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uzh\opencv\Scripts\Prediksi Miftah\"/>
    </mc:Choice>
  </mc:AlternateContent>
  <bookViews>
    <workbookView xWindow="930" yWindow="0" windowWidth="0" windowHeight="0"/>
  </bookViews>
  <sheets>
    <sheet name="JANUARI - JUNI" sheetId="8" r:id="rId1"/>
  </sheets>
  <definedNames>
    <definedName name="_xlnm._FilterDatabase" localSheetId="0" hidden="1">'JANUARI - JUNI'!$A$1:$L$2927</definedName>
  </definedNames>
  <calcPr calcId="152511"/>
</workbook>
</file>

<file path=xl/calcChain.xml><?xml version="1.0" encoding="utf-8"?>
<calcChain xmlns="http://schemas.openxmlformats.org/spreadsheetml/2006/main">
  <c r="C2910" i="8" l="1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09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894" i="8"/>
  <c r="C2888" i="8"/>
  <c r="C2889" i="8"/>
  <c r="C2890" i="8"/>
  <c r="C2891" i="8"/>
  <c r="C2892" i="8"/>
  <c r="C2893" i="8"/>
  <c r="C2887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60" i="8"/>
  <c r="C2853" i="8"/>
  <c r="C2854" i="8"/>
  <c r="C2855" i="8"/>
  <c r="C2856" i="8"/>
  <c r="C2857" i="8"/>
  <c r="C2858" i="8"/>
  <c r="C2859" i="8"/>
  <c r="C2852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767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20" i="8"/>
  <c r="C2711" i="8"/>
  <c r="C2712" i="8"/>
  <c r="C2713" i="8"/>
  <c r="C2714" i="8"/>
  <c r="C2715" i="8"/>
  <c r="C2716" i="8"/>
  <c r="C2717" i="8"/>
  <c r="C2718" i="8"/>
  <c r="C2719" i="8"/>
  <c r="C2710" i="8"/>
  <c r="C2702" i="8"/>
  <c r="C2703" i="8"/>
  <c r="C2704" i="8"/>
  <c r="C2705" i="8"/>
  <c r="C2706" i="8"/>
  <c r="C2707" i="8"/>
  <c r="C2708" i="8"/>
  <c r="C2709" i="8"/>
  <c r="C2701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687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59" i="8"/>
  <c r="C2648" i="8"/>
  <c r="C2649" i="8"/>
  <c r="C2650" i="8"/>
  <c r="C2651" i="8"/>
  <c r="C2652" i="8"/>
  <c r="C2653" i="8"/>
  <c r="C2654" i="8"/>
  <c r="C2655" i="8"/>
  <c r="C2656" i="8"/>
  <c r="C2657" i="8"/>
  <c r="C2658" i="8"/>
  <c r="C2647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24" i="8"/>
  <c r="C2620" i="8"/>
  <c r="C2621" i="8"/>
  <c r="C2622" i="8"/>
  <c r="C2623" i="8"/>
  <c r="C2619" i="8"/>
  <c r="C2613" i="8"/>
  <c r="C2614" i="8"/>
  <c r="C2615" i="8"/>
  <c r="C2616" i="8"/>
  <c r="C2617" i="8"/>
  <c r="C2618" i="8"/>
  <c r="C2612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564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38" i="8"/>
  <c r="C2534" i="8"/>
  <c r="C2535" i="8"/>
  <c r="C2536" i="8"/>
  <c r="C2537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15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480" i="8"/>
  <c r="C2475" i="8"/>
  <c r="C2476" i="8"/>
  <c r="C2477" i="8"/>
  <c r="C2478" i="8"/>
  <c r="C2479" i="8"/>
  <c r="C2474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360" i="8"/>
  <c r="C2354" i="8"/>
  <c r="C2355" i="8"/>
  <c r="C2356" i="8"/>
  <c r="C2357" i="8"/>
  <c r="C2358" i="8"/>
  <c r="C2359" i="8"/>
  <c r="C2353" i="8"/>
  <c r="C2349" i="8"/>
  <c r="C2350" i="8"/>
  <c r="C2351" i="8"/>
  <c r="C2352" i="8"/>
  <c r="C2348" i="8"/>
  <c r="C2339" i="8"/>
  <c r="C2340" i="8"/>
  <c r="C2341" i="8"/>
  <c r="C2342" i="8"/>
  <c r="C2343" i="8"/>
  <c r="C2344" i="8"/>
  <c r="C2345" i="8"/>
  <c r="C2346" i="8"/>
  <c r="C2347" i="8"/>
  <c r="C2338" i="8"/>
  <c r="C2328" i="8"/>
  <c r="C2329" i="8"/>
  <c r="C2330" i="8"/>
  <c r="C2331" i="8"/>
  <c r="C2332" i="8"/>
  <c r="C2333" i="8"/>
  <c r="C2334" i="8"/>
  <c r="C2335" i="8"/>
  <c r="C2336" i="8"/>
  <c r="C2337" i="8"/>
  <c r="C232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07" i="8"/>
  <c r="C2299" i="8"/>
  <c r="C2300" i="8"/>
  <c r="C2301" i="8"/>
  <c r="C2302" i="8"/>
  <c r="C2303" i="8"/>
  <c r="C2304" i="8"/>
  <c r="C2305" i="8"/>
  <c r="C2306" i="8"/>
  <c r="C2298" i="8"/>
  <c r="C2291" i="8"/>
  <c r="C2292" i="8"/>
  <c r="C2293" i="8"/>
  <c r="C2294" i="8"/>
  <c r="C2295" i="8"/>
  <c r="C2296" i="8"/>
  <c r="C2297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59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40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12" i="8"/>
  <c r="C2207" i="8"/>
  <c r="C2208" i="8"/>
  <c r="C2209" i="8"/>
  <c r="C2210" i="8"/>
  <c r="C2211" i="8"/>
  <c r="C2206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193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76" i="8"/>
  <c r="C2172" i="8"/>
  <c r="C2173" i="8"/>
  <c r="C2174" i="8"/>
  <c r="C2175" i="8"/>
  <c r="C2171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50" i="8"/>
  <c r="C2141" i="8"/>
  <c r="C2142" i="8"/>
  <c r="C2143" i="8"/>
  <c r="C2144" i="8"/>
  <c r="C2145" i="8"/>
  <c r="C2146" i="8"/>
  <c r="C2147" i="8"/>
  <c r="C2148" i="8"/>
  <c r="C2149" i="8"/>
  <c r="C214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20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07" i="8"/>
  <c r="C2106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083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64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29" i="8"/>
  <c r="C2020" i="8"/>
  <c r="C2021" i="8"/>
  <c r="C2022" i="8"/>
  <c r="C2023" i="8"/>
  <c r="C2024" i="8"/>
  <c r="C2025" i="8"/>
  <c r="C2026" i="8"/>
  <c r="C2027" i="8"/>
  <c r="C2028" i="8"/>
  <c r="C2019" i="8"/>
  <c r="C2018" i="8"/>
  <c r="C2014" i="8"/>
  <c r="C2015" i="8"/>
  <c r="C2016" i="8"/>
  <c r="C2017" i="8"/>
  <c r="C2013" i="8"/>
  <c r="C2003" i="8"/>
  <c r="C2004" i="8"/>
  <c r="C2005" i="8"/>
  <c r="C2006" i="8"/>
  <c r="C2007" i="8"/>
  <c r="C2008" i="8"/>
  <c r="C2009" i="8"/>
  <c r="C2010" i="8"/>
  <c r="C2011" i="8"/>
  <c r="C2012" i="8"/>
  <c r="C2002" i="8"/>
  <c r="C1997" i="8"/>
  <c r="C1998" i="8"/>
  <c r="C1999" i="8"/>
  <c r="C2000" i="8"/>
  <c r="C2001" i="8"/>
  <c r="C1996" i="8"/>
  <c r="C1986" i="8"/>
  <c r="C1987" i="8"/>
  <c r="C1988" i="8"/>
  <c r="C1989" i="8"/>
  <c r="C1990" i="8"/>
  <c r="C1991" i="8"/>
  <c r="C1992" i="8"/>
  <c r="C1993" i="8"/>
  <c r="C1994" i="8"/>
  <c r="C1995" i="8"/>
  <c r="C1985" i="8"/>
  <c r="C1979" i="8"/>
  <c r="C1980" i="8"/>
  <c r="C1981" i="8"/>
  <c r="C1982" i="8"/>
  <c r="C1983" i="8"/>
  <c r="C1984" i="8"/>
  <c r="C1978" i="8"/>
  <c r="C1971" i="8"/>
  <c r="C1972" i="8"/>
  <c r="C1973" i="8"/>
  <c r="C1974" i="8"/>
  <c r="C1975" i="8"/>
  <c r="C1976" i="8"/>
  <c r="C1977" i="8"/>
  <c r="C1970" i="8"/>
  <c r="C1969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46" i="8"/>
  <c r="C1942" i="8"/>
  <c r="C1943" i="8"/>
  <c r="C1944" i="8"/>
  <c r="C1945" i="8"/>
  <c r="C1941" i="8"/>
  <c r="C1935" i="8"/>
  <c r="C1936" i="8"/>
  <c r="C1937" i="8"/>
  <c r="C1938" i="8"/>
  <c r="C1939" i="8"/>
  <c r="C1940" i="8"/>
  <c r="C1934" i="8"/>
  <c r="C1933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20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895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59" i="8"/>
  <c r="C1858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04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785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72" i="8"/>
  <c r="C1764" i="8"/>
  <c r="C1765" i="8"/>
  <c r="C1766" i="8"/>
  <c r="C1767" i="8"/>
  <c r="C1768" i="8"/>
  <c r="C1769" i="8"/>
  <c r="C1770" i="8"/>
  <c r="C1771" i="8"/>
  <c r="C1763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684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12" i="8"/>
  <c r="C1611" i="8"/>
  <c r="C1606" i="8"/>
  <c r="C1607" i="8"/>
  <c r="C1608" i="8"/>
  <c r="C1609" i="8"/>
  <c r="C1610" i="8"/>
  <c r="C1605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584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62" i="8"/>
  <c r="C1561" i="8"/>
  <c r="C1550" i="8"/>
  <c r="C1551" i="8"/>
  <c r="C1552" i="8"/>
  <c r="C1553" i="8"/>
  <c r="C1554" i="8"/>
  <c r="C1555" i="8"/>
  <c r="C1556" i="8"/>
  <c r="C1557" i="8"/>
  <c r="C1558" i="8"/>
  <c r="C1559" i="8"/>
  <c r="C1560" i="8"/>
  <c r="C1549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10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487" i="8"/>
  <c r="C1482" i="8"/>
  <c r="C1483" i="8"/>
  <c r="C1484" i="8"/>
  <c r="C1485" i="8"/>
  <c r="C1486" i="8"/>
  <c r="C1481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60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47" i="8"/>
  <c r="C1446" i="8"/>
  <c r="C1442" i="8"/>
  <c r="C1443" i="8"/>
  <c r="C1444" i="8"/>
  <c r="C1445" i="8"/>
  <c r="C1441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15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397" i="8"/>
  <c r="C1396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71" i="8"/>
  <c r="C1370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08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286" i="8"/>
  <c r="C1279" i="8"/>
  <c r="C1280" i="8"/>
  <c r="C1281" i="8"/>
  <c r="C1282" i="8"/>
  <c r="C1283" i="8"/>
  <c r="C1284" i="8"/>
  <c r="C1285" i="8"/>
  <c r="C1278" i="8"/>
  <c r="C1273" i="8"/>
  <c r="C1274" i="8"/>
  <c r="C1275" i="8"/>
  <c r="C1276" i="8"/>
  <c r="C1277" i="8"/>
  <c r="C1272" i="8"/>
  <c r="C1267" i="8"/>
  <c r="C1268" i="8"/>
  <c r="C1269" i="8"/>
  <c r="C1270" i="8"/>
  <c r="C1271" i="8"/>
  <c r="C1266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29" i="8"/>
  <c r="C1228" i="8"/>
  <c r="C1224" i="8"/>
  <c r="C1225" i="8"/>
  <c r="C1226" i="8"/>
  <c r="C1227" i="8"/>
  <c r="C1223" i="8"/>
  <c r="C1214" i="8"/>
  <c r="C1215" i="8"/>
  <c r="C1216" i="8"/>
  <c r="C1217" i="8"/>
  <c r="C1218" i="8"/>
  <c r="C1219" i="8"/>
  <c r="C1220" i="8"/>
  <c r="C1221" i="8"/>
  <c r="C1222" i="8"/>
  <c r="C1213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00" i="8"/>
  <c r="C1190" i="8"/>
  <c r="C1191" i="8"/>
  <c r="C1192" i="8"/>
  <c r="C1193" i="8"/>
  <c r="C1194" i="8"/>
  <c r="C1195" i="8"/>
  <c r="C1196" i="8"/>
  <c r="C1197" i="8"/>
  <c r="C1198" i="8"/>
  <c r="C1199" i="8"/>
  <c r="C1189" i="8"/>
  <c r="C1188" i="8"/>
  <c r="C1183" i="8"/>
  <c r="C1184" i="8"/>
  <c r="C1185" i="8"/>
  <c r="C1186" i="8"/>
  <c r="C1187" i="8"/>
  <c r="C1182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15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097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01" i="8"/>
  <c r="C997" i="8"/>
  <c r="C998" i="8"/>
  <c r="C999" i="8"/>
  <c r="C1000" i="8"/>
  <c r="C996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898" i="8"/>
  <c r="C893" i="8"/>
  <c r="C894" i="8"/>
  <c r="C895" i="8"/>
  <c r="C896" i="8"/>
  <c r="C897" i="8"/>
  <c r="C892" i="8"/>
  <c r="C881" i="8"/>
  <c r="C882" i="8"/>
  <c r="C883" i="8"/>
  <c r="C884" i="8"/>
  <c r="C885" i="8"/>
  <c r="C886" i="8"/>
  <c r="C887" i="8"/>
  <c r="C888" i="8"/>
  <c r="C889" i="8"/>
  <c r="C890" i="8"/>
  <c r="C891" i="8"/>
  <c r="C880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44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25" i="8"/>
  <c r="C824" i="8"/>
  <c r="C820" i="8"/>
  <c r="C821" i="8"/>
  <c r="C822" i="8"/>
  <c r="C823" i="8"/>
  <c r="C819" i="8"/>
  <c r="C811" i="8"/>
  <c r="C812" i="8"/>
  <c r="C813" i="8"/>
  <c r="C814" i="8"/>
  <c r="C815" i="8"/>
  <c r="C816" i="8"/>
  <c r="C817" i="8"/>
  <c r="C818" i="8"/>
  <c r="C810" i="8"/>
  <c r="C802" i="8"/>
  <c r="C803" i="8"/>
  <c r="C804" i="8"/>
  <c r="C805" i="8"/>
  <c r="C806" i="8"/>
  <c r="C807" i="8"/>
  <c r="C808" i="8"/>
  <c r="C809" i="8"/>
  <c r="C801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784" i="8"/>
  <c r="C781" i="8"/>
  <c r="C782" i="8"/>
  <c r="C783" i="8"/>
  <c r="C780" i="8"/>
  <c r="C775" i="8"/>
  <c r="C776" i="8"/>
  <c r="C777" i="8"/>
  <c r="C778" i="8"/>
  <c r="C779" i="8"/>
  <c r="C774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49" i="8"/>
  <c r="C745" i="8"/>
  <c r="C746" i="8"/>
  <c r="C747" i="8"/>
  <c r="C748" i="8"/>
  <c r="C744" i="8"/>
  <c r="C739" i="8"/>
  <c r="C740" i="8"/>
  <c r="C741" i="8"/>
  <c r="C742" i="8"/>
  <c r="C743" i="8"/>
  <c r="C738" i="8"/>
  <c r="C733" i="8"/>
  <c r="C734" i="8"/>
  <c r="C735" i="8"/>
  <c r="C736" i="8"/>
  <c r="C737" i="8"/>
  <c r="C732" i="8"/>
  <c r="C731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516" i="8"/>
  <c r="C515" i="8"/>
  <c r="C513" i="8"/>
  <c r="C514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497" i="8"/>
  <c r="C496" i="8"/>
  <c r="C491" i="8"/>
  <c r="C492" i="8"/>
  <c r="C493" i="8"/>
  <c r="C494" i="8"/>
  <c r="C495" i="8"/>
  <c r="C490" i="8"/>
  <c r="C489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68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52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11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375" i="8"/>
  <c r="C371" i="8"/>
  <c r="C372" i="8"/>
  <c r="C373" i="8"/>
  <c r="C374" i="8"/>
  <c r="C370" i="8"/>
  <c r="C369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283" i="8"/>
  <c r="C276" i="8"/>
  <c r="C277" i="8"/>
  <c r="C278" i="8"/>
  <c r="C279" i="8"/>
  <c r="C280" i="8"/>
  <c r="C281" i="8"/>
  <c r="C282" i="8"/>
  <c r="C275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26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07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161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43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21" i="8"/>
  <c r="C113" i="8"/>
  <c r="C114" i="8"/>
  <c r="C115" i="8"/>
  <c r="C116" i="8"/>
  <c r="C117" i="8"/>
  <c r="C118" i="8"/>
  <c r="C119" i="8"/>
  <c r="C120" i="8"/>
  <c r="C112" i="8"/>
  <c r="C105" i="8"/>
  <c r="C106" i="8"/>
  <c r="C107" i="8"/>
  <c r="C108" i="8"/>
  <c r="C109" i="8"/>
  <c r="C110" i="8"/>
  <c r="C111" i="8"/>
  <c r="C104" i="8"/>
  <c r="C92" i="8"/>
  <c r="C93" i="8"/>
  <c r="C94" i="8"/>
  <c r="C95" i="8"/>
  <c r="C96" i="8"/>
  <c r="C97" i="8"/>
  <c r="C98" i="8"/>
  <c r="C99" i="8"/>
  <c r="C100" i="8"/>
  <c r="C101" i="8"/>
  <c r="C102" i="8"/>
  <c r="C103" i="8"/>
  <c r="C91" i="8"/>
  <c r="C82" i="8"/>
  <c r="C83" i="8"/>
  <c r="C84" i="8"/>
  <c r="C85" i="8"/>
  <c r="C86" i="8"/>
  <c r="C87" i="8"/>
  <c r="C88" i="8"/>
  <c r="C89" i="8"/>
  <c r="C90" i="8"/>
  <c r="C81" i="8"/>
  <c r="C77" i="8"/>
  <c r="C78" i="8"/>
  <c r="C79" i="8"/>
  <c r="C80" i="8"/>
  <c r="C76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24" i="8"/>
  <c r="C23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9" i="8"/>
  <c r="C8" i="8"/>
  <c r="C4" i="8"/>
  <c r="C5" i="8"/>
  <c r="C6" i="8"/>
  <c r="C7" i="8"/>
  <c r="C3" i="8"/>
  <c r="M2" i="8"/>
  <c r="M3" i="8"/>
  <c r="K3" i="8" s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K59" i="8" s="1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K81" i="8" s="1"/>
  <c r="M82" i="8"/>
  <c r="K82" i="8" s="1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K103" i="8" s="1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K138" i="8" s="1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K155" i="8" s="1"/>
  <c r="M156" i="8"/>
  <c r="M157" i="8"/>
  <c r="M158" i="8"/>
  <c r="M159" i="8"/>
  <c r="K80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K203" i="8" s="1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K222" i="8" s="1"/>
  <c r="M223" i="8"/>
  <c r="M224" i="8"/>
  <c r="M225" i="8"/>
  <c r="K225" i="8" s="1"/>
  <c r="M226" i="8"/>
  <c r="K226" i="8" s="1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K398" i="8" s="1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K467" i="8" s="1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K528" i="8" s="1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K748" i="8" s="1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K863" i="8" s="1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K883" i="8" s="1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K943" i="8" s="1"/>
  <c r="M944" i="8"/>
  <c r="M945" i="8"/>
  <c r="M946" i="8"/>
  <c r="M947" i="8"/>
  <c r="K947" i="8" s="1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7" i="8"/>
  <c r="M1028" i="8"/>
  <c r="M1029" i="8"/>
  <c r="M1030" i="8"/>
  <c r="M1031" i="8"/>
  <c r="M1032" i="8"/>
  <c r="M1033" i="8"/>
  <c r="M1034" i="8"/>
  <c r="M1035" i="8"/>
  <c r="M1036" i="8"/>
  <c r="M1037" i="8"/>
  <c r="M1038" i="8"/>
  <c r="M1039" i="8"/>
  <c r="M1040" i="8"/>
  <c r="M1041" i="8"/>
  <c r="M1042" i="8"/>
  <c r="M1043" i="8"/>
  <c r="M1044" i="8"/>
  <c r="M1045" i="8"/>
  <c r="M1046" i="8"/>
  <c r="M1047" i="8"/>
  <c r="M1048" i="8"/>
  <c r="M1049" i="8"/>
  <c r="M1050" i="8"/>
  <c r="M1051" i="8"/>
  <c r="M1052" i="8"/>
  <c r="M1053" i="8"/>
  <c r="M1054" i="8"/>
  <c r="M1055" i="8"/>
  <c r="M1056" i="8"/>
  <c r="M1057" i="8"/>
  <c r="M1058" i="8"/>
  <c r="M1059" i="8"/>
  <c r="M1060" i="8"/>
  <c r="M1061" i="8"/>
  <c r="M1062" i="8"/>
  <c r="M1063" i="8"/>
  <c r="M1064" i="8"/>
  <c r="M1065" i="8"/>
  <c r="M1066" i="8"/>
  <c r="M1067" i="8"/>
  <c r="M1068" i="8"/>
  <c r="M1069" i="8"/>
  <c r="M1070" i="8"/>
  <c r="M1071" i="8"/>
  <c r="M1072" i="8"/>
  <c r="K1072" i="8" s="1"/>
  <c r="M1073" i="8"/>
  <c r="M1074" i="8"/>
  <c r="M1075" i="8"/>
  <c r="M1076" i="8"/>
  <c r="M1077" i="8"/>
  <c r="M1078" i="8"/>
  <c r="M1079" i="8"/>
  <c r="M1080" i="8"/>
  <c r="M1081" i="8"/>
  <c r="M1082" i="8"/>
  <c r="M1083" i="8"/>
  <c r="M1084" i="8"/>
  <c r="M1085" i="8"/>
  <c r="M1086" i="8"/>
  <c r="M1087" i="8"/>
  <c r="M1088" i="8"/>
  <c r="M1089" i="8"/>
  <c r="M1090" i="8"/>
  <c r="M1091" i="8"/>
  <c r="M1092" i="8"/>
  <c r="M1093" i="8"/>
  <c r="M1094" i="8"/>
  <c r="M1095" i="8"/>
  <c r="M1096" i="8"/>
  <c r="M1097" i="8"/>
  <c r="M1098" i="8"/>
  <c r="M1099" i="8"/>
  <c r="M1100" i="8"/>
  <c r="M1101" i="8"/>
  <c r="M1102" i="8"/>
  <c r="M1103" i="8"/>
  <c r="M1104" i="8"/>
  <c r="M1105" i="8"/>
  <c r="M1106" i="8"/>
  <c r="M1107" i="8"/>
  <c r="M1108" i="8"/>
  <c r="M1109" i="8"/>
  <c r="M1110" i="8"/>
  <c r="M1111" i="8"/>
  <c r="M1112" i="8"/>
  <c r="M1113" i="8"/>
  <c r="M1114" i="8"/>
  <c r="M1115" i="8"/>
  <c r="M1116" i="8"/>
  <c r="M1117" i="8"/>
  <c r="M1118" i="8"/>
  <c r="M1119" i="8"/>
  <c r="M1120" i="8"/>
  <c r="M1121" i="8"/>
  <c r="M1122" i="8"/>
  <c r="M1123" i="8"/>
  <c r="M1124" i="8"/>
  <c r="M1125" i="8"/>
  <c r="M1126" i="8"/>
  <c r="M1127" i="8"/>
  <c r="M1128" i="8"/>
  <c r="M1129" i="8"/>
  <c r="M1130" i="8"/>
  <c r="M1131" i="8"/>
  <c r="M1132" i="8"/>
  <c r="M1133" i="8"/>
  <c r="M1134" i="8"/>
  <c r="M1135" i="8"/>
  <c r="M1136" i="8"/>
  <c r="M1137" i="8"/>
  <c r="M1138" i="8"/>
  <c r="M1139" i="8"/>
  <c r="M1140" i="8"/>
  <c r="M1141" i="8"/>
  <c r="M1142" i="8"/>
  <c r="M1143" i="8"/>
  <c r="M1144" i="8"/>
  <c r="M1145" i="8"/>
  <c r="M1146" i="8"/>
  <c r="M1147" i="8"/>
  <c r="M1148" i="8"/>
  <c r="M1149" i="8"/>
  <c r="M1150" i="8"/>
  <c r="M1151" i="8"/>
  <c r="M1152" i="8"/>
  <c r="M1153" i="8"/>
  <c r="M1154" i="8"/>
  <c r="M1155" i="8"/>
  <c r="M1156" i="8"/>
  <c r="M1157" i="8"/>
  <c r="M1158" i="8"/>
  <c r="M1159" i="8"/>
  <c r="M1160" i="8"/>
  <c r="M1161" i="8"/>
  <c r="M1162" i="8"/>
  <c r="M1163" i="8"/>
  <c r="M1164" i="8"/>
  <c r="M1165" i="8"/>
  <c r="M1166" i="8"/>
  <c r="M1167" i="8"/>
  <c r="M1168" i="8"/>
  <c r="M1169" i="8"/>
  <c r="M1170" i="8"/>
  <c r="M1171" i="8"/>
  <c r="M1172" i="8"/>
  <c r="M1173" i="8"/>
  <c r="M1174" i="8"/>
  <c r="M1175" i="8"/>
  <c r="M1176" i="8"/>
  <c r="M1177" i="8"/>
  <c r="M1178" i="8"/>
  <c r="M1179" i="8"/>
  <c r="M1180" i="8"/>
  <c r="M1181" i="8"/>
  <c r="M1182" i="8"/>
  <c r="M1183" i="8"/>
  <c r="M1184" i="8"/>
  <c r="M1185" i="8"/>
  <c r="M1186" i="8"/>
  <c r="M1187" i="8"/>
  <c r="M1188" i="8"/>
  <c r="M1189" i="8"/>
  <c r="M1190" i="8"/>
  <c r="M1191" i="8"/>
  <c r="M1192" i="8"/>
  <c r="M1193" i="8"/>
  <c r="M1194" i="8"/>
  <c r="M1195" i="8"/>
  <c r="M1196" i="8"/>
  <c r="M1197" i="8"/>
  <c r="M1198" i="8"/>
  <c r="M1199" i="8"/>
  <c r="M1200" i="8"/>
  <c r="M1201" i="8"/>
  <c r="M1202" i="8"/>
  <c r="M1203" i="8"/>
  <c r="M1204" i="8"/>
  <c r="M1205" i="8"/>
  <c r="M1206" i="8"/>
  <c r="M1207" i="8"/>
  <c r="M1208" i="8"/>
  <c r="M1209" i="8"/>
  <c r="M1210" i="8"/>
  <c r="M1211" i="8"/>
  <c r="M1212" i="8"/>
  <c r="M1213" i="8"/>
  <c r="M1214" i="8"/>
  <c r="M1215" i="8"/>
  <c r="M1216" i="8"/>
  <c r="M1217" i="8"/>
  <c r="M1218" i="8"/>
  <c r="M1219" i="8"/>
  <c r="M1220" i="8"/>
  <c r="M1221" i="8"/>
  <c r="M1222" i="8"/>
  <c r="M1223" i="8"/>
  <c r="M1224" i="8"/>
  <c r="M1225" i="8"/>
  <c r="M1226" i="8"/>
  <c r="M1227" i="8"/>
  <c r="M1228" i="8"/>
  <c r="M1229" i="8"/>
  <c r="M1230" i="8"/>
  <c r="M1231" i="8"/>
  <c r="M1232" i="8"/>
  <c r="M1233" i="8"/>
  <c r="M1234" i="8"/>
  <c r="M1235" i="8"/>
  <c r="M1236" i="8"/>
  <c r="M1237" i="8"/>
  <c r="M1238" i="8"/>
  <c r="M1239" i="8"/>
  <c r="M1240" i="8"/>
  <c r="M1241" i="8"/>
  <c r="M1242" i="8"/>
  <c r="M1243" i="8"/>
  <c r="M1244" i="8"/>
  <c r="M1245" i="8"/>
  <c r="M1246" i="8"/>
  <c r="M1247" i="8"/>
  <c r="M1248" i="8"/>
  <c r="M1249" i="8"/>
  <c r="M1250" i="8"/>
  <c r="M1251" i="8"/>
  <c r="M1252" i="8"/>
  <c r="M1253" i="8"/>
  <c r="M1254" i="8"/>
  <c r="M1255" i="8"/>
  <c r="M1256" i="8"/>
  <c r="M1257" i="8"/>
  <c r="M1258" i="8"/>
  <c r="M1259" i="8"/>
  <c r="M1260" i="8"/>
  <c r="M1261" i="8"/>
  <c r="M1262" i="8"/>
  <c r="M1263" i="8"/>
  <c r="M1264" i="8"/>
  <c r="M1265" i="8"/>
  <c r="M1266" i="8"/>
  <c r="M1267" i="8"/>
  <c r="M1268" i="8"/>
  <c r="M1269" i="8"/>
  <c r="M1270" i="8"/>
  <c r="M1271" i="8"/>
  <c r="M1272" i="8"/>
  <c r="M1273" i="8"/>
  <c r="M1274" i="8"/>
  <c r="M1275" i="8"/>
  <c r="M1276" i="8"/>
  <c r="M1277" i="8"/>
  <c r="M1278" i="8"/>
  <c r="M1279" i="8"/>
  <c r="M1280" i="8"/>
  <c r="M1281" i="8"/>
  <c r="M1282" i="8"/>
  <c r="M1283" i="8"/>
  <c r="M1284" i="8"/>
  <c r="M1285" i="8"/>
  <c r="M1286" i="8"/>
  <c r="M1287" i="8"/>
  <c r="M1288" i="8"/>
  <c r="M1289" i="8"/>
  <c r="M1290" i="8"/>
  <c r="M1291" i="8"/>
  <c r="M1292" i="8"/>
  <c r="M1293" i="8"/>
  <c r="M1294" i="8"/>
  <c r="M1295" i="8"/>
  <c r="M1296" i="8"/>
  <c r="M1297" i="8"/>
  <c r="M1298" i="8"/>
  <c r="M1299" i="8"/>
  <c r="M1300" i="8"/>
  <c r="M1301" i="8"/>
  <c r="M1302" i="8"/>
  <c r="M1303" i="8"/>
  <c r="M1304" i="8"/>
  <c r="M1305" i="8"/>
  <c r="M1306" i="8"/>
  <c r="M1307" i="8"/>
  <c r="M1308" i="8"/>
  <c r="M1309" i="8"/>
  <c r="M1310" i="8"/>
  <c r="M1311" i="8"/>
  <c r="M1312" i="8"/>
  <c r="M1313" i="8"/>
  <c r="M1314" i="8"/>
  <c r="M1315" i="8"/>
  <c r="M1316" i="8"/>
  <c r="M1317" i="8"/>
  <c r="M1318" i="8"/>
  <c r="M1319" i="8"/>
  <c r="M1320" i="8"/>
  <c r="M1321" i="8"/>
  <c r="M1322" i="8"/>
  <c r="M1323" i="8"/>
  <c r="M1324" i="8"/>
  <c r="M1325" i="8"/>
  <c r="M1326" i="8"/>
  <c r="M1327" i="8"/>
  <c r="M1328" i="8"/>
  <c r="M1329" i="8"/>
  <c r="M1330" i="8"/>
  <c r="M1331" i="8"/>
  <c r="M1332" i="8"/>
  <c r="M1333" i="8"/>
  <c r="M1334" i="8"/>
  <c r="M1335" i="8"/>
  <c r="M1336" i="8"/>
  <c r="M1337" i="8"/>
  <c r="M1338" i="8"/>
  <c r="M1339" i="8"/>
  <c r="M1340" i="8"/>
  <c r="M1341" i="8"/>
  <c r="M1342" i="8"/>
  <c r="M1343" i="8"/>
  <c r="M1344" i="8"/>
  <c r="M1345" i="8"/>
  <c r="M1346" i="8"/>
  <c r="M1347" i="8"/>
  <c r="M1348" i="8"/>
  <c r="M1349" i="8"/>
  <c r="M1350" i="8"/>
  <c r="M1351" i="8"/>
  <c r="M1352" i="8"/>
  <c r="M1353" i="8"/>
  <c r="M1354" i="8"/>
  <c r="M1355" i="8"/>
  <c r="M1356" i="8"/>
  <c r="M1357" i="8"/>
  <c r="M1358" i="8"/>
  <c r="M1359" i="8"/>
  <c r="M1360" i="8"/>
  <c r="M1361" i="8"/>
  <c r="M1362" i="8"/>
  <c r="M1363" i="8"/>
  <c r="M1364" i="8"/>
  <c r="M1365" i="8"/>
  <c r="M1366" i="8"/>
  <c r="M1367" i="8"/>
  <c r="M1368" i="8"/>
  <c r="M1369" i="8"/>
  <c r="M1370" i="8"/>
  <c r="M1371" i="8"/>
  <c r="M1372" i="8"/>
  <c r="M1373" i="8"/>
  <c r="M1374" i="8"/>
  <c r="M1375" i="8"/>
  <c r="M1376" i="8"/>
  <c r="M1377" i="8"/>
  <c r="M1378" i="8"/>
  <c r="M1379" i="8"/>
  <c r="M1380" i="8"/>
  <c r="M1381" i="8"/>
  <c r="M1382" i="8"/>
  <c r="M1383" i="8"/>
  <c r="M1384" i="8"/>
  <c r="M1385" i="8"/>
  <c r="M1386" i="8"/>
  <c r="M1387" i="8"/>
  <c r="M1388" i="8"/>
  <c r="M1389" i="8"/>
  <c r="M1390" i="8"/>
  <c r="M1391" i="8"/>
  <c r="M1392" i="8"/>
  <c r="M1393" i="8"/>
  <c r="M1394" i="8"/>
  <c r="M1395" i="8"/>
  <c r="M1396" i="8"/>
  <c r="M1397" i="8"/>
  <c r="M1398" i="8"/>
  <c r="M1399" i="8"/>
  <c r="M1400" i="8"/>
  <c r="M1401" i="8"/>
  <c r="M1402" i="8"/>
  <c r="M1403" i="8"/>
  <c r="M1404" i="8"/>
  <c r="M1405" i="8"/>
  <c r="M1406" i="8"/>
  <c r="M1407" i="8"/>
  <c r="M1408" i="8"/>
  <c r="M1409" i="8"/>
  <c r="M1410" i="8"/>
  <c r="M1411" i="8"/>
  <c r="M1412" i="8"/>
  <c r="M1413" i="8"/>
  <c r="M1414" i="8"/>
  <c r="M1415" i="8"/>
  <c r="M1416" i="8"/>
  <c r="M1417" i="8"/>
  <c r="M1418" i="8"/>
  <c r="M1419" i="8"/>
  <c r="M1420" i="8"/>
  <c r="M1421" i="8"/>
  <c r="M1422" i="8"/>
  <c r="M1423" i="8"/>
  <c r="M1424" i="8"/>
  <c r="M1425" i="8"/>
  <c r="M1426" i="8"/>
  <c r="M1427" i="8"/>
  <c r="M1428" i="8"/>
  <c r="M1429" i="8"/>
  <c r="M1430" i="8"/>
  <c r="M1431" i="8"/>
  <c r="M1432" i="8"/>
  <c r="M1433" i="8"/>
  <c r="M1434" i="8"/>
  <c r="M1435" i="8"/>
  <c r="M1436" i="8"/>
  <c r="M1437" i="8"/>
  <c r="M1438" i="8"/>
  <c r="M1439" i="8"/>
  <c r="M1440" i="8"/>
  <c r="M1441" i="8"/>
  <c r="M1442" i="8"/>
  <c r="M1443" i="8"/>
  <c r="M1444" i="8"/>
  <c r="M1445" i="8"/>
  <c r="M1446" i="8"/>
  <c r="M1447" i="8"/>
  <c r="M1448" i="8"/>
  <c r="M1449" i="8"/>
  <c r="M1450" i="8"/>
  <c r="M1451" i="8"/>
  <c r="M1452" i="8"/>
  <c r="M1453" i="8"/>
  <c r="M1454" i="8"/>
  <c r="M1455" i="8"/>
  <c r="M1456" i="8"/>
  <c r="M1457" i="8"/>
  <c r="M1458" i="8"/>
  <c r="M1459" i="8"/>
  <c r="M1460" i="8"/>
  <c r="M1461" i="8"/>
  <c r="M1462" i="8"/>
  <c r="M1463" i="8"/>
  <c r="M1464" i="8"/>
  <c r="M1465" i="8"/>
  <c r="M1466" i="8"/>
  <c r="M1467" i="8"/>
  <c r="M1468" i="8"/>
  <c r="M1469" i="8"/>
  <c r="M1470" i="8"/>
  <c r="M1471" i="8"/>
  <c r="M1472" i="8"/>
  <c r="M1473" i="8"/>
  <c r="M1474" i="8"/>
  <c r="M1475" i="8"/>
  <c r="M1476" i="8"/>
  <c r="M1477" i="8"/>
  <c r="M1478" i="8"/>
  <c r="M1479" i="8"/>
  <c r="M1480" i="8"/>
  <c r="M1481" i="8"/>
  <c r="M1482" i="8"/>
  <c r="M1483" i="8"/>
  <c r="M1484" i="8"/>
  <c r="M1485" i="8"/>
  <c r="M1486" i="8"/>
  <c r="M1487" i="8"/>
  <c r="M1488" i="8"/>
  <c r="M1489" i="8"/>
  <c r="M1490" i="8"/>
  <c r="M1491" i="8"/>
  <c r="M1492" i="8"/>
  <c r="M1493" i="8"/>
  <c r="M1494" i="8"/>
  <c r="M1495" i="8"/>
  <c r="M1496" i="8"/>
  <c r="M1497" i="8"/>
  <c r="M1498" i="8"/>
  <c r="M1499" i="8"/>
  <c r="M1500" i="8"/>
  <c r="M1501" i="8"/>
  <c r="M1502" i="8"/>
  <c r="M1503" i="8"/>
  <c r="M1504" i="8"/>
  <c r="M1505" i="8"/>
  <c r="M1506" i="8"/>
  <c r="M1507" i="8"/>
  <c r="M1508" i="8"/>
  <c r="M1509" i="8"/>
  <c r="M1510" i="8"/>
  <c r="M1511" i="8"/>
  <c r="M1512" i="8"/>
  <c r="M1513" i="8"/>
  <c r="M1514" i="8"/>
  <c r="M1515" i="8"/>
  <c r="M1516" i="8"/>
  <c r="M1517" i="8"/>
  <c r="M1518" i="8"/>
  <c r="M1519" i="8"/>
  <c r="M1520" i="8"/>
  <c r="M1521" i="8"/>
  <c r="M1522" i="8"/>
  <c r="M1523" i="8"/>
  <c r="M1524" i="8"/>
  <c r="M1525" i="8"/>
  <c r="M1526" i="8"/>
  <c r="M1527" i="8"/>
  <c r="M1528" i="8"/>
  <c r="M1529" i="8"/>
  <c r="M1530" i="8"/>
  <c r="M1531" i="8"/>
  <c r="M1532" i="8"/>
  <c r="M1533" i="8"/>
  <c r="M1534" i="8"/>
  <c r="M1535" i="8"/>
  <c r="M1536" i="8"/>
  <c r="M1537" i="8"/>
  <c r="M1538" i="8"/>
  <c r="M1539" i="8"/>
  <c r="M1540" i="8"/>
  <c r="M1541" i="8"/>
  <c r="M1542" i="8"/>
  <c r="M1543" i="8"/>
  <c r="M1544" i="8"/>
  <c r="M1545" i="8"/>
  <c r="M1546" i="8"/>
  <c r="M1547" i="8"/>
  <c r="M1548" i="8"/>
  <c r="M1549" i="8"/>
  <c r="M1550" i="8"/>
  <c r="M1551" i="8"/>
  <c r="M1552" i="8"/>
  <c r="M1553" i="8"/>
  <c r="K1553" i="8" s="1"/>
  <c r="M1554" i="8"/>
  <c r="M1555" i="8"/>
  <c r="M1556" i="8"/>
  <c r="M1557" i="8"/>
  <c r="M1558" i="8"/>
  <c r="M1559" i="8"/>
  <c r="M1560" i="8"/>
  <c r="M1561" i="8"/>
  <c r="M1562" i="8"/>
  <c r="M1563" i="8"/>
  <c r="M1564" i="8"/>
  <c r="M1565" i="8"/>
  <c r="M1566" i="8"/>
  <c r="M1567" i="8"/>
  <c r="M1568" i="8"/>
  <c r="M1569" i="8"/>
  <c r="M1570" i="8"/>
  <c r="M1571" i="8"/>
  <c r="M1572" i="8"/>
  <c r="M1573" i="8"/>
  <c r="M1574" i="8"/>
  <c r="M1575" i="8"/>
  <c r="M1576" i="8"/>
  <c r="M1577" i="8"/>
  <c r="M1578" i="8"/>
  <c r="M1579" i="8"/>
  <c r="M1580" i="8"/>
  <c r="M1581" i="8"/>
  <c r="M1582" i="8"/>
  <c r="M1583" i="8"/>
  <c r="M1584" i="8"/>
  <c r="M1585" i="8"/>
  <c r="M1586" i="8"/>
  <c r="M1587" i="8"/>
  <c r="M1588" i="8"/>
  <c r="M1589" i="8"/>
  <c r="M1590" i="8"/>
  <c r="M1591" i="8"/>
  <c r="M1592" i="8"/>
  <c r="M1593" i="8"/>
  <c r="M1594" i="8"/>
  <c r="M1595" i="8"/>
  <c r="M1596" i="8"/>
  <c r="M1597" i="8"/>
  <c r="M1598" i="8"/>
  <c r="M1599" i="8"/>
  <c r="M1600" i="8"/>
  <c r="M1601" i="8"/>
  <c r="M1602" i="8"/>
  <c r="M1603" i="8"/>
  <c r="M1604" i="8"/>
  <c r="M1605" i="8"/>
  <c r="M1606" i="8"/>
  <c r="M1607" i="8"/>
  <c r="M1608" i="8"/>
  <c r="M1609" i="8"/>
  <c r="M1610" i="8"/>
  <c r="M1611" i="8"/>
  <c r="M1612" i="8"/>
  <c r="M1613" i="8"/>
  <c r="M1614" i="8"/>
  <c r="M1615" i="8"/>
  <c r="M1616" i="8"/>
  <c r="M1617" i="8"/>
  <c r="M1618" i="8"/>
  <c r="M1619" i="8"/>
  <c r="M1620" i="8"/>
  <c r="M1621" i="8"/>
  <c r="M1622" i="8"/>
  <c r="M1623" i="8"/>
  <c r="M1624" i="8"/>
  <c r="M1625" i="8"/>
  <c r="M1626" i="8"/>
  <c r="M1627" i="8"/>
  <c r="M1628" i="8"/>
  <c r="M1629" i="8"/>
  <c r="M1630" i="8"/>
  <c r="M1631" i="8"/>
  <c r="M1632" i="8"/>
  <c r="M1633" i="8"/>
  <c r="M1634" i="8"/>
  <c r="M1635" i="8"/>
  <c r="M1636" i="8"/>
  <c r="M1637" i="8"/>
  <c r="M1638" i="8"/>
  <c r="M1639" i="8"/>
  <c r="M1640" i="8"/>
  <c r="M1641" i="8"/>
  <c r="M1642" i="8"/>
  <c r="M1643" i="8"/>
  <c r="M1644" i="8"/>
  <c r="M1645" i="8"/>
  <c r="M1646" i="8"/>
  <c r="M1647" i="8"/>
  <c r="M1648" i="8"/>
  <c r="M1649" i="8"/>
  <c r="M1650" i="8"/>
  <c r="M1651" i="8"/>
  <c r="M1652" i="8"/>
  <c r="M1653" i="8"/>
  <c r="M1654" i="8"/>
  <c r="M1655" i="8"/>
  <c r="M1656" i="8"/>
  <c r="M1657" i="8"/>
  <c r="M1658" i="8"/>
  <c r="M1659" i="8"/>
  <c r="M1660" i="8"/>
  <c r="M1661" i="8"/>
  <c r="M1662" i="8"/>
  <c r="M1663" i="8"/>
  <c r="M1664" i="8"/>
  <c r="M1665" i="8"/>
  <c r="M1666" i="8"/>
  <c r="M1667" i="8"/>
  <c r="M1668" i="8"/>
  <c r="M1669" i="8"/>
  <c r="M1670" i="8"/>
  <c r="M1671" i="8"/>
  <c r="M1672" i="8"/>
  <c r="M1673" i="8"/>
  <c r="M1674" i="8"/>
  <c r="M1675" i="8"/>
  <c r="M1676" i="8"/>
  <c r="M1677" i="8"/>
  <c r="M1678" i="8"/>
  <c r="M1679" i="8"/>
  <c r="M1680" i="8"/>
  <c r="M1681" i="8"/>
  <c r="K1681" i="8" s="1"/>
  <c r="M1682" i="8"/>
  <c r="M1683" i="8"/>
  <c r="M1684" i="8"/>
  <c r="M1685" i="8"/>
  <c r="M1686" i="8"/>
  <c r="M1687" i="8"/>
  <c r="M1688" i="8"/>
  <c r="M1689" i="8"/>
  <c r="M1690" i="8"/>
  <c r="M1691" i="8"/>
  <c r="M1692" i="8"/>
  <c r="M1693" i="8"/>
  <c r="M1694" i="8"/>
  <c r="M1695" i="8"/>
  <c r="M1696" i="8"/>
  <c r="M1697" i="8"/>
  <c r="M1698" i="8"/>
  <c r="M1699" i="8"/>
  <c r="M1700" i="8"/>
  <c r="M1701" i="8"/>
  <c r="M1702" i="8"/>
  <c r="M1703" i="8"/>
  <c r="M1704" i="8"/>
  <c r="M1705" i="8"/>
  <c r="M1706" i="8"/>
  <c r="M1707" i="8"/>
  <c r="M1708" i="8"/>
  <c r="M1709" i="8"/>
  <c r="M1710" i="8"/>
  <c r="M1711" i="8"/>
  <c r="M1712" i="8"/>
  <c r="M1713" i="8"/>
  <c r="M1714" i="8"/>
  <c r="M1715" i="8"/>
  <c r="M1716" i="8"/>
  <c r="M1717" i="8"/>
  <c r="M1718" i="8"/>
  <c r="M1719" i="8"/>
  <c r="M1720" i="8"/>
  <c r="M1721" i="8"/>
  <c r="M1722" i="8"/>
  <c r="M1723" i="8"/>
  <c r="M1724" i="8"/>
  <c r="M1725" i="8"/>
  <c r="M1726" i="8"/>
  <c r="M1727" i="8"/>
  <c r="M1728" i="8"/>
  <c r="M1729" i="8"/>
  <c r="M1730" i="8"/>
  <c r="M1731" i="8"/>
  <c r="M1732" i="8"/>
  <c r="M1733" i="8"/>
  <c r="M1734" i="8"/>
  <c r="M1735" i="8"/>
  <c r="M1736" i="8"/>
  <c r="M1737" i="8"/>
  <c r="M1738" i="8"/>
  <c r="M1739" i="8"/>
  <c r="M1740" i="8"/>
  <c r="M1741" i="8"/>
  <c r="M1742" i="8"/>
  <c r="M1743" i="8"/>
  <c r="M1744" i="8"/>
  <c r="M1745" i="8"/>
  <c r="M1746" i="8"/>
  <c r="M1747" i="8"/>
  <c r="M1748" i="8"/>
  <c r="M1749" i="8"/>
  <c r="M1750" i="8"/>
  <c r="M1751" i="8"/>
  <c r="M1752" i="8"/>
  <c r="M1753" i="8"/>
  <c r="M1754" i="8"/>
  <c r="M1755" i="8"/>
  <c r="M1756" i="8"/>
  <c r="M1757" i="8"/>
  <c r="M1758" i="8"/>
  <c r="M1759" i="8"/>
  <c r="M1760" i="8"/>
  <c r="M1761" i="8"/>
  <c r="M1762" i="8"/>
  <c r="M1763" i="8"/>
  <c r="M1764" i="8"/>
  <c r="M1765" i="8"/>
  <c r="M1766" i="8"/>
  <c r="M1767" i="8"/>
  <c r="M1768" i="8"/>
  <c r="M1769" i="8"/>
  <c r="M1770" i="8"/>
  <c r="M1771" i="8"/>
  <c r="M1772" i="8"/>
  <c r="M1773" i="8"/>
  <c r="M1774" i="8"/>
  <c r="M1775" i="8"/>
  <c r="M1776" i="8"/>
  <c r="M1777" i="8"/>
  <c r="M1778" i="8"/>
  <c r="M1779" i="8"/>
  <c r="M1780" i="8"/>
  <c r="M1781" i="8"/>
  <c r="M1782" i="8"/>
  <c r="M1783" i="8"/>
  <c r="M1784" i="8"/>
  <c r="M1785" i="8"/>
  <c r="M1786" i="8"/>
  <c r="M1787" i="8"/>
  <c r="M1788" i="8"/>
  <c r="M1789" i="8"/>
  <c r="M1790" i="8"/>
  <c r="M1791" i="8"/>
  <c r="M1792" i="8"/>
  <c r="M1793" i="8"/>
  <c r="M1794" i="8"/>
  <c r="M1795" i="8"/>
  <c r="M1796" i="8"/>
  <c r="M1797" i="8"/>
  <c r="M1798" i="8"/>
  <c r="M1799" i="8"/>
  <c r="M1800" i="8"/>
  <c r="M1801" i="8"/>
  <c r="M1802" i="8"/>
  <c r="M1803" i="8"/>
  <c r="M1804" i="8"/>
  <c r="M1805" i="8"/>
  <c r="M1806" i="8"/>
  <c r="M1807" i="8"/>
  <c r="M1808" i="8"/>
  <c r="M1809" i="8"/>
  <c r="M1810" i="8"/>
  <c r="M1811" i="8"/>
  <c r="M1812" i="8"/>
  <c r="M1813" i="8"/>
  <c r="M1814" i="8"/>
  <c r="M1815" i="8"/>
  <c r="M1816" i="8"/>
  <c r="M1817" i="8"/>
  <c r="M1818" i="8"/>
  <c r="M1819" i="8"/>
  <c r="M1820" i="8"/>
  <c r="M1821" i="8"/>
  <c r="M1822" i="8"/>
  <c r="M1823" i="8"/>
  <c r="M1824" i="8"/>
  <c r="M1825" i="8"/>
  <c r="M1826" i="8"/>
  <c r="M1827" i="8"/>
  <c r="M1828" i="8"/>
  <c r="M1829" i="8"/>
  <c r="M1830" i="8"/>
  <c r="M1831" i="8"/>
  <c r="K1831" i="8" s="1"/>
  <c r="M1832" i="8"/>
  <c r="M1833" i="8"/>
  <c r="M1834" i="8"/>
  <c r="M1835" i="8"/>
  <c r="M1836" i="8"/>
  <c r="M1837" i="8"/>
  <c r="M1838" i="8"/>
  <c r="M1839" i="8"/>
  <c r="M1840" i="8"/>
  <c r="M1841" i="8"/>
  <c r="M1842" i="8"/>
  <c r="M1843" i="8"/>
  <c r="M1844" i="8"/>
  <c r="M1845" i="8"/>
  <c r="M1846" i="8"/>
  <c r="M1847" i="8"/>
  <c r="M1848" i="8"/>
  <c r="M1849" i="8"/>
  <c r="M1850" i="8"/>
  <c r="M1851" i="8"/>
  <c r="M1852" i="8"/>
  <c r="M1853" i="8"/>
  <c r="M1854" i="8"/>
  <c r="M1855" i="8"/>
  <c r="M1856" i="8"/>
  <c r="M1857" i="8"/>
  <c r="M1858" i="8"/>
  <c r="M1859" i="8"/>
  <c r="M1860" i="8"/>
  <c r="M1861" i="8"/>
  <c r="M1862" i="8"/>
  <c r="M1863" i="8"/>
  <c r="M1864" i="8"/>
  <c r="M1865" i="8"/>
  <c r="M1866" i="8"/>
  <c r="M1867" i="8"/>
  <c r="M1868" i="8"/>
  <c r="M1869" i="8"/>
  <c r="M1870" i="8"/>
  <c r="M1871" i="8"/>
  <c r="M1872" i="8"/>
  <c r="M1873" i="8"/>
  <c r="M1874" i="8"/>
  <c r="M1875" i="8"/>
  <c r="M1876" i="8"/>
  <c r="M1877" i="8"/>
  <c r="M1878" i="8"/>
  <c r="M1879" i="8"/>
  <c r="M1880" i="8"/>
  <c r="M1881" i="8"/>
  <c r="M1882" i="8"/>
  <c r="M1883" i="8"/>
  <c r="M1884" i="8"/>
  <c r="M1885" i="8"/>
  <c r="M1886" i="8"/>
  <c r="M1887" i="8"/>
  <c r="M1888" i="8"/>
  <c r="M1889" i="8"/>
  <c r="M1890" i="8"/>
  <c r="M1891" i="8"/>
  <c r="M1892" i="8"/>
  <c r="M1893" i="8"/>
  <c r="M1894" i="8"/>
  <c r="M1895" i="8"/>
  <c r="M1896" i="8"/>
  <c r="M1897" i="8"/>
  <c r="M1898" i="8"/>
  <c r="M1899" i="8"/>
  <c r="M1900" i="8"/>
  <c r="M1901" i="8"/>
  <c r="M1902" i="8"/>
  <c r="M1903" i="8"/>
  <c r="M1904" i="8"/>
  <c r="M1905" i="8"/>
  <c r="M1906" i="8"/>
  <c r="M1907" i="8"/>
  <c r="M1908" i="8"/>
  <c r="M1909" i="8"/>
  <c r="M1910" i="8"/>
  <c r="M1911" i="8"/>
  <c r="M1912" i="8"/>
  <c r="M1913" i="8"/>
  <c r="K1913" i="8" s="1"/>
  <c r="M1914" i="8"/>
  <c r="M1915" i="8"/>
  <c r="M1916" i="8"/>
  <c r="M1917" i="8"/>
  <c r="M1918" i="8"/>
  <c r="M1919" i="8"/>
  <c r="M1920" i="8"/>
  <c r="M1921" i="8"/>
  <c r="M1922" i="8"/>
  <c r="M1923" i="8"/>
  <c r="K1720" i="8" s="1"/>
  <c r="M1924" i="8"/>
  <c r="M1925" i="8"/>
  <c r="M1926" i="8"/>
  <c r="M1927" i="8"/>
  <c r="M1928" i="8"/>
  <c r="M1929" i="8"/>
  <c r="M1930" i="8"/>
  <c r="M1931" i="8"/>
  <c r="M1932" i="8"/>
  <c r="M1933" i="8"/>
  <c r="M1934" i="8"/>
  <c r="M1935" i="8"/>
  <c r="M1936" i="8"/>
  <c r="K1936" i="8" s="1"/>
  <c r="M1937" i="8"/>
  <c r="M1938" i="8"/>
  <c r="M1939" i="8"/>
  <c r="M1940" i="8"/>
  <c r="M1941" i="8"/>
  <c r="M1942" i="8"/>
  <c r="M1943" i="8"/>
  <c r="M1944" i="8"/>
  <c r="M1945" i="8"/>
  <c r="M1946" i="8"/>
  <c r="M1947" i="8"/>
  <c r="M1948" i="8"/>
  <c r="M1949" i="8"/>
  <c r="K1949" i="8" s="1"/>
  <c r="M1950" i="8"/>
  <c r="M1951" i="8"/>
  <c r="M1952" i="8"/>
  <c r="M1953" i="8"/>
  <c r="M1954" i="8"/>
  <c r="M1955" i="8"/>
  <c r="M1956" i="8"/>
  <c r="M1957" i="8"/>
  <c r="M1958" i="8"/>
  <c r="M1959" i="8"/>
  <c r="M1960" i="8"/>
  <c r="M1961" i="8"/>
  <c r="M1962" i="8"/>
  <c r="M1963" i="8"/>
  <c r="M1964" i="8"/>
  <c r="M1965" i="8"/>
  <c r="M1966" i="8"/>
  <c r="M1967" i="8"/>
  <c r="M1968" i="8"/>
  <c r="M1969" i="8"/>
  <c r="M1970" i="8"/>
  <c r="M1971" i="8"/>
  <c r="M1972" i="8"/>
  <c r="M1973" i="8"/>
  <c r="M1974" i="8"/>
  <c r="M1975" i="8"/>
  <c r="M1976" i="8"/>
  <c r="M1977" i="8"/>
  <c r="M1978" i="8"/>
  <c r="M1979" i="8"/>
  <c r="M1980" i="8"/>
  <c r="M1981" i="8"/>
  <c r="M1982" i="8"/>
  <c r="M1983" i="8"/>
  <c r="M1984" i="8"/>
  <c r="M1985" i="8"/>
  <c r="M1986" i="8"/>
  <c r="M1987" i="8"/>
  <c r="M1988" i="8"/>
  <c r="M1989" i="8"/>
  <c r="M1990" i="8"/>
  <c r="M1991" i="8"/>
  <c r="M1992" i="8"/>
  <c r="M1993" i="8"/>
  <c r="M1994" i="8"/>
  <c r="M1995" i="8"/>
  <c r="M1996" i="8"/>
  <c r="M1997" i="8"/>
  <c r="M1998" i="8"/>
  <c r="M1999" i="8"/>
  <c r="M2000" i="8"/>
  <c r="M2001" i="8"/>
  <c r="M2002" i="8"/>
  <c r="M2003" i="8"/>
  <c r="M2004" i="8"/>
  <c r="M2005" i="8"/>
  <c r="K2005" i="8" s="1"/>
  <c r="M2006" i="8"/>
  <c r="M2007" i="8"/>
  <c r="M2008" i="8"/>
  <c r="M2009" i="8"/>
  <c r="K2009" i="8" s="1"/>
  <c r="M2010" i="8"/>
  <c r="M2011" i="8"/>
  <c r="M2012" i="8"/>
  <c r="M2013" i="8"/>
  <c r="M2014" i="8"/>
  <c r="M2015" i="8"/>
  <c r="M2016" i="8"/>
  <c r="M2017" i="8"/>
  <c r="M2018" i="8"/>
  <c r="M2019" i="8"/>
  <c r="M2020" i="8"/>
  <c r="M2021" i="8"/>
  <c r="M2022" i="8"/>
  <c r="M2023" i="8"/>
  <c r="M2024" i="8"/>
  <c r="M2025" i="8"/>
  <c r="M2026" i="8"/>
  <c r="M2027" i="8"/>
  <c r="M2028" i="8"/>
  <c r="M2029" i="8"/>
  <c r="M2030" i="8"/>
  <c r="M2031" i="8"/>
  <c r="M2032" i="8"/>
  <c r="M2033" i="8"/>
  <c r="M2034" i="8"/>
  <c r="M2035" i="8"/>
  <c r="M2036" i="8"/>
  <c r="M2037" i="8"/>
  <c r="M2038" i="8"/>
  <c r="M2039" i="8"/>
  <c r="M2040" i="8"/>
  <c r="M2041" i="8"/>
  <c r="M2042" i="8"/>
  <c r="M2043" i="8"/>
  <c r="M2044" i="8"/>
  <c r="M2045" i="8"/>
  <c r="M2046" i="8"/>
  <c r="M2047" i="8"/>
  <c r="M2048" i="8"/>
  <c r="M2049" i="8"/>
  <c r="M2050" i="8"/>
  <c r="M2051" i="8"/>
  <c r="M2052" i="8"/>
  <c r="M2053" i="8"/>
  <c r="M2054" i="8"/>
  <c r="M2055" i="8"/>
  <c r="M2056" i="8"/>
  <c r="M2057" i="8"/>
  <c r="M2058" i="8"/>
  <c r="M2059" i="8"/>
  <c r="M2060" i="8"/>
  <c r="M2061" i="8"/>
  <c r="M2062" i="8"/>
  <c r="M2063" i="8"/>
  <c r="M2064" i="8"/>
  <c r="M2065" i="8"/>
  <c r="M2066" i="8"/>
  <c r="M2067" i="8"/>
  <c r="M2068" i="8"/>
  <c r="M2069" i="8"/>
  <c r="M2070" i="8"/>
  <c r="M2071" i="8"/>
  <c r="M2072" i="8"/>
  <c r="M2073" i="8"/>
  <c r="M2074" i="8"/>
  <c r="M2075" i="8"/>
  <c r="M2076" i="8"/>
  <c r="M2077" i="8"/>
  <c r="M2078" i="8"/>
  <c r="M2079" i="8"/>
  <c r="M2080" i="8"/>
  <c r="M2081" i="8"/>
  <c r="M2082" i="8"/>
  <c r="M2083" i="8"/>
  <c r="M2084" i="8"/>
  <c r="M2085" i="8"/>
  <c r="M2086" i="8"/>
  <c r="M2087" i="8"/>
  <c r="M2088" i="8"/>
  <c r="M2089" i="8"/>
  <c r="M2090" i="8"/>
  <c r="M2091" i="8"/>
  <c r="M2092" i="8"/>
  <c r="M2093" i="8"/>
  <c r="M2094" i="8"/>
  <c r="M2095" i="8"/>
  <c r="M2096" i="8"/>
  <c r="M2097" i="8"/>
  <c r="M2098" i="8"/>
  <c r="M2099" i="8"/>
  <c r="M2100" i="8"/>
  <c r="M2101" i="8"/>
  <c r="M2102" i="8"/>
  <c r="M2103" i="8"/>
  <c r="M2104" i="8"/>
  <c r="M2105" i="8"/>
  <c r="M2106" i="8"/>
  <c r="M2107" i="8"/>
  <c r="M2108" i="8"/>
  <c r="M2109" i="8"/>
  <c r="M2110" i="8"/>
  <c r="M2111" i="8"/>
  <c r="M2112" i="8"/>
  <c r="M2113" i="8"/>
  <c r="M2114" i="8"/>
  <c r="M2115" i="8"/>
  <c r="M2116" i="8"/>
  <c r="M2117" i="8"/>
  <c r="M2118" i="8"/>
  <c r="M2119" i="8"/>
  <c r="M2120" i="8"/>
  <c r="M2121" i="8"/>
  <c r="M2122" i="8"/>
  <c r="M2123" i="8"/>
  <c r="M2124" i="8"/>
  <c r="M2125" i="8"/>
  <c r="M2126" i="8"/>
  <c r="M2127" i="8"/>
  <c r="M2128" i="8"/>
  <c r="M2129" i="8"/>
  <c r="M2130" i="8"/>
  <c r="M2131" i="8"/>
  <c r="M2132" i="8"/>
  <c r="M2133" i="8"/>
  <c r="M2134" i="8"/>
  <c r="M2135" i="8"/>
  <c r="M2136" i="8"/>
  <c r="M2137" i="8"/>
  <c r="M2138" i="8"/>
  <c r="M2139" i="8"/>
  <c r="M2140" i="8"/>
  <c r="M2141" i="8"/>
  <c r="M2142" i="8"/>
  <c r="M2143" i="8"/>
  <c r="M2144" i="8"/>
  <c r="M2145" i="8"/>
  <c r="M2146" i="8"/>
  <c r="M2147" i="8"/>
  <c r="M2148" i="8"/>
  <c r="M2149" i="8"/>
  <c r="M2150" i="8"/>
  <c r="M2151" i="8"/>
  <c r="M2152" i="8"/>
  <c r="M2153" i="8"/>
  <c r="M2154" i="8"/>
  <c r="M2155" i="8"/>
  <c r="M2156" i="8"/>
  <c r="M2157" i="8"/>
  <c r="M2158" i="8"/>
  <c r="M2159" i="8"/>
  <c r="M2160" i="8"/>
  <c r="M2161" i="8"/>
  <c r="M2162" i="8"/>
  <c r="M2163" i="8"/>
  <c r="M2164" i="8"/>
  <c r="M2165" i="8"/>
  <c r="M2166" i="8"/>
  <c r="M2167" i="8"/>
  <c r="M2168" i="8"/>
  <c r="M2169" i="8"/>
  <c r="M2170" i="8"/>
  <c r="M2171" i="8"/>
  <c r="M2172" i="8"/>
  <c r="M2173" i="8"/>
  <c r="M2174" i="8"/>
  <c r="M2175" i="8"/>
  <c r="M2176" i="8"/>
  <c r="M2177" i="8"/>
  <c r="M2178" i="8"/>
  <c r="M2179" i="8"/>
  <c r="M2180" i="8"/>
  <c r="M2181" i="8"/>
  <c r="M2182" i="8"/>
  <c r="M2183" i="8"/>
  <c r="M2184" i="8"/>
  <c r="M2185" i="8"/>
  <c r="M2186" i="8"/>
  <c r="M2187" i="8"/>
  <c r="M2188" i="8"/>
  <c r="M2189" i="8"/>
  <c r="M2190" i="8"/>
  <c r="M2191" i="8"/>
  <c r="M2192" i="8"/>
  <c r="M2193" i="8"/>
  <c r="M2194" i="8"/>
  <c r="M2195" i="8"/>
  <c r="M2196" i="8"/>
  <c r="M2197" i="8"/>
  <c r="M2198" i="8"/>
  <c r="M2199" i="8"/>
  <c r="M2200" i="8"/>
  <c r="M2201" i="8"/>
  <c r="M2202" i="8"/>
  <c r="M2203" i="8"/>
  <c r="M2204" i="8"/>
  <c r="M2205" i="8"/>
  <c r="M2206" i="8"/>
  <c r="M2207" i="8"/>
  <c r="M2208" i="8"/>
  <c r="M2209" i="8"/>
  <c r="M2210" i="8"/>
  <c r="M2211" i="8"/>
  <c r="M2212" i="8"/>
  <c r="M2213" i="8"/>
  <c r="M2214" i="8"/>
  <c r="M2215" i="8"/>
  <c r="M2216" i="8"/>
  <c r="M2217" i="8"/>
  <c r="M2218" i="8"/>
  <c r="M2219" i="8"/>
  <c r="M2220" i="8"/>
  <c r="M2221" i="8"/>
  <c r="M2222" i="8"/>
  <c r="M2223" i="8"/>
  <c r="M2224" i="8"/>
  <c r="M2225" i="8"/>
  <c r="M2226" i="8"/>
  <c r="M2227" i="8"/>
  <c r="M2228" i="8"/>
  <c r="M2229" i="8"/>
  <c r="M2230" i="8"/>
  <c r="M2231" i="8"/>
  <c r="M2232" i="8"/>
  <c r="M2233" i="8"/>
  <c r="M2234" i="8"/>
  <c r="M2235" i="8"/>
  <c r="M2236" i="8"/>
  <c r="M2237" i="8"/>
  <c r="M2238" i="8"/>
  <c r="M2239" i="8"/>
  <c r="M2240" i="8"/>
  <c r="M2241" i="8"/>
  <c r="M2242" i="8"/>
  <c r="M2243" i="8"/>
  <c r="M2244" i="8"/>
  <c r="M2245" i="8"/>
  <c r="M2246" i="8"/>
  <c r="M2247" i="8"/>
  <c r="M2248" i="8"/>
  <c r="M2249" i="8"/>
  <c r="M2250" i="8"/>
  <c r="M2251" i="8"/>
  <c r="M2252" i="8"/>
  <c r="M2253" i="8"/>
  <c r="M2254" i="8"/>
  <c r="M2255" i="8"/>
  <c r="M2256" i="8"/>
  <c r="M2257" i="8"/>
  <c r="M2258" i="8"/>
  <c r="M2259" i="8"/>
  <c r="M2260" i="8"/>
  <c r="M2261" i="8"/>
  <c r="M2262" i="8"/>
  <c r="M2263" i="8"/>
  <c r="M2264" i="8"/>
  <c r="M2265" i="8"/>
  <c r="M2266" i="8"/>
  <c r="M2267" i="8"/>
  <c r="M2268" i="8"/>
  <c r="M2269" i="8"/>
  <c r="M2270" i="8"/>
  <c r="K2054" i="8" s="1"/>
  <c r="M2271" i="8"/>
  <c r="M2272" i="8"/>
  <c r="M2273" i="8"/>
  <c r="M2274" i="8"/>
  <c r="K2098" i="8" s="1"/>
  <c r="M2275" i="8"/>
  <c r="M2276" i="8"/>
  <c r="M2277" i="8"/>
  <c r="K2253" i="8" s="1"/>
  <c r="M2278" i="8"/>
  <c r="M2279" i="8"/>
  <c r="M2280" i="8"/>
  <c r="M2281" i="8"/>
  <c r="M2282" i="8"/>
  <c r="M2283" i="8"/>
  <c r="M2284" i="8"/>
  <c r="M2285" i="8"/>
  <c r="M2286" i="8"/>
  <c r="M2287" i="8"/>
  <c r="M2288" i="8"/>
  <c r="M2289" i="8"/>
  <c r="M2290" i="8"/>
  <c r="M2291" i="8"/>
  <c r="M2292" i="8"/>
  <c r="M2293" i="8"/>
  <c r="M2294" i="8"/>
  <c r="M2295" i="8"/>
  <c r="M2296" i="8"/>
  <c r="M2297" i="8"/>
  <c r="M2298" i="8"/>
  <c r="M2299" i="8"/>
  <c r="M2300" i="8"/>
  <c r="M2301" i="8"/>
  <c r="M2302" i="8"/>
  <c r="M2303" i="8"/>
  <c r="M2304" i="8"/>
  <c r="M2305" i="8"/>
  <c r="M2306" i="8"/>
  <c r="M2307" i="8"/>
  <c r="M2308" i="8"/>
  <c r="M2309" i="8"/>
  <c r="M2310" i="8"/>
  <c r="M2311" i="8"/>
  <c r="M2312" i="8"/>
  <c r="M2313" i="8"/>
  <c r="M2314" i="8"/>
  <c r="M2315" i="8"/>
  <c r="M2316" i="8"/>
  <c r="M2317" i="8"/>
  <c r="M2318" i="8"/>
  <c r="M2319" i="8"/>
  <c r="M2320" i="8"/>
  <c r="M2321" i="8"/>
  <c r="M2322" i="8"/>
  <c r="M2323" i="8"/>
  <c r="M2324" i="8"/>
  <c r="M2325" i="8"/>
  <c r="M2326" i="8"/>
  <c r="M2327" i="8"/>
  <c r="M2328" i="8"/>
  <c r="M2329" i="8"/>
  <c r="M2330" i="8"/>
  <c r="M2331" i="8"/>
  <c r="M2332" i="8"/>
  <c r="M2333" i="8"/>
  <c r="M2334" i="8"/>
  <c r="M2335" i="8"/>
  <c r="M2336" i="8"/>
  <c r="M2337" i="8"/>
  <c r="M2338" i="8"/>
  <c r="M2339" i="8"/>
  <c r="M2340" i="8"/>
  <c r="M2341" i="8"/>
  <c r="M2342" i="8"/>
  <c r="M2343" i="8"/>
  <c r="M2344" i="8"/>
  <c r="M2345" i="8"/>
  <c r="M2346" i="8"/>
  <c r="M2347" i="8"/>
  <c r="M2348" i="8"/>
  <c r="M2349" i="8"/>
  <c r="M2350" i="8"/>
  <c r="M2351" i="8"/>
  <c r="M2352" i="8"/>
  <c r="M2353" i="8"/>
  <c r="M2354" i="8"/>
  <c r="M2355" i="8"/>
  <c r="M2356" i="8"/>
  <c r="M2357" i="8"/>
  <c r="M2358" i="8"/>
  <c r="M2359" i="8"/>
  <c r="M2360" i="8"/>
  <c r="M2361" i="8"/>
  <c r="M2362" i="8"/>
  <c r="M2363" i="8"/>
  <c r="M2364" i="8"/>
  <c r="M2365" i="8"/>
  <c r="M2366" i="8"/>
  <c r="M2367" i="8"/>
  <c r="M2368" i="8"/>
  <c r="M2369" i="8"/>
  <c r="M2370" i="8"/>
  <c r="M2371" i="8"/>
  <c r="M2372" i="8"/>
  <c r="M2373" i="8"/>
  <c r="M2374" i="8"/>
  <c r="M2375" i="8"/>
  <c r="M2376" i="8"/>
  <c r="M2377" i="8"/>
  <c r="M2378" i="8"/>
  <c r="M2379" i="8"/>
  <c r="M2380" i="8"/>
  <c r="M2381" i="8"/>
  <c r="M2382" i="8"/>
  <c r="M2383" i="8"/>
  <c r="M2384" i="8"/>
  <c r="M2385" i="8"/>
  <c r="M2386" i="8"/>
  <c r="M2387" i="8"/>
  <c r="M2388" i="8"/>
  <c r="M2389" i="8"/>
  <c r="M2390" i="8"/>
  <c r="M2391" i="8"/>
  <c r="M2392" i="8"/>
  <c r="M2393" i="8"/>
  <c r="M2394" i="8"/>
  <c r="M2395" i="8"/>
  <c r="M2396" i="8"/>
  <c r="M2397" i="8"/>
  <c r="M2398" i="8"/>
  <c r="M2399" i="8"/>
  <c r="M2400" i="8"/>
  <c r="M2401" i="8"/>
  <c r="M2402" i="8"/>
  <c r="M2403" i="8"/>
  <c r="M2404" i="8"/>
  <c r="M2405" i="8"/>
  <c r="M2406" i="8"/>
  <c r="M2407" i="8"/>
  <c r="M2408" i="8"/>
  <c r="M2409" i="8"/>
  <c r="M2410" i="8"/>
  <c r="M2411" i="8"/>
  <c r="M2412" i="8"/>
  <c r="M2413" i="8"/>
  <c r="M2414" i="8"/>
  <c r="M2415" i="8"/>
  <c r="M2416" i="8"/>
  <c r="M2417" i="8"/>
  <c r="M2418" i="8"/>
  <c r="M2419" i="8"/>
  <c r="M2420" i="8"/>
  <c r="M2421" i="8"/>
  <c r="M2422" i="8"/>
  <c r="M2423" i="8"/>
  <c r="M2424" i="8"/>
  <c r="M2425" i="8"/>
  <c r="M2426" i="8"/>
  <c r="M2427" i="8"/>
  <c r="M2428" i="8"/>
  <c r="M2429" i="8"/>
  <c r="M2430" i="8"/>
  <c r="M2431" i="8"/>
  <c r="M2432" i="8"/>
  <c r="M2433" i="8"/>
  <c r="M2434" i="8"/>
  <c r="M2435" i="8"/>
  <c r="M2436" i="8"/>
  <c r="M2437" i="8"/>
  <c r="M2438" i="8"/>
  <c r="M2439" i="8"/>
  <c r="M2440" i="8"/>
  <c r="M2441" i="8"/>
  <c r="M2442" i="8"/>
  <c r="M2443" i="8"/>
  <c r="M2444" i="8"/>
  <c r="M2445" i="8"/>
  <c r="M2446" i="8"/>
  <c r="M2447" i="8"/>
  <c r="M2448" i="8"/>
  <c r="M2449" i="8"/>
  <c r="M2450" i="8"/>
  <c r="M2451" i="8"/>
  <c r="M2452" i="8"/>
  <c r="M2453" i="8"/>
  <c r="M2454" i="8"/>
  <c r="M2455" i="8"/>
  <c r="M2456" i="8"/>
  <c r="M2457" i="8"/>
  <c r="M2458" i="8"/>
  <c r="M2459" i="8"/>
  <c r="M2460" i="8"/>
  <c r="M2461" i="8"/>
  <c r="M2462" i="8"/>
  <c r="M2463" i="8"/>
  <c r="M2464" i="8"/>
  <c r="M2465" i="8"/>
  <c r="M2466" i="8"/>
  <c r="M2467" i="8"/>
  <c r="M2468" i="8"/>
  <c r="M2469" i="8"/>
  <c r="M2470" i="8"/>
  <c r="M2471" i="8"/>
  <c r="M2472" i="8"/>
  <c r="M2473" i="8"/>
  <c r="M2474" i="8"/>
  <c r="M2475" i="8"/>
  <c r="M2476" i="8"/>
  <c r="M2477" i="8"/>
  <c r="M2478" i="8"/>
  <c r="M2479" i="8"/>
  <c r="M2480" i="8"/>
  <c r="M2481" i="8"/>
  <c r="M2482" i="8"/>
  <c r="M2483" i="8"/>
  <c r="M2484" i="8"/>
  <c r="M2485" i="8"/>
  <c r="M2486" i="8"/>
  <c r="M2487" i="8"/>
  <c r="M2488" i="8"/>
  <c r="M2489" i="8"/>
  <c r="M2490" i="8"/>
  <c r="M2491" i="8"/>
  <c r="M2492" i="8"/>
  <c r="M2493" i="8"/>
  <c r="M2494" i="8"/>
  <c r="M2495" i="8"/>
  <c r="M2496" i="8"/>
  <c r="M2497" i="8"/>
  <c r="M2498" i="8"/>
  <c r="M2499" i="8"/>
  <c r="M2500" i="8"/>
  <c r="M2501" i="8"/>
  <c r="M2502" i="8"/>
  <c r="M2503" i="8"/>
  <c r="M2504" i="8"/>
  <c r="M2505" i="8"/>
  <c r="M2506" i="8"/>
  <c r="M2507" i="8"/>
  <c r="M2508" i="8"/>
  <c r="M2509" i="8"/>
  <c r="M2510" i="8"/>
  <c r="M2511" i="8"/>
  <c r="M2512" i="8"/>
  <c r="M2513" i="8"/>
  <c r="M2514" i="8"/>
  <c r="M2515" i="8"/>
  <c r="M2516" i="8"/>
  <c r="M2517" i="8"/>
  <c r="M2518" i="8"/>
  <c r="M2519" i="8"/>
  <c r="M2520" i="8"/>
  <c r="M2521" i="8"/>
  <c r="M2522" i="8"/>
  <c r="M2523" i="8"/>
  <c r="M2524" i="8"/>
  <c r="M2525" i="8"/>
  <c r="M2526" i="8"/>
  <c r="M2527" i="8"/>
  <c r="M2528" i="8"/>
  <c r="M2529" i="8"/>
  <c r="M2530" i="8"/>
  <c r="M2531" i="8"/>
  <c r="M2532" i="8"/>
  <c r="M2533" i="8"/>
  <c r="M2534" i="8"/>
  <c r="M2535" i="8"/>
  <c r="M2536" i="8"/>
  <c r="M2537" i="8"/>
  <c r="M2538" i="8"/>
  <c r="M2539" i="8"/>
  <c r="M2540" i="8"/>
  <c r="M2541" i="8"/>
  <c r="M2542" i="8"/>
  <c r="M2543" i="8"/>
  <c r="M2544" i="8"/>
  <c r="M2545" i="8"/>
  <c r="M2546" i="8"/>
  <c r="M2547" i="8"/>
  <c r="M2548" i="8"/>
  <c r="M2549" i="8"/>
  <c r="M2550" i="8"/>
  <c r="M2551" i="8"/>
  <c r="M2552" i="8"/>
  <c r="M2553" i="8"/>
  <c r="M2554" i="8"/>
  <c r="M2555" i="8"/>
  <c r="M2556" i="8"/>
  <c r="M2557" i="8"/>
  <c r="M2558" i="8"/>
  <c r="M2559" i="8"/>
  <c r="M2560" i="8"/>
  <c r="M2561" i="8"/>
  <c r="M2562" i="8"/>
  <c r="M2563" i="8"/>
  <c r="M2564" i="8"/>
  <c r="M2565" i="8"/>
  <c r="M2566" i="8"/>
  <c r="M2567" i="8"/>
  <c r="M2568" i="8"/>
  <c r="M2569" i="8"/>
  <c r="M2570" i="8"/>
  <c r="M2571" i="8"/>
  <c r="M2572" i="8"/>
  <c r="M2573" i="8"/>
  <c r="M2574" i="8"/>
  <c r="M2575" i="8"/>
  <c r="M2576" i="8"/>
  <c r="M2577" i="8"/>
  <c r="M2578" i="8"/>
  <c r="M2579" i="8"/>
  <c r="M2580" i="8"/>
  <c r="M2581" i="8"/>
  <c r="M2582" i="8"/>
  <c r="M2583" i="8"/>
  <c r="M2584" i="8"/>
  <c r="M2585" i="8"/>
  <c r="M2586" i="8"/>
  <c r="M2587" i="8"/>
  <c r="M2588" i="8"/>
  <c r="M2589" i="8"/>
  <c r="M2590" i="8"/>
  <c r="M2591" i="8"/>
  <c r="M2592" i="8"/>
  <c r="M2593" i="8"/>
  <c r="M2594" i="8"/>
  <c r="M2595" i="8"/>
  <c r="M2596" i="8"/>
  <c r="M2597" i="8"/>
  <c r="M2598" i="8"/>
  <c r="M2599" i="8"/>
  <c r="M2600" i="8"/>
  <c r="M2601" i="8"/>
  <c r="M2602" i="8"/>
  <c r="M2603" i="8"/>
  <c r="M2604" i="8"/>
  <c r="M2605" i="8"/>
  <c r="M2606" i="8"/>
  <c r="M2607" i="8"/>
  <c r="M2608" i="8"/>
  <c r="M2609" i="8"/>
  <c r="M2610" i="8"/>
  <c r="M2611" i="8"/>
  <c r="M2612" i="8"/>
  <c r="M2613" i="8"/>
  <c r="M2614" i="8"/>
  <c r="M2615" i="8"/>
  <c r="M2616" i="8"/>
  <c r="M2617" i="8"/>
  <c r="M2618" i="8"/>
  <c r="M2619" i="8"/>
  <c r="M2620" i="8"/>
  <c r="M2621" i="8"/>
  <c r="M2622" i="8"/>
  <c r="M2623" i="8"/>
  <c r="M2624" i="8"/>
  <c r="M2625" i="8"/>
  <c r="M2626" i="8"/>
  <c r="M2627" i="8"/>
  <c r="M2628" i="8"/>
  <c r="M2629" i="8"/>
  <c r="M2630" i="8"/>
  <c r="M2631" i="8"/>
  <c r="M2632" i="8"/>
  <c r="M2633" i="8"/>
  <c r="M2634" i="8"/>
  <c r="M2635" i="8"/>
  <c r="M2636" i="8"/>
  <c r="M2637" i="8"/>
  <c r="M2638" i="8"/>
  <c r="M2639" i="8"/>
  <c r="M2640" i="8"/>
  <c r="M2641" i="8"/>
  <c r="M2642" i="8"/>
  <c r="M2643" i="8"/>
  <c r="M2644" i="8"/>
  <c r="M2645" i="8"/>
  <c r="M2646" i="8"/>
  <c r="M2647" i="8"/>
  <c r="M2648" i="8"/>
  <c r="M2649" i="8"/>
  <c r="M2650" i="8"/>
  <c r="M2651" i="8"/>
  <c r="M2652" i="8"/>
  <c r="M2653" i="8"/>
  <c r="M2654" i="8"/>
  <c r="M2655" i="8"/>
  <c r="M2656" i="8"/>
  <c r="M2657" i="8"/>
  <c r="M2658" i="8"/>
  <c r="M2659" i="8"/>
  <c r="M2660" i="8"/>
  <c r="M2661" i="8"/>
  <c r="M2662" i="8"/>
  <c r="M2663" i="8"/>
  <c r="M2664" i="8"/>
  <c r="M2665" i="8"/>
  <c r="M2666" i="8"/>
  <c r="M2667" i="8"/>
  <c r="M2668" i="8"/>
  <c r="M2669" i="8"/>
  <c r="M2670" i="8"/>
  <c r="M2671" i="8"/>
  <c r="M2672" i="8"/>
  <c r="M2673" i="8"/>
  <c r="M2674" i="8"/>
  <c r="M2675" i="8"/>
  <c r="M2676" i="8"/>
  <c r="M2677" i="8"/>
  <c r="M2678" i="8"/>
  <c r="M2679" i="8"/>
  <c r="M2680" i="8"/>
  <c r="M2681" i="8"/>
  <c r="M2682" i="8"/>
  <c r="M2683" i="8"/>
  <c r="M2684" i="8"/>
  <c r="M2685" i="8"/>
  <c r="M2686" i="8"/>
  <c r="M2687" i="8"/>
  <c r="M2688" i="8"/>
  <c r="M2689" i="8"/>
  <c r="M2690" i="8"/>
  <c r="M2691" i="8"/>
  <c r="M2692" i="8"/>
  <c r="M2693" i="8"/>
  <c r="M2694" i="8"/>
  <c r="M2695" i="8"/>
  <c r="M2696" i="8"/>
  <c r="M2697" i="8"/>
  <c r="M2698" i="8"/>
  <c r="M2699" i="8"/>
  <c r="M2700" i="8"/>
  <c r="M2701" i="8"/>
  <c r="M2702" i="8"/>
  <c r="M2703" i="8"/>
  <c r="M2704" i="8"/>
  <c r="M2705" i="8"/>
  <c r="M2706" i="8"/>
  <c r="M2707" i="8"/>
  <c r="M2708" i="8"/>
  <c r="M2709" i="8"/>
  <c r="M2710" i="8"/>
  <c r="M2711" i="8"/>
  <c r="M2712" i="8"/>
  <c r="M2713" i="8"/>
  <c r="M2714" i="8"/>
  <c r="M2715" i="8"/>
  <c r="M2716" i="8"/>
  <c r="M2717" i="8"/>
  <c r="M2718" i="8"/>
  <c r="M2719" i="8"/>
  <c r="M2720" i="8"/>
  <c r="M2721" i="8"/>
  <c r="M2722" i="8"/>
  <c r="M2723" i="8"/>
  <c r="M2724" i="8"/>
  <c r="M2725" i="8"/>
  <c r="M2726" i="8"/>
  <c r="M2727" i="8"/>
  <c r="M2728" i="8"/>
  <c r="M2729" i="8"/>
  <c r="M2730" i="8"/>
  <c r="M2731" i="8"/>
  <c r="M2732" i="8"/>
  <c r="M2733" i="8"/>
  <c r="M2734" i="8"/>
  <c r="M2735" i="8"/>
  <c r="M2736" i="8"/>
  <c r="M2737" i="8"/>
  <c r="M2738" i="8"/>
  <c r="M2739" i="8"/>
  <c r="M2740" i="8"/>
  <c r="M2741" i="8"/>
  <c r="M2742" i="8"/>
  <c r="M2743" i="8"/>
  <c r="M2744" i="8"/>
  <c r="M2745" i="8"/>
  <c r="M2746" i="8"/>
  <c r="M2747" i="8"/>
  <c r="M2748" i="8"/>
  <c r="M2749" i="8"/>
  <c r="M2750" i="8"/>
  <c r="M2751" i="8"/>
  <c r="M2752" i="8"/>
  <c r="M2753" i="8"/>
  <c r="M2754" i="8"/>
  <c r="M2755" i="8"/>
  <c r="M2756" i="8"/>
  <c r="M2757" i="8"/>
  <c r="M2758" i="8"/>
  <c r="M2759" i="8"/>
  <c r="M2760" i="8"/>
  <c r="M2761" i="8"/>
  <c r="M2762" i="8"/>
  <c r="M2763" i="8"/>
  <c r="M2764" i="8"/>
  <c r="M2765" i="8"/>
  <c r="M2766" i="8"/>
  <c r="M2767" i="8"/>
  <c r="M2768" i="8"/>
  <c r="M2769" i="8"/>
  <c r="M2770" i="8"/>
  <c r="M2771" i="8"/>
  <c r="M2772" i="8"/>
  <c r="M2773" i="8"/>
  <c r="M2774" i="8"/>
  <c r="M2775" i="8"/>
  <c r="M2776" i="8"/>
  <c r="M2777" i="8"/>
  <c r="M2778" i="8"/>
  <c r="M2779" i="8"/>
  <c r="M2780" i="8"/>
  <c r="M2781" i="8"/>
  <c r="M2782" i="8"/>
  <c r="M2783" i="8"/>
  <c r="M2784" i="8"/>
  <c r="M2785" i="8"/>
  <c r="M2786" i="8"/>
  <c r="M2787" i="8"/>
  <c r="M2788" i="8"/>
  <c r="M2789" i="8"/>
  <c r="M2790" i="8"/>
  <c r="M2791" i="8"/>
  <c r="M2792" i="8"/>
  <c r="M2793" i="8"/>
  <c r="M2794" i="8"/>
  <c r="M2795" i="8"/>
  <c r="M2796" i="8"/>
  <c r="M2797" i="8"/>
  <c r="M2798" i="8"/>
  <c r="M2799" i="8"/>
  <c r="M2800" i="8"/>
  <c r="M2801" i="8"/>
  <c r="M2802" i="8"/>
  <c r="M2803" i="8"/>
  <c r="M2804" i="8"/>
  <c r="M2805" i="8"/>
  <c r="M2806" i="8"/>
  <c r="M2807" i="8"/>
  <c r="M2808" i="8"/>
  <c r="M2809" i="8"/>
  <c r="M2810" i="8"/>
  <c r="M2811" i="8"/>
  <c r="M2812" i="8"/>
  <c r="M2813" i="8"/>
  <c r="M2814" i="8"/>
  <c r="M2815" i="8"/>
  <c r="M2816" i="8"/>
  <c r="M2817" i="8"/>
  <c r="M2818" i="8"/>
  <c r="M2819" i="8"/>
  <c r="M2820" i="8"/>
  <c r="M2821" i="8"/>
  <c r="M2822" i="8"/>
  <c r="M2823" i="8"/>
  <c r="M2824" i="8"/>
  <c r="M2825" i="8"/>
  <c r="M2826" i="8"/>
  <c r="M2827" i="8"/>
  <c r="M2828" i="8"/>
  <c r="M2829" i="8"/>
  <c r="M2830" i="8"/>
  <c r="M2831" i="8"/>
  <c r="M2832" i="8"/>
  <c r="M2833" i="8"/>
  <c r="M2834" i="8"/>
  <c r="M2835" i="8"/>
  <c r="M2836" i="8"/>
  <c r="M2837" i="8"/>
  <c r="M2838" i="8"/>
  <c r="M2839" i="8"/>
  <c r="M2840" i="8"/>
  <c r="M2841" i="8"/>
  <c r="M2842" i="8"/>
  <c r="M2843" i="8"/>
  <c r="M2844" i="8"/>
  <c r="M2845" i="8"/>
  <c r="M2846" i="8"/>
  <c r="M2847" i="8"/>
  <c r="M2848" i="8"/>
  <c r="M2849" i="8"/>
  <c r="M2850" i="8"/>
  <c r="M2851" i="8"/>
  <c r="M2852" i="8"/>
  <c r="M2853" i="8"/>
  <c r="M2854" i="8"/>
  <c r="M2855" i="8"/>
  <c r="M2856" i="8"/>
  <c r="M2857" i="8"/>
  <c r="M2858" i="8"/>
  <c r="M2859" i="8"/>
  <c r="M2860" i="8"/>
  <c r="M2861" i="8"/>
  <c r="M2862" i="8"/>
  <c r="M2863" i="8"/>
  <c r="M2864" i="8"/>
  <c r="M2865" i="8"/>
  <c r="M2866" i="8"/>
  <c r="M2867" i="8"/>
  <c r="M2868" i="8"/>
  <c r="M2869" i="8"/>
  <c r="M2870" i="8"/>
  <c r="M2871" i="8"/>
  <c r="M2872" i="8"/>
  <c r="M2873" i="8"/>
  <c r="M2874" i="8"/>
  <c r="M2875" i="8"/>
  <c r="M2876" i="8"/>
  <c r="M2877" i="8"/>
  <c r="M2878" i="8"/>
  <c r="M2879" i="8"/>
  <c r="M2880" i="8"/>
  <c r="M2881" i="8"/>
  <c r="M2882" i="8"/>
  <c r="M2883" i="8"/>
  <c r="M2884" i="8"/>
  <c r="M2885" i="8"/>
  <c r="M2886" i="8"/>
  <c r="M2887" i="8"/>
  <c r="M2888" i="8"/>
  <c r="M2889" i="8"/>
  <c r="M2890" i="8"/>
  <c r="M2891" i="8"/>
  <c r="M2892" i="8"/>
  <c r="M2893" i="8"/>
  <c r="M2894" i="8"/>
  <c r="M2895" i="8"/>
  <c r="M2896" i="8"/>
  <c r="M2897" i="8"/>
  <c r="M2898" i="8"/>
  <c r="M2899" i="8"/>
  <c r="M2900" i="8"/>
  <c r="M2901" i="8"/>
  <c r="M2902" i="8"/>
  <c r="M2903" i="8"/>
  <c r="M2904" i="8"/>
  <c r="M2905" i="8"/>
  <c r="M2906" i="8"/>
  <c r="M2907" i="8"/>
  <c r="M2908" i="8"/>
  <c r="M2909" i="8"/>
  <c r="M2910" i="8"/>
  <c r="M2911" i="8"/>
  <c r="M2912" i="8"/>
  <c r="M2913" i="8"/>
  <c r="M2914" i="8"/>
  <c r="M2915" i="8"/>
  <c r="M2916" i="8"/>
  <c r="M2917" i="8"/>
  <c r="M2918" i="8"/>
  <c r="M2919" i="8"/>
  <c r="M2920" i="8"/>
  <c r="M2921" i="8"/>
  <c r="M2922" i="8"/>
  <c r="M2923" i="8"/>
  <c r="M2924" i="8"/>
  <c r="M2925" i="8"/>
  <c r="M2926" i="8"/>
  <c r="M2927" i="8"/>
  <c r="I748" i="8"/>
  <c r="I1001" i="8"/>
  <c r="I1307" i="8"/>
  <c r="I1308" i="8"/>
  <c r="I2658" i="8"/>
  <c r="I1611" i="8"/>
  <c r="I1414" i="8"/>
  <c r="I1309" i="8"/>
  <c r="I2082" i="8"/>
  <c r="I8" i="8"/>
  <c r="I1002" i="8"/>
  <c r="I2083" i="8"/>
  <c r="I1114" i="8"/>
  <c r="I897" i="8"/>
  <c r="I2766" i="8"/>
  <c r="I898" i="8"/>
  <c r="I899" i="8"/>
  <c r="I1396" i="8"/>
  <c r="I2352" i="8"/>
  <c r="I1397" i="8"/>
  <c r="I2353" i="8"/>
  <c r="I1683" i="8"/>
  <c r="I1115" i="8"/>
  <c r="I442" i="8"/>
  <c r="I1684" i="8"/>
  <c r="I1003" i="8"/>
  <c r="I410" i="8"/>
  <c r="I2192" i="8"/>
  <c r="I1685" i="8"/>
  <c r="I2359" i="8"/>
  <c r="I443" i="8"/>
  <c r="I75" i="8"/>
  <c r="I120" i="8"/>
  <c r="I444" i="8"/>
  <c r="I90" i="8"/>
  <c r="I1116" i="8"/>
  <c r="I2273" i="8"/>
  <c r="I900" i="8"/>
  <c r="I2274" i="8"/>
  <c r="I2543" i="8"/>
  <c r="I1117" i="8"/>
  <c r="I2892" i="8"/>
  <c r="I1285" i="8"/>
  <c r="I1398" i="8"/>
  <c r="I1310" i="8"/>
  <c r="I1311" i="8"/>
  <c r="I1312" i="8"/>
  <c r="I2360" i="8"/>
  <c r="I1486" i="8"/>
  <c r="I901" i="8"/>
  <c r="I843" i="8"/>
  <c r="I2354" i="8"/>
  <c r="I2275" i="8"/>
  <c r="I374" i="8"/>
  <c r="I1313" i="8"/>
  <c r="I2611" i="8"/>
  <c r="I844" i="8"/>
  <c r="I91" i="8"/>
  <c r="I1686" i="8"/>
  <c r="I515" i="8"/>
  <c r="I1199" i="8"/>
  <c r="I92" i="8"/>
  <c r="I2361" i="8"/>
  <c r="I1118" i="8"/>
  <c r="I902" i="8"/>
  <c r="I1314" i="8"/>
  <c r="I1315" i="8"/>
  <c r="I2479" i="8"/>
  <c r="I845" i="8"/>
  <c r="I1316" i="8"/>
  <c r="I1317" i="8"/>
  <c r="I93" i="8"/>
  <c r="I2276" i="8"/>
  <c r="I903" i="8"/>
  <c r="I1119" i="8"/>
  <c r="I2277" i="8"/>
  <c r="I904" i="8"/>
  <c r="I2258" i="8"/>
  <c r="I905" i="8"/>
  <c r="I1228" i="8"/>
  <c r="I1318" i="8"/>
  <c r="I1319" i="8"/>
  <c r="I2659" i="8"/>
  <c r="I76" i="8"/>
  <c r="I516" i="8"/>
  <c r="I517" i="8"/>
  <c r="I94" i="8"/>
  <c r="I906" i="8"/>
  <c r="I2719" i="8"/>
  <c r="I2700" i="8"/>
  <c r="I95" i="8"/>
  <c r="I2502" i="8"/>
  <c r="I2720" i="8"/>
  <c r="I96" i="8"/>
  <c r="I2544" i="8"/>
  <c r="I1995" i="8"/>
  <c r="I907" i="8"/>
  <c r="I1984" i="8"/>
  <c r="I1229" i="8"/>
  <c r="I2709" i="8"/>
  <c r="I2710" i="8"/>
  <c r="I97" i="8"/>
  <c r="I98" i="8"/>
  <c r="I2537" i="8"/>
  <c r="I2503" i="8"/>
  <c r="I99" i="8"/>
  <c r="I1200" i="8"/>
  <c r="I2121" i="8"/>
  <c r="I1459" i="8"/>
  <c r="I1996" i="8"/>
  <c r="I1446" i="8"/>
  <c r="I1771" i="8"/>
  <c r="I1509" i="8"/>
  <c r="I1803" i="8"/>
  <c r="I1785" i="8"/>
  <c r="I1894" i="8"/>
  <c r="I2111" i="8"/>
  <c r="I160" i="8"/>
  <c r="I2563" i="8"/>
  <c r="I2564" i="8"/>
  <c r="I2504" i="8"/>
  <c r="I2565" i="8"/>
  <c r="I2566" i="8"/>
  <c r="I2567" i="8"/>
  <c r="I2660" i="8"/>
  <c r="I1612" i="8"/>
  <c r="I2028" i="8"/>
  <c r="I1230" i="8"/>
  <c r="I1231" i="8"/>
  <c r="I1232" i="8"/>
  <c r="I2545" i="8"/>
  <c r="I496" i="8"/>
  <c r="I1370" i="8"/>
  <c r="I518" i="8"/>
  <c r="I519" i="8"/>
  <c r="I520" i="8"/>
  <c r="I1222" i="8"/>
  <c r="I809" i="8"/>
  <c r="I1772" i="8"/>
  <c r="I521" i="8"/>
  <c r="I1201" i="8"/>
  <c r="I522" i="8"/>
  <c r="I2514" i="8"/>
  <c r="I2515" i="8"/>
  <c r="I1510" i="8"/>
  <c r="I1511" i="8"/>
  <c r="I1512" i="8"/>
  <c r="I1524" i="8"/>
  <c r="I1513" i="8"/>
  <c r="I1514" i="8"/>
  <c r="I80" i="8"/>
  <c r="I81" i="8"/>
  <c r="I82" i="8"/>
  <c r="I2568" i="8"/>
  <c r="I2569" i="8"/>
  <c r="I2505" i="8"/>
  <c r="I83" i="8"/>
  <c r="I2506" i="8"/>
  <c r="I2029" i="8"/>
  <c r="I2570" i="8"/>
  <c r="I2571" i="8"/>
  <c r="I1613" i="8"/>
  <c r="I1614" i="8"/>
  <c r="I2661" i="8"/>
  <c r="I1487" i="8"/>
  <c r="I1615" i="8"/>
  <c r="I1616" i="8"/>
  <c r="I2198" i="8"/>
  <c r="I1804" i="8"/>
  <c r="I1604" i="8"/>
  <c r="I1773" i="8"/>
  <c r="I1181" i="8"/>
  <c r="I1805" i="8"/>
  <c r="I2721" i="8"/>
  <c r="I846" i="8"/>
  <c r="I375" i="8"/>
  <c r="I376" i="8"/>
  <c r="I377" i="8"/>
  <c r="I378" i="8"/>
  <c r="I379" i="8"/>
  <c r="I84" i="8"/>
  <c r="I85" i="8"/>
  <c r="I86" i="8"/>
  <c r="I87" i="8"/>
  <c r="I1233" i="8"/>
  <c r="I1234" i="8"/>
  <c r="I1895" i="8"/>
  <c r="I2893" i="8"/>
  <c r="I2084" i="8"/>
  <c r="I142" i="8"/>
  <c r="I2337" i="8"/>
  <c r="I1858" i="8"/>
  <c r="I1488" i="8"/>
  <c r="I2030" i="8"/>
  <c r="I1235" i="8"/>
  <c r="I2722" i="8"/>
  <c r="I523" i="8"/>
  <c r="I1236" i="8"/>
  <c r="I524" i="8"/>
  <c r="I411" i="8"/>
  <c r="I1515" i="8"/>
  <c r="I2572" i="8"/>
  <c r="I2573" i="8"/>
  <c r="I451" i="8"/>
  <c r="I2031" i="8"/>
  <c r="I525" i="8"/>
  <c r="I2723" i="8"/>
  <c r="I2574" i="8"/>
  <c r="I847" i="8"/>
  <c r="I9" i="8"/>
  <c r="I2507" i="8"/>
  <c r="I1212" i="8"/>
  <c r="I1202" i="8"/>
  <c r="I2032" i="8"/>
  <c r="I2033" i="8"/>
  <c r="I2575" i="8"/>
  <c r="I452" i="8"/>
  <c r="I2576" i="8"/>
  <c r="I161" i="8"/>
  <c r="I526" i="8"/>
  <c r="I1203" i="8"/>
  <c r="I1237" i="8"/>
  <c r="I731" i="8"/>
  <c r="I1489" i="8"/>
  <c r="I2724" i="8"/>
  <c r="I1997" i="8"/>
  <c r="I162" i="8"/>
  <c r="I2012" i="8"/>
  <c r="I2480" i="8"/>
  <c r="I2577" i="8"/>
  <c r="I2578" i="8"/>
  <c r="I412" i="8"/>
  <c r="I2662" i="8"/>
  <c r="I2034" i="8"/>
  <c r="I1806" i="8"/>
  <c r="I2894" i="8"/>
  <c r="I527" i="8"/>
  <c r="I1605" i="8"/>
  <c r="I2725" i="8"/>
  <c r="I100" i="8"/>
  <c r="I2579" i="8"/>
  <c r="I2580" i="8"/>
  <c r="I908" i="8"/>
  <c r="I380" i="8"/>
  <c r="I88" i="8"/>
  <c r="I163" i="8"/>
  <c r="I2726" i="8"/>
  <c r="I848" i="8"/>
  <c r="I101" i="8"/>
  <c r="I102" i="8"/>
  <c r="I89" i="8"/>
  <c r="I909" i="8"/>
  <c r="I489" i="8"/>
  <c r="I891" i="8"/>
  <c r="I892" i="8"/>
  <c r="I89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2767" i="8"/>
  <c r="I2768" i="8"/>
  <c r="I2769" i="8"/>
  <c r="I2770" i="8"/>
  <c r="I2771" i="8"/>
  <c r="I2772" i="8"/>
  <c r="I2773" i="8"/>
  <c r="I2774" i="8"/>
  <c r="I2775" i="8"/>
  <c r="I2776" i="8"/>
  <c r="I2777" i="8"/>
  <c r="I2778" i="8"/>
  <c r="I2779" i="8"/>
  <c r="I2780" i="8"/>
  <c r="I2781" i="8"/>
  <c r="I2782" i="8"/>
  <c r="I2783" i="8"/>
  <c r="I2784" i="8"/>
  <c r="I2785" i="8"/>
  <c r="I2786" i="8"/>
  <c r="I2787" i="8"/>
  <c r="I2788" i="8"/>
  <c r="I2789" i="8"/>
  <c r="I2790" i="8"/>
  <c r="I2791" i="8"/>
  <c r="I2792" i="8"/>
  <c r="I2793" i="8"/>
  <c r="I2794" i="8"/>
  <c r="I2795" i="8"/>
  <c r="I2796" i="8"/>
  <c r="I2797" i="8"/>
  <c r="I2798" i="8"/>
  <c r="I2799" i="8"/>
  <c r="I2800" i="8"/>
  <c r="I2801" i="8"/>
  <c r="I2802" i="8"/>
  <c r="I2803" i="8"/>
  <c r="I2804" i="8"/>
  <c r="I2805" i="8"/>
  <c r="I2806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2355" i="8"/>
  <c r="I2356" i="8"/>
  <c r="I2357" i="8"/>
  <c r="I2358" i="8"/>
  <c r="I2063" i="8"/>
  <c r="I2064" i="8"/>
  <c r="I2065" i="8"/>
  <c r="I2066" i="8"/>
  <c r="I2067" i="8"/>
  <c r="I2807" i="8"/>
  <c r="I2081" i="8"/>
  <c r="I2808" i="8"/>
  <c r="I2809" i="8"/>
  <c r="I2810" i="8"/>
  <c r="I2811" i="8"/>
  <c r="I2812" i="8"/>
  <c r="I2813" i="8"/>
  <c r="I2814" i="8"/>
  <c r="I2815" i="8"/>
  <c r="I2816" i="8"/>
  <c r="I2817" i="8"/>
  <c r="I2895" i="8"/>
  <c r="I2818" i="8"/>
  <c r="I2819" i="8"/>
  <c r="I2820" i="8"/>
  <c r="I2297" i="8"/>
  <c r="I2896" i="8"/>
  <c r="I2013" i="8"/>
  <c r="I2298" i="8"/>
  <c r="I2897" i="8"/>
  <c r="I2014" i="8"/>
  <c r="I2015" i="8"/>
  <c r="I2898" i="8"/>
  <c r="I2299" i="8"/>
  <c r="I2300" i="8"/>
  <c r="I2899" i="8"/>
  <c r="I1447" i="8"/>
  <c r="I2175" i="8"/>
  <c r="I2176" i="8"/>
  <c r="I2177" i="8"/>
  <c r="I2178" i="8"/>
  <c r="I2179" i="8"/>
  <c r="I2180" i="8"/>
  <c r="I2181" i="8"/>
  <c r="I2182" i="8"/>
  <c r="I2183" i="8"/>
  <c r="I2184" i="8"/>
  <c r="I2185" i="8"/>
  <c r="I2186" i="8"/>
  <c r="I2187" i="8"/>
  <c r="I2188" i="8"/>
  <c r="I2189" i="8"/>
  <c r="I2190" i="8"/>
  <c r="I2191" i="8"/>
  <c r="I225" i="8"/>
  <c r="I226" i="8"/>
  <c r="I227" i="8"/>
  <c r="I228" i="8"/>
  <c r="I229" i="8"/>
  <c r="I270" i="8"/>
  <c r="I230" i="8"/>
  <c r="I231" i="8"/>
  <c r="I232" i="8"/>
  <c r="I233" i="8"/>
  <c r="I234" i="8"/>
  <c r="I235" i="8"/>
  <c r="I236" i="8"/>
  <c r="I237" i="8"/>
  <c r="I238" i="8"/>
  <c r="I271" i="8"/>
  <c r="I239" i="8"/>
  <c r="I240" i="8"/>
  <c r="I894" i="8"/>
  <c r="I895" i="8"/>
  <c r="I896" i="8"/>
  <c r="I241" i="8"/>
  <c r="I2516" i="8"/>
  <c r="I242" i="8"/>
  <c r="I243" i="8"/>
  <c r="I272" i="8"/>
  <c r="I2517" i="8"/>
  <c r="I244" i="8"/>
  <c r="I2518" i="8"/>
  <c r="I245" i="8"/>
  <c r="I2519" i="8"/>
  <c r="I2686" i="8"/>
  <c r="I2687" i="8"/>
  <c r="I2688" i="8"/>
  <c r="I2689" i="8"/>
  <c r="I2690" i="8"/>
  <c r="I2691" i="8"/>
  <c r="I749" i="8"/>
  <c r="I2692" i="8"/>
  <c r="I2693" i="8"/>
  <c r="I2694" i="8"/>
  <c r="I2695" i="8"/>
  <c r="I2696" i="8"/>
  <c r="I2697" i="8"/>
  <c r="I2698" i="8"/>
  <c r="I2699" i="8"/>
  <c r="I2338" i="8"/>
  <c r="I1188" i="8"/>
  <c r="I1189" i="8"/>
  <c r="I2301" i="8"/>
  <c r="I2900" i="8"/>
  <c r="I2619" i="8"/>
  <c r="I2901" i="8"/>
  <c r="I2902" i="8"/>
  <c r="I246" i="8"/>
  <c r="I247" i="8"/>
  <c r="I248" i="8"/>
  <c r="I249" i="8"/>
  <c r="I250" i="8"/>
  <c r="I251" i="8"/>
  <c r="I252" i="8"/>
  <c r="I273" i="8"/>
  <c r="I2520" i="8"/>
  <c r="I253" i="8"/>
  <c r="I254" i="8"/>
  <c r="I255" i="8"/>
  <c r="I2521" i="8"/>
  <c r="I256" i="8"/>
  <c r="I257" i="8"/>
  <c r="I258" i="8"/>
  <c r="I259" i="8"/>
  <c r="I260" i="8"/>
  <c r="I2522" i="8"/>
  <c r="I2523" i="8"/>
  <c r="I2524" i="8"/>
  <c r="I2525" i="8"/>
  <c r="I2526" i="8"/>
  <c r="I261" i="8"/>
  <c r="I262" i="8"/>
  <c r="I263" i="8"/>
  <c r="I264" i="8"/>
  <c r="I265" i="8"/>
  <c r="I1561" i="8"/>
  <c r="I2149" i="8"/>
  <c r="I1004" i="8"/>
  <c r="I2481" i="8"/>
  <c r="I1440" i="8"/>
  <c r="I1606" i="8"/>
  <c r="I773" i="8"/>
  <c r="I2727" i="8"/>
  <c r="I2362" i="8"/>
  <c r="I2363" i="8"/>
  <c r="I2155" i="8"/>
  <c r="I1371" i="8"/>
  <c r="I1213" i="8"/>
  <c r="I1005" i="8"/>
  <c r="I1006" i="8"/>
  <c r="I1919" i="8"/>
  <c r="I2482" i="8"/>
  <c r="I2326" i="8"/>
  <c r="I2170" i="8"/>
  <c r="I2364" i="8"/>
  <c r="I2365" i="8"/>
  <c r="I1007" i="8"/>
  <c r="I2327" i="8"/>
  <c r="I2328" i="8"/>
  <c r="I2908" i="8"/>
  <c r="I2483" i="8"/>
  <c r="I2728" i="8"/>
  <c r="I2366" i="8"/>
  <c r="I2909" i="8"/>
  <c r="I2484" i="8"/>
  <c r="I1008" i="8"/>
  <c r="I1460" i="8"/>
  <c r="I774" i="8"/>
  <c r="I2367" i="8"/>
  <c r="I2368" i="8"/>
  <c r="I2339" i="8"/>
  <c r="I1009" i="8"/>
  <c r="I1010" i="8"/>
  <c r="I2369" i="8"/>
  <c r="I2370" i="8"/>
  <c r="I2910" i="8"/>
  <c r="I2371" i="8"/>
  <c r="I1011" i="8"/>
  <c r="I1012" i="8"/>
  <c r="I2156" i="8"/>
  <c r="I2372" i="8"/>
  <c r="I2373" i="8"/>
  <c r="I2374" i="8"/>
  <c r="I2911" i="8"/>
  <c r="I2375" i="8"/>
  <c r="I2376" i="8"/>
  <c r="I2122" i="8"/>
  <c r="I1013" i="8"/>
  <c r="I1014" i="8"/>
  <c r="I2485" i="8"/>
  <c r="I2377" i="8"/>
  <c r="I1015" i="8"/>
  <c r="I2486" i="8"/>
  <c r="I2378" i="8"/>
  <c r="I775" i="8"/>
  <c r="I2487" i="8"/>
  <c r="I2157" i="8"/>
  <c r="I1016" i="8"/>
  <c r="I1372" i="8"/>
  <c r="I1017" i="8"/>
  <c r="I2158" i="8"/>
  <c r="I1018" i="8"/>
  <c r="I2729" i="8"/>
  <c r="I2730" i="8"/>
  <c r="I1562" i="8"/>
  <c r="I776" i="8"/>
  <c r="I2159" i="8"/>
  <c r="I1583" i="8"/>
  <c r="I1214" i="8"/>
  <c r="I2731" i="8"/>
  <c r="I1461" i="8"/>
  <c r="I1584" i="8"/>
  <c r="I2379" i="8"/>
  <c r="I1607" i="8"/>
  <c r="I1019" i="8"/>
  <c r="I2912" i="8"/>
  <c r="I2380" i="8"/>
  <c r="I2381" i="8"/>
  <c r="I1020" i="8"/>
  <c r="I1920" i="8"/>
  <c r="I1021" i="8"/>
  <c r="I1585" i="8"/>
  <c r="I2913" i="8"/>
  <c r="I2382" i="8"/>
  <c r="I1022" i="8"/>
  <c r="I1563" i="8"/>
  <c r="I2383" i="8"/>
  <c r="I2384" i="8"/>
  <c r="I2385" i="8"/>
  <c r="I2386" i="8"/>
  <c r="I1441" i="8"/>
  <c r="I1586" i="8"/>
  <c r="I1023" i="8"/>
  <c r="I2387" i="8"/>
  <c r="I2388" i="8"/>
  <c r="I2389" i="8"/>
  <c r="I2160" i="8"/>
  <c r="I1373" i="8"/>
  <c r="I1024" i="8"/>
  <c r="I2488" i="8"/>
  <c r="I1025" i="8"/>
  <c r="I2732" i="8"/>
  <c r="I2390" i="8"/>
  <c r="I2391" i="8"/>
  <c r="I2392" i="8"/>
  <c r="I1564" i="8"/>
  <c r="I2393" i="8"/>
  <c r="I2394" i="8"/>
  <c r="I750" i="8"/>
  <c r="I1565" i="8"/>
  <c r="I1566" i="8"/>
  <c r="I2914" i="8"/>
  <c r="I2395" i="8"/>
  <c r="I1567" i="8"/>
  <c r="I1026" i="8"/>
  <c r="I1568" i="8"/>
  <c r="I1027" i="8"/>
  <c r="I1462" i="8"/>
  <c r="I2915" i="8"/>
  <c r="I2396" i="8"/>
  <c r="I1374" i="8"/>
  <c r="I1569" i="8"/>
  <c r="I1570" i="8"/>
  <c r="I2733" i="8"/>
  <c r="I2123" i="8"/>
  <c r="I2124" i="8"/>
  <c r="I800" i="8"/>
  <c r="I1028" i="8"/>
  <c r="I2329" i="8"/>
  <c r="I1029" i="8"/>
  <c r="I2125" i="8"/>
  <c r="I2126" i="8"/>
  <c r="I1375" i="8"/>
  <c r="I1030" i="8"/>
  <c r="I1587" i="8"/>
  <c r="I1463" i="8"/>
  <c r="I2119" i="8"/>
  <c r="I751" i="8"/>
  <c r="I801" i="8"/>
  <c r="I1376" i="8"/>
  <c r="I802" i="8"/>
  <c r="I2489" i="8"/>
  <c r="I2734" i="8"/>
  <c r="I2161" i="8"/>
  <c r="I803" i="8"/>
  <c r="I2150" i="8"/>
  <c r="I1031" i="8"/>
  <c r="I1588" i="8"/>
  <c r="I2490" i="8"/>
  <c r="I1215" i="8"/>
  <c r="I752" i="8"/>
  <c r="I1464" i="8"/>
  <c r="I1571" i="8"/>
  <c r="I2330" i="8"/>
  <c r="I753" i="8"/>
  <c r="I1032" i="8"/>
  <c r="I2735" i="8"/>
  <c r="I1572" i="8"/>
  <c r="I804" i="8"/>
  <c r="I1033" i="8"/>
  <c r="I2736" i="8"/>
  <c r="I2397" i="8"/>
  <c r="I1921" i="8"/>
  <c r="I2737" i="8"/>
  <c r="I2916" i="8"/>
  <c r="I1216" i="8"/>
  <c r="I2620" i="8"/>
  <c r="I1034" i="8"/>
  <c r="I1573" i="8"/>
  <c r="I1035" i="8"/>
  <c r="I2331" i="8"/>
  <c r="I2917" i="8"/>
  <c r="I2918" i="8"/>
  <c r="I2398" i="8"/>
  <c r="I1442" i="8"/>
  <c r="I1465" i="8"/>
  <c r="I2172" i="8"/>
  <c r="I2738" i="8"/>
  <c r="I1036" i="8"/>
  <c r="I2919" i="8"/>
  <c r="I2920" i="8"/>
  <c r="I1377" i="8"/>
  <c r="I1037" i="8"/>
  <c r="I1038" i="8"/>
  <c r="I2399" i="8"/>
  <c r="I2400" i="8"/>
  <c r="I1574" i="8"/>
  <c r="I1575" i="8"/>
  <c r="I2332" i="8"/>
  <c r="I1576" i="8"/>
  <c r="I1039" i="8"/>
  <c r="I2739" i="8"/>
  <c r="I2401" i="8"/>
  <c r="I2402" i="8"/>
  <c r="I1443" i="8"/>
  <c r="I2333" i="8"/>
  <c r="I1589" i="8"/>
  <c r="I1040" i="8"/>
  <c r="I2403" i="8"/>
  <c r="I2404" i="8"/>
  <c r="I2127" i="8"/>
  <c r="I2128" i="8"/>
  <c r="I2162" i="8"/>
  <c r="I2740" i="8"/>
  <c r="I1041" i="8"/>
  <c r="I2405" i="8"/>
  <c r="I1217" i="8"/>
  <c r="I2406" i="8"/>
  <c r="I2129" i="8"/>
  <c r="I2130" i="8"/>
  <c r="I1590" i="8"/>
  <c r="I1444" i="8"/>
  <c r="I2163" i="8"/>
  <c r="I1042" i="8"/>
  <c r="I1043" i="8"/>
  <c r="I1044" i="8"/>
  <c r="I1445" i="8"/>
  <c r="I1378" i="8"/>
  <c r="I1922" i="8"/>
  <c r="I1045" i="8"/>
  <c r="I2741" i="8"/>
  <c r="I1046" i="8"/>
  <c r="I805" i="8"/>
  <c r="I1047" i="8"/>
  <c r="I2742" i="8"/>
  <c r="I1466" i="8"/>
  <c r="I2151" i="8"/>
  <c r="I2152" i="8"/>
  <c r="I2153" i="8"/>
  <c r="I2334" i="8"/>
  <c r="I777" i="8"/>
  <c r="I2743" i="8"/>
  <c r="I1048" i="8"/>
  <c r="I1591" i="8"/>
  <c r="I2173" i="8"/>
  <c r="I1923" i="8"/>
  <c r="I1049" i="8"/>
  <c r="I1467" i="8"/>
  <c r="I1050" i="8"/>
  <c r="I1051" i="8"/>
  <c r="I1468" i="8"/>
  <c r="I1469" i="8"/>
  <c r="I1052" i="8"/>
  <c r="I2491" i="8"/>
  <c r="I1470" i="8"/>
  <c r="I1053" i="8"/>
  <c r="I2407" i="8"/>
  <c r="I1592" i="8"/>
  <c r="I1471" i="8"/>
  <c r="I1054" i="8"/>
  <c r="I2492" i="8"/>
  <c r="I1055" i="8"/>
  <c r="I1472" i="8"/>
  <c r="I1473" i="8"/>
  <c r="I2408" i="8"/>
  <c r="I2409" i="8"/>
  <c r="I2410" i="8"/>
  <c r="I2411" i="8"/>
  <c r="I2412" i="8"/>
  <c r="I2413" i="8"/>
  <c r="I1474" i="8"/>
  <c r="I1475" i="8"/>
  <c r="I1577" i="8"/>
  <c r="I1056" i="8"/>
  <c r="I1057" i="8"/>
  <c r="I2921" i="8"/>
  <c r="I2922" i="8"/>
  <c r="I1058" i="8"/>
  <c r="I2493" i="8"/>
  <c r="I1059" i="8"/>
  <c r="I2164" i="8"/>
  <c r="I1593" i="8"/>
  <c r="I1060" i="8"/>
  <c r="I2923" i="8"/>
  <c r="I2494" i="8"/>
  <c r="I1578" i="8"/>
  <c r="I1924" i="8"/>
  <c r="I2165" i="8"/>
  <c r="I2335" i="8"/>
  <c r="I1061" i="8"/>
  <c r="I2924" i="8"/>
  <c r="I2414" i="8"/>
  <c r="I2415" i="8"/>
  <c r="I2416" i="8"/>
  <c r="I2744" i="8"/>
  <c r="I1062" i="8"/>
  <c r="I2495" i="8"/>
  <c r="I2745" i="8"/>
  <c r="I1063" i="8"/>
  <c r="I1064" i="8"/>
  <c r="I2925" i="8"/>
  <c r="I1065" i="8"/>
  <c r="I1594" i="8"/>
  <c r="I1595" i="8"/>
  <c r="I2336" i="8"/>
  <c r="I1925" i="8"/>
  <c r="I2417" i="8"/>
  <c r="I2131" i="8"/>
  <c r="I2132" i="8"/>
  <c r="I1579" i="8"/>
  <c r="I1066" i="8"/>
  <c r="I1926" i="8"/>
  <c r="I1927" i="8"/>
  <c r="I1067" i="8"/>
  <c r="I2926" i="8"/>
  <c r="I2418" i="8"/>
  <c r="I2419" i="8"/>
  <c r="I2166" i="8"/>
  <c r="I1596" i="8"/>
  <c r="I1068" i="8"/>
  <c r="I2420" i="8"/>
  <c r="I2167" i="8"/>
  <c r="I2421" i="8"/>
  <c r="I2422" i="8"/>
  <c r="I2423" i="8"/>
  <c r="I2424" i="8"/>
  <c r="I2425" i="8"/>
  <c r="I2426" i="8"/>
  <c r="I2427" i="8"/>
  <c r="I2428" i="8"/>
  <c r="I2133" i="8"/>
  <c r="I2134" i="8"/>
  <c r="I2120" i="8"/>
  <c r="I1379" i="8"/>
  <c r="I2135" i="8"/>
  <c r="I2136" i="8"/>
  <c r="I2137" i="8"/>
  <c r="I2746" i="8"/>
  <c r="I1069" i="8"/>
  <c r="I1928" i="8"/>
  <c r="I879" i="8"/>
  <c r="I1490" i="8"/>
  <c r="I1070" i="8"/>
  <c r="I1807" i="8"/>
  <c r="I2035" i="8"/>
  <c r="I778" i="8"/>
  <c r="I1120" i="8"/>
  <c r="I381" i="8"/>
  <c r="I2581" i="8"/>
  <c r="I2663" i="8"/>
  <c r="I467" i="8"/>
  <c r="I2711" i="8"/>
  <c r="I528" i="8"/>
  <c r="I2508" i="8"/>
  <c r="I1617" i="8"/>
  <c r="I2664" i="8"/>
  <c r="I2212" i="8"/>
  <c r="I382" i="8"/>
  <c r="I529" i="8"/>
  <c r="I1399" i="8"/>
  <c r="I1808" i="8"/>
  <c r="I1809" i="8"/>
  <c r="I1977" i="8"/>
  <c r="I497" i="8"/>
  <c r="I1121" i="8"/>
  <c r="I453" i="8"/>
  <c r="I2665" i="8"/>
  <c r="I1122" i="8"/>
  <c r="I2496" i="8"/>
  <c r="I530" i="8"/>
  <c r="I1687" i="8"/>
  <c r="I1525" i="8"/>
  <c r="I1526" i="8"/>
  <c r="I910" i="8"/>
  <c r="I1123" i="8"/>
  <c r="I849" i="8"/>
  <c r="I2582" i="8"/>
  <c r="I2583" i="8"/>
  <c r="I143" i="8"/>
  <c r="I2584" i="8"/>
  <c r="I2085" i="8"/>
  <c r="I1096" i="8"/>
  <c r="I2666" i="8"/>
  <c r="I2546" i="8"/>
  <c r="I1810" i="8"/>
  <c r="I2497" i="8"/>
  <c r="I383" i="8"/>
  <c r="I164" i="8"/>
  <c r="I490" i="8"/>
  <c r="I1265" i="8"/>
  <c r="I754" i="8"/>
  <c r="I366" i="8"/>
  <c r="I1124" i="8"/>
  <c r="I1125" i="8"/>
  <c r="I2429" i="8"/>
  <c r="I2430" i="8"/>
  <c r="I2431" i="8"/>
  <c r="I1126" i="8"/>
  <c r="I1127" i="8"/>
  <c r="I23" i="8"/>
  <c r="I1128" i="8"/>
  <c r="I1129" i="8"/>
  <c r="I1130" i="8"/>
  <c r="I1131" i="8"/>
  <c r="I531" i="8"/>
  <c r="I532" i="8"/>
  <c r="I533" i="8"/>
  <c r="I2859" i="8"/>
  <c r="I1786" i="8"/>
  <c r="I1787" i="8"/>
  <c r="I836" i="8"/>
  <c r="I1688" i="8"/>
  <c r="I2239" i="8"/>
  <c r="I1597" i="8"/>
  <c r="I1238" i="8"/>
  <c r="I1811" i="8"/>
  <c r="I1812" i="8"/>
  <c r="I1813" i="8"/>
  <c r="I413" i="8"/>
  <c r="I454" i="8"/>
  <c r="I2086" i="8"/>
  <c r="I414" i="8"/>
  <c r="I415" i="8"/>
  <c r="I2509" i="8"/>
  <c r="I1814" i="8"/>
  <c r="I1815" i="8"/>
  <c r="I455" i="8"/>
  <c r="I416" i="8"/>
  <c r="I2302" i="8"/>
  <c r="I2510" i="8"/>
  <c r="I2036" i="8"/>
  <c r="I2037" i="8"/>
  <c r="I2927" i="8"/>
  <c r="I165" i="8"/>
  <c r="I1985" i="8"/>
  <c r="I1618" i="8"/>
  <c r="I1619" i="8"/>
  <c r="I1620" i="8"/>
  <c r="I1621" i="8"/>
  <c r="I1622" i="8"/>
  <c r="I1623" i="8"/>
  <c r="I2667" i="8"/>
  <c r="I1624" i="8"/>
  <c r="I2747" i="8"/>
  <c r="I2748" i="8"/>
  <c r="I880" i="8"/>
  <c r="I1400" i="8"/>
  <c r="I1401" i="8"/>
  <c r="I1536" i="8"/>
  <c r="I1537" i="8"/>
  <c r="I2538" i="8"/>
  <c r="I2539" i="8"/>
  <c r="I1689" i="8"/>
  <c r="I1690" i="8"/>
  <c r="I1691" i="8"/>
  <c r="I1692" i="8"/>
  <c r="I1816" i="8"/>
  <c r="I1817" i="8"/>
  <c r="I1818" i="8"/>
  <c r="I1819" i="8"/>
  <c r="I144" i="8"/>
  <c r="I1859" i="8"/>
  <c r="I456" i="8"/>
  <c r="I445" i="8"/>
  <c r="I2038" i="8"/>
  <c r="I2585" i="8"/>
  <c r="I1860" i="8"/>
  <c r="I2511" i="8"/>
  <c r="I446" i="8"/>
  <c r="I2039" i="8"/>
  <c r="I1861" i="8"/>
  <c r="I1625" i="8"/>
  <c r="I1626" i="8"/>
  <c r="I2668" i="8"/>
  <c r="I2669" i="8"/>
  <c r="I1627" i="8"/>
  <c r="I1628" i="8"/>
  <c r="I1629" i="8"/>
  <c r="I1630" i="8"/>
  <c r="I1631" i="8"/>
  <c r="I1632" i="8"/>
  <c r="I1633" i="8"/>
  <c r="I1634" i="8"/>
  <c r="I850" i="8"/>
  <c r="I2886" i="8"/>
  <c r="I1402" i="8"/>
  <c r="I1978" i="8"/>
  <c r="I1979" i="8"/>
  <c r="I2547" i="8"/>
  <c r="I2548" i="8"/>
  <c r="I367" i="8"/>
  <c r="I534" i="8"/>
  <c r="I535" i="8"/>
  <c r="I1380" i="8"/>
  <c r="I2749" i="8"/>
  <c r="I2473" i="8"/>
  <c r="I2474" i="8"/>
  <c r="I2715" i="8"/>
  <c r="I2432" i="8"/>
  <c r="I24" i="8"/>
  <c r="I2112" i="8"/>
  <c r="I384" i="8"/>
  <c r="I1239" i="8"/>
  <c r="I1240" i="8"/>
  <c r="I1241" i="8"/>
  <c r="I536" i="8"/>
  <c r="I2670" i="8"/>
  <c r="I1820" i="8"/>
  <c r="I2549" i="8"/>
  <c r="I417" i="8"/>
  <c r="I2671" i="8"/>
  <c r="I2672" i="8"/>
  <c r="I10" i="8"/>
  <c r="I1190" i="8"/>
  <c r="I2673" i="8"/>
  <c r="I491" i="8"/>
  <c r="I1896" i="8"/>
  <c r="I1821" i="8"/>
  <c r="I1286" i="8"/>
  <c r="I537" i="8"/>
  <c r="I851" i="8"/>
  <c r="I2618" i="8"/>
  <c r="I1635" i="8"/>
  <c r="I1636" i="8"/>
  <c r="I2674" i="8"/>
  <c r="I368" i="8"/>
  <c r="I2040" i="8"/>
  <c r="I498" i="8"/>
  <c r="I538" i="8"/>
  <c r="I1132" i="8"/>
  <c r="I1133" i="8"/>
  <c r="I2586" i="8"/>
  <c r="I1381" i="8"/>
  <c r="I2113" i="8"/>
  <c r="I2213" i="8"/>
  <c r="I1693" i="8"/>
  <c r="I755" i="8"/>
  <c r="I25" i="8"/>
  <c r="I539" i="8"/>
  <c r="I1998" i="8"/>
  <c r="I447" i="8"/>
  <c r="I166" i="8"/>
  <c r="I167" i="8"/>
  <c r="I1637" i="8"/>
  <c r="I2675" i="8"/>
  <c r="I2750" i="8"/>
  <c r="I2171" i="8"/>
  <c r="I2246" i="8"/>
  <c r="I2751" i="8"/>
  <c r="I2587" i="8"/>
  <c r="I540" i="8"/>
  <c r="I2550" i="8"/>
  <c r="I1403" i="8"/>
  <c r="I1242" i="8"/>
  <c r="I1694" i="8"/>
  <c r="I1538" i="8"/>
  <c r="I1134" i="8"/>
  <c r="I1135" i="8"/>
  <c r="I2588" i="8"/>
  <c r="I2589" i="8"/>
  <c r="I2646" i="8"/>
  <c r="I2887" i="8"/>
  <c r="I1638" i="8"/>
  <c r="I2676" i="8"/>
  <c r="I1788" i="8"/>
  <c r="I1415" i="8"/>
  <c r="I1539" i="8"/>
  <c r="I1136" i="8"/>
  <c r="I26" i="8"/>
  <c r="I1137" i="8"/>
  <c r="I541" i="8"/>
  <c r="I542" i="8"/>
  <c r="I543" i="8"/>
  <c r="I544" i="8"/>
  <c r="I2590" i="8"/>
  <c r="I2591" i="8"/>
  <c r="I2087" i="8"/>
  <c r="I2088" i="8"/>
  <c r="I1822" i="8"/>
  <c r="I418" i="8"/>
  <c r="I1823" i="8"/>
  <c r="I2041" i="8"/>
  <c r="I1639" i="8"/>
  <c r="I1640" i="8"/>
  <c r="I1641" i="8"/>
  <c r="I2752" i="8"/>
  <c r="I1642" i="8"/>
  <c r="I1643" i="8"/>
  <c r="I2647" i="8"/>
  <c r="I1695" i="8"/>
  <c r="I1824" i="8"/>
  <c r="I419" i="8"/>
  <c r="I2089" i="8"/>
  <c r="I2677" i="8"/>
  <c r="I1644" i="8"/>
  <c r="I1448" i="8"/>
  <c r="I2551" i="8"/>
  <c r="I545" i="8"/>
  <c r="I546" i="8"/>
  <c r="I1382" i="8"/>
  <c r="I2701" i="8"/>
  <c r="I2903" i="8"/>
  <c r="I852" i="8"/>
  <c r="I911" i="8"/>
  <c r="I385" i="8"/>
  <c r="I2552" i="8"/>
  <c r="I2340" i="8"/>
  <c r="I1138" i="8"/>
  <c r="I547" i="8"/>
  <c r="I2240" i="8"/>
  <c r="I1645" i="8"/>
  <c r="I2553" i="8"/>
  <c r="I548" i="8"/>
  <c r="I1287" i="8"/>
  <c r="I810" i="8"/>
  <c r="I2278" i="8"/>
  <c r="I1288" i="8"/>
  <c r="I2623" i="8"/>
  <c r="I1289" i="8"/>
  <c r="I1290" i="8"/>
  <c r="I1291" i="8"/>
  <c r="I2860" i="8"/>
  <c r="I2861" i="8"/>
  <c r="I2862" i="8"/>
  <c r="I1191" i="8"/>
  <c r="I1192" i="8"/>
  <c r="I1292" i="8"/>
  <c r="I1293" i="8"/>
  <c r="I2259" i="8"/>
  <c r="I2863" i="8"/>
  <c r="I1193" i="8"/>
  <c r="I2624" i="8"/>
  <c r="I2279" i="8"/>
  <c r="I1294" i="8"/>
  <c r="I2625" i="8"/>
  <c r="I2626" i="8"/>
  <c r="I2280" i="8"/>
  <c r="I2627" i="8"/>
  <c r="I2628" i="8"/>
  <c r="I2629" i="8"/>
  <c r="I2630" i="8"/>
  <c r="I1295" i="8"/>
  <c r="I1296" i="8"/>
  <c r="I1297" i="8"/>
  <c r="I2631" i="8"/>
  <c r="I2260" i="8"/>
  <c r="I1298" i="8"/>
  <c r="I2" i="8"/>
  <c r="I2632" i="8"/>
  <c r="I2281" i="8"/>
  <c r="I2261" i="8"/>
  <c r="I1299" i="8"/>
  <c r="I811" i="8"/>
  <c r="I2262" i="8"/>
  <c r="I2263" i="8"/>
  <c r="I2282" i="8"/>
  <c r="I2633" i="8"/>
  <c r="I2634" i="8"/>
  <c r="I2264" i="8"/>
  <c r="I2265" i="8"/>
  <c r="I756" i="8"/>
  <c r="I1300" i="8"/>
  <c r="I2283" i="8"/>
  <c r="I2284" i="8"/>
  <c r="I2635" i="8"/>
  <c r="I1301" i="8"/>
  <c r="I2636" i="8"/>
  <c r="I2285" i="8"/>
  <c r="I3" i="8"/>
  <c r="I2286" i="8"/>
  <c r="I1302" i="8"/>
  <c r="I2637" i="8"/>
  <c r="I2864" i="8"/>
  <c r="I1303" i="8"/>
  <c r="I2287" i="8"/>
  <c r="I2266" i="8"/>
  <c r="I1304" i="8"/>
  <c r="I2865" i="8"/>
  <c r="I2638" i="8"/>
  <c r="I1305" i="8"/>
  <c r="I2866" i="8"/>
  <c r="I2867" i="8"/>
  <c r="I812" i="8"/>
  <c r="I2639" i="8"/>
  <c r="I2640" i="8"/>
  <c r="I2641" i="8"/>
  <c r="I2642" i="8"/>
  <c r="I1000" i="8"/>
  <c r="I549" i="8"/>
  <c r="I1071" i="8"/>
  <c r="I1194" i="8"/>
  <c r="I1204" i="8"/>
  <c r="I1476" i="8"/>
  <c r="I1477" i="8"/>
  <c r="I2174" i="8"/>
  <c r="I2753" i="8"/>
  <c r="I27" i="8"/>
  <c r="I2433" i="8"/>
  <c r="I1478" i="8"/>
  <c r="I1072" i="8"/>
  <c r="I28" i="8"/>
  <c r="I2434" i="8"/>
  <c r="I2435" i="8"/>
  <c r="I1416" i="8"/>
  <c r="I1479" i="8"/>
  <c r="I29" i="8"/>
  <c r="I2436" i="8"/>
  <c r="I30" i="8"/>
  <c r="I2437" i="8"/>
  <c r="I1929" i="8"/>
  <c r="I2438" i="8"/>
  <c r="I31" i="8"/>
  <c r="I2439" i="8"/>
  <c r="I1073" i="8"/>
  <c r="I2440" i="8"/>
  <c r="I2441" i="8"/>
  <c r="I32" i="8"/>
  <c r="I33" i="8"/>
  <c r="I813" i="8"/>
  <c r="I1074" i="8"/>
  <c r="I2442" i="8"/>
  <c r="I2443" i="8"/>
  <c r="I2444" i="8"/>
  <c r="I34" i="8"/>
  <c r="I1075" i="8"/>
  <c r="I35" i="8"/>
  <c r="I36" i="8"/>
  <c r="I2445" i="8"/>
  <c r="I2446" i="8"/>
  <c r="I2447" i="8"/>
  <c r="I1218" i="8"/>
  <c r="I2498" i="8"/>
  <c r="I814" i="8"/>
  <c r="I1076" i="8"/>
  <c r="I37" i="8"/>
  <c r="I815" i="8"/>
  <c r="I2499" i="8"/>
  <c r="I2448" i="8"/>
  <c r="I2449" i="8"/>
  <c r="I1077" i="8"/>
  <c r="I2450" i="8"/>
  <c r="I550" i="8"/>
  <c r="I2168" i="8"/>
  <c r="I551" i="8"/>
  <c r="I552" i="8"/>
  <c r="I1078" i="8"/>
  <c r="I38" i="8"/>
  <c r="I39" i="8"/>
  <c r="I40" i="8"/>
  <c r="I41" i="8"/>
  <c r="I77" i="8"/>
  <c r="I145" i="8"/>
  <c r="I146" i="8"/>
  <c r="I206" i="8"/>
  <c r="I448" i="8"/>
  <c r="I468" i="8"/>
  <c r="I553" i="8"/>
  <c r="I554" i="8"/>
  <c r="I555" i="8"/>
  <c r="I556" i="8"/>
  <c r="I557" i="8"/>
  <c r="I558" i="8"/>
  <c r="I559" i="8"/>
  <c r="I757" i="8"/>
  <c r="I785" i="8"/>
  <c r="I819" i="8"/>
  <c r="I1139" i="8"/>
  <c r="I1140" i="8"/>
  <c r="I1141" i="8"/>
  <c r="I1243" i="8"/>
  <c r="I1320" i="8"/>
  <c r="I1491" i="8"/>
  <c r="I1492" i="8"/>
  <c r="I1527" i="8"/>
  <c r="I1540" i="8"/>
  <c r="I1548" i="8"/>
  <c r="I1646" i="8"/>
  <c r="I1647" i="8"/>
  <c r="I1696" i="8"/>
  <c r="I1774" i="8"/>
  <c r="I1775" i="8"/>
  <c r="I1789" i="8"/>
  <c r="I1790" i="8"/>
  <c r="I1825" i="8"/>
  <c r="I1826" i="8"/>
  <c r="I1862" i="8"/>
  <c r="I1863" i="8"/>
  <c r="I1864" i="8"/>
  <c r="I1865" i="8"/>
  <c r="I1897" i="8"/>
  <c r="I1898" i="8"/>
  <c r="I1940" i="8"/>
  <c r="I1945" i="8"/>
  <c r="I1946" i="8"/>
  <c r="I1947" i="8"/>
  <c r="I2001" i="8"/>
  <c r="I2090" i="8"/>
  <c r="I2114" i="8"/>
  <c r="I2347" i="8"/>
  <c r="I2451" i="8"/>
  <c r="I2452" i="8"/>
  <c r="I2592" i="8"/>
  <c r="I2593" i="8"/>
  <c r="I2594" i="8"/>
  <c r="I2612" i="8"/>
  <c r="I2702" i="8"/>
  <c r="I2703" i="8"/>
  <c r="I2821" i="8"/>
  <c r="I2822" i="8"/>
  <c r="I2868" i="8"/>
  <c r="I4" i="8"/>
  <c r="I11" i="8"/>
  <c r="I12" i="8"/>
  <c r="I13" i="8"/>
  <c r="I42" i="8"/>
  <c r="I43" i="8"/>
  <c r="I44" i="8"/>
  <c r="I45" i="8"/>
  <c r="I46" i="8"/>
  <c r="I47" i="8"/>
  <c r="I48" i="8"/>
  <c r="I49" i="8"/>
  <c r="I50" i="8"/>
  <c r="I78" i="8"/>
  <c r="I79" i="8"/>
  <c r="I121" i="8"/>
  <c r="I122" i="8"/>
  <c r="I123" i="8"/>
  <c r="I124" i="8"/>
  <c r="I147" i="8"/>
  <c r="I148" i="8"/>
  <c r="I149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207" i="8"/>
  <c r="I208" i="8"/>
  <c r="I209" i="8"/>
  <c r="I210" i="8"/>
  <c r="I211" i="8"/>
  <c r="I212" i="8"/>
  <c r="I213" i="8"/>
  <c r="I214" i="8"/>
  <c r="I215" i="8"/>
  <c r="I274" i="8"/>
  <c r="I369" i="8"/>
  <c r="I370" i="8"/>
  <c r="I371" i="8"/>
  <c r="I386" i="8"/>
  <c r="I387" i="8"/>
  <c r="I388" i="8"/>
  <c r="I389" i="8"/>
  <c r="I390" i="8"/>
  <c r="I391" i="8"/>
  <c r="I420" i="8"/>
  <c r="I421" i="8"/>
  <c r="I422" i="8"/>
  <c r="I423" i="8"/>
  <c r="I424" i="8"/>
  <c r="I425" i="8"/>
  <c r="I426" i="8"/>
  <c r="I457" i="8"/>
  <c r="I458" i="8"/>
  <c r="I459" i="8"/>
  <c r="I460" i="8"/>
  <c r="I469" i="8"/>
  <c r="I492" i="8"/>
  <c r="I493" i="8"/>
  <c r="I499" i="8"/>
  <c r="I500" i="8"/>
  <c r="I501" i="8"/>
  <c r="I502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732" i="8"/>
  <c r="I733" i="8"/>
  <c r="I743" i="8"/>
  <c r="I758" i="8"/>
  <c r="I759" i="8"/>
  <c r="I760" i="8"/>
  <c r="I761" i="8"/>
  <c r="I762" i="8"/>
  <c r="I763" i="8"/>
  <c r="I764" i="8"/>
  <c r="I765" i="8"/>
  <c r="I779" i="8"/>
  <c r="I780" i="8"/>
  <c r="I781" i="8"/>
  <c r="I782" i="8"/>
  <c r="I786" i="8"/>
  <c r="I787" i="8"/>
  <c r="I788" i="8"/>
  <c r="I789" i="8"/>
  <c r="I790" i="8"/>
  <c r="I806" i="8"/>
  <c r="I807" i="8"/>
  <c r="I816" i="8"/>
  <c r="I817" i="8"/>
  <c r="I820" i="8"/>
  <c r="I821" i="8"/>
  <c r="I822" i="8"/>
  <c r="I823" i="8"/>
  <c r="I837" i="8"/>
  <c r="I853" i="8"/>
  <c r="I854" i="8"/>
  <c r="I855" i="8"/>
  <c r="I856" i="8"/>
  <c r="I857" i="8"/>
  <c r="I858" i="8"/>
  <c r="I912" i="8"/>
  <c r="I913" i="8"/>
  <c r="I914" i="8"/>
  <c r="I915" i="8"/>
  <c r="I916" i="8"/>
  <c r="I917" i="8"/>
  <c r="I918" i="8"/>
  <c r="I919" i="8"/>
  <c r="I920" i="8"/>
  <c r="I1079" i="8"/>
  <c r="I1080" i="8"/>
  <c r="I1081" i="8"/>
  <c r="I1082" i="8"/>
  <c r="I1083" i="8"/>
  <c r="I1084" i="8"/>
  <c r="I1097" i="8"/>
  <c r="I1098" i="8"/>
  <c r="I1099" i="8"/>
  <c r="I1100" i="8"/>
  <c r="I1101" i="8"/>
  <c r="I1102" i="8"/>
  <c r="I1103" i="8"/>
  <c r="I1104" i="8"/>
  <c r="I1105" i="8"/>
  <c r="I1142" i="8"/>
  <c r="I1143" i="8"/>
  <c r="I1144" i="8"/>
  <c r="I1145" i="8"/>
  <c r="I1146" i="8"/>
  <c r="I1147" i="8"/>
  <c r="I1182" i="8"/>
  <c r="I1183" i="8"/>
  <c r="I1184" i="8"/>
  <c r="I1185" i="8"/>
  <c r="I1195" i="8"/>
  <c r="I1205" i="8"/>
  <c r="I1206" i="8"/>
  <c r="I1207" i="8"/>
  <c r="I1208" i="8"/>
  <c r="I1209" i="8"/>
  <c r="I1223" i="8"/>
  <c r="I1224" i="8"/>
  <c r="I1225" i="8"/>
  <c r="I1244" i="8"/>
  <c r="I1245" i="8"/>
  <c r="I1246" i="8"/>
  <c r="I1247" i="8"/>
  <c r="I1248" i="8"/>
  <c r="I1249" i="8"/>
  <c r="I1250" i="8"/>
  <c r="I1251" i="8"/>
  <c r="I1252" i="8"/>
  <c r="I1253" i="8"/>
  <c r="I1266" i="8"/>
  <c r="I1267" i="8"/>
  <c r="I1277" i="8"/>
  <c r="I1278" i="8"/>
  <c r="I1279" i="8"/>
  <c r="I1321" i="8"/>
  <c r="I1322" i="8"/>
  <c r="I1323" i="8"/>
  <c r="I1324" i="8"/>
  <c r="I1383" i="8"/>
  <c r="I1384" i="8"/>
  <c r="I1385" i="8"/>
  <c r="I1386" i="8"/>
  <c r="I1387" i="8"/>
  <c r="I1388" i="8"/>
  <c r="I1389" i="8"/>
  <c r="I1404" i="8"/>
  <c r="I1405" i="8"/>
  <c r="I1406" i="8"/>
  <c r="I1407" i="8"/>
  <c r="I1408" i="8"/>
  <c r="I1417" i="8"/>
  <c r="I1418" i="8"/>
  <c r="I1419" i="8"/>
  <c r="I1420" i="8"/>
  <c r="I1421" i="8"/>
  <c r="I1422" i="8"/>
  <c r="I1423" i="8"/>
  <c r="I1424" i="8"/>
  <c r="I1425" i="8"/>
  <c r="I1426" i="8"/>
  <c r="I1427" i="8"/>
  <c r="I1449" i="8"/>
  <c r="I1450" i="8"/>
  <c r="I1451" i="8"/>
  <c r="I1452" i="8"/>
  <c r="I1453" i="8"/>
  <c r="I1454" i="8"/>
  <c r="I1480" i="8"/>
  <c r="I1481" i="8"/>
  <c r="I1482" i="8"/>
  <c r="I1493" i="8"/>
  <c r="I1494" i="8"/>
  <c r="I1495" i="8"/>
  <c r="I1496" i="8"/>
  <c r="I1497" i="8"/>
  <c r="I1516" i="8"/>
  <c r="I1517" i="8"/>
  <c r="I1518" i="8"/>
  <c r="I1519" i="8"/>
  <c r="I1520" i="8"/>
  <c r="I1521" i="8"/>
  <c r="I1528" i="8"/>
  <c r="I1529" i="8"/>
  <c r="I1541" i="8"/>
  <c r="I1542" i="8"/>
  <c r="I1549" i="8"/>
  <c r="I1598" i="8"/>
  <c r="I1599" i="8"/>
  <c r="I1600" i="8"/>
  <c r="I1608" i="8"/>
  <c r="I1648" i="8"/>
  <c r="I1649" i="8"/>
  <c r="I1650" i="8"/>
  <c r="I1651" i="8"/>
  <c r="I1652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1671" i="8"/>
  <c r="I1672" i="8"/>
  <c r="I1673" i="8"/>
  <c r="I1674" i="8"/>
  <c r="I1675" i="8"/>
  <c r="I1676" i="8"/>
  <c r="I1677" i="8"/>
  <c r="I1697" i="8"/>
  <c r="I1698" i="8"/>
  <c r="I1699" i="8"/>
  <c r="I1700" i="8"/>
  <c r="I1701" i="8"/>
  <c r="I1702" i="8"/>
  <c r="I1703" i="8"/>
  <c r="I1704" i="8"/>
  <c r="I1705" i="8"/>
  <c r="I1706" i="8"/>
  <c r="I1707" i="8"/>
  <c r="I1708" i="8"/>
  <c r="I1709" i="8"/>
  <c r="I1710" i="8"/>
  <c r="I1762" i="8"/>
  <c r="I1763" i="8"/>
  <c r="I1765" i="8"/>
  <c r="I1766" i="8"/>
  <c r="I1767" i="8"/>
  <c r="I1768" i="8"/>
  <c r="I1776" i="8"/>
  <c r="I1777" i="8"/>
  <c r="I1778" i="8"/>
  <c r="I1779" i="8"/>
  <c r="I1780" i="8"/>
  <c r="I1781" i="8"/>
  <c r="I1782" i="8"/>
  <c r="I1791" i="8"/>
  <c r="I1792" i="8"/>
  <c r="I1793" i="8"/>
  <c r="I1794" i="8"/>
  <c r="I1795" i="8"/>
  <c r="I1796" i="8"/>
  <c r="I1827" i="8"/>
  <c r="I461" i="8"/>
  <c r="I1106" i="8"/>
  <c r="I1948" i="8"/>
  <c r="I2869" i="8"/>
  <c r="I744" i="8"/>
  <c r="I2023" i="8"/>
  <c r="I2595" i="8"/>
  <c r="I1941" i="8"/>
  <c r="I1107" i="8"/>
  <c r="I2139" i="8"/>
  <c r="I2716" i="8"/>
  <c r="I14" i="8"/>
  <c r="I1930" i="8"/>
  <c r="I2140" i="8"/>
  <c r="I392" i="8"/>
  <c r="I1543" i="8"/>
  <c r="I1550" i="8"/>
  <c r="I766" i="8"/>
  <c r="I111" i="8"/>
  <c r="I2115" i="8"/>
  <c r="I266" i="8"/>
  <c r="I2068" i="8"/>
  <c r="I2069" i="8"/>
  <c r="I1970" i="8"/>
  <c r="I51" i="8"/>
  <c r="I921" i="8"/>
  <c r="I2648" i="8"/>
  <c r="I2199" i="8"/>
  <c r="I1866" i="8"/>
  <c r="I2823" i="8"/>
  <c r="I2024" i="8"/>
  <c r="I2453" i="8"/>
  <c r="I2106" i="8"/>
  <c r="I1711" i="8"/>
  <c r="I2193" i="8"/>
  <c r="I2454" i="8"/>
  <c r="I859" i="8"/>
  <c r="I2200" i="8"/>
  <c r="I1085" i="8"/>
  <c r="I1148" i="8"/>
  <c r="I1986" i="8"/>
  <c r="I1186" i="8"/>
  <c r="I2194" i="8"/>
  <c r="I922" i="8"/>
  <c r="I1933" i="8"/>
  <c r="I1271" i="8"/>
  <c r="I2870" i="8"/>
  <c r="I2241" i="8"/>
  <c r="I1712" i="8"/>
  <c r="I2871" i="8"/>
  <c r="I1498" i="8"/>
  <c r="I1280" i="8"/>
  <c r="I1306" i="8"/>
  <c r="I2754" i="8"/>
  <c r="I923" i="8"/>
  <c r="I2712" i="8"/>
  <c r="I2755" i="8"/>
  <c r="I2475" i="8"/>
  <c r="I924" i="8"/>
  <c r="I925" i="8"/>
  <c r="I926" i="8"/>
  <c r="I927" i="8"/>
  <c r="I2214" i="8"/>
  <c r="I928" i="8"/>
  <c r="I1713" i="8"/>
  <c r="I1828" i="8"/>
  <c r="I2116" i="8"/>
  <c r="I2306" i="8"/>
  <c r="I2824" i="8"/>
  <c r="I2825" i="8"/>
  <c r="I2215" i="8"/>
  <c r="I1428" i="8"/>
  <c r="I2002" i="8"/>
  <c r="I1108" i="8"/>
  <c r="I648" i="8"/>
  <c r="I2138" i="8"/>
  <c r="I1934" i="8"/>
  <c r="I1325" i="8"/>
  <c r="I1980" i="8"/>
  <c r="I2527" i="8"/>
  <c r="I1210" i="8"/>
  <c r="I1530" i="8"/>
  <c r="I1899" i="8"/>
  <c r="I52" i="8"/>
  <c r="I2216" i="8"/>
  <c r="I1769" i="8"/>
  <c r="I1254" i="8"/>
  <c r="I1601" i="8"/>
  <c r="I1109" i="8"/>
  <c r="I2141" i="8"/>
  <c r="I1326" i="8"/>
  <c r="I2596" i="8"/>
  <c r="I1327" i="8"/>
  <c r="I2142" i="8"/>
  <c r="I2217" i="8"/>
  <c r="I2307" i="8"/>
  <c r="I1149" i="8"/>
  <c r="I767" i="8"/>
  <c r="I2218" i="8"/>
  <c r="I470" i="8"/>
  <c r="I1328" i="8"/>
  <c r="I1900" i="8"/>
  <c r="I2219" i="8"/>
  <c r="I1829" i="8"/>
  <c r="I1867" i="8"/>
  <c r="I791" i="8"/>
  <c r="I1971" i="8"/>
  <c r="I150" i="8"/>
  <c r="I2540" i="8"/>
  <c r="I2220" i="8"/>
  <c r="I1987" i="8"/>
  <c r="I1714" i="8"/>
  <c r="I737" i="8"/>
  <c r="I768" i="8"/>
  <c r="I1086" i="8"/>
  <c r="I1868" i="8"/>
  <c r="I503" i="8"/>
  <c r="I929" i="8"/>
  <c r="I103" i="8"/>
  <c r="I881" i="8"/>
  <c r="I2288" i="8"/>
  <c r="I1830" i="8"/>
  <c r="I1770" i="8"/>
  <c r="I2851" i="8"/>
  <c r="I1196" i="8"/>
  <c r="I1972" i="8"/>
  <c r="I1551" i="8"/>
  <c r="I930" i="8"/>
  <c r="I112" i="8"/>
  <c r="I2839" i="8"/>
  <c r="I1715" i="8"/>
  <c r="I1390" i="8"/>
  <c r="I1255" i="8"/>
  <c r="I2042" i="8"/>
  <c r="I181" i="8"/>
  <c r="I1797" i="8"/>
  <c r="I1973" i="8"/>
  <c r="I1455" i="8"/>
  <c r="I2840" i="8"/>
  <c r="I2649" i="8"/>
  <c r="I104" i="8"/>
  <c r="I1935" i="8"/>
  <c r="I182" i="8"/>
  <c r="I1256" i="8"/>
  <c r="I1552" i="8"/>
  <c r="I860" i="8"/>
  <c r="I931" i="8"/>
  <c r="I1257" i="8"/>
  <c r="I1456" i="8"/>
  <c r="I471" i="8"/>
  <c r="I2070" i="8"/>
  <c r="I932" i="8"/>
  <c r="I933" i="8"/>
  <c r="I1798" i="8"/>
  <c r="I1716" i="8"/>
  <c r="I934" i="8"/>
  <c r="I2043" i="8"/>
  <c r="I1522" i="8"/>
  <c r="I2242" i="8"/>
  <c r="I151" i="8"/>
  <c r="I2247" i="8"/>
  <c r="I1831" i="8"/>
  <c r="I935" i="8"/>
  <c r="I936" i="8"/>
  <c r="I1553" i="8"/>
  <c r="I1554" i="8"/>
  <c r="I2107" i="8"/>
  <c r="I1555" i="8"/>
  <c r="I1150" i="8"/>
  <c r="I937" i="8"/>
  <c r="I2826" i="8"/>
  <c r="I1717" i="8"/>
  <c r="I1329" i="8"/>
  <c r="I1151" i="8"/>
  <c r="I5" i="8"/>
  <c r="I504" i="8"/>
  <c r="I738" i="8"/>
  <c r="I2756" i="8"/>
  <c r="I53" i="8"/>
  <c r="I1152" i="8"/>
  <c r="I2872" i="8"/>
  <c r="I1718" i="8"/>
  <c r="I1153" i="8"/>
  <c r="I938" i="8"/>
  <c r="I2621" i="8"/>
  <c r="I183" i="8"/>
  <c r="I2248" i="8"/>
  <c r="I2827" i="8"/>
  <c r="I939" i="8"/>
  <c r="I152" i="8"/>
  <c r="I1391" i="8"/>
  <c r="I1869" i="8"/>
  <c r="I1154" i="8"/>
  <c r="I2308" i="8"/>
  <c r="I1544" i="8"/>
  <c r="I2154" i="8"/>
  <c r="I54" i="8"/>
  <c r="I1087" i="8"/>
  <c r="I1719" i="8"/>
  <c r="I1392" i="8"/>
  <c r="I1974" i="8"/>
  <c r="I2873" i="8"/>
  <c r="I2309" i="8"/>
  <c r="I2713" i="8"/>
  <c r="I275" i="8"/>
  <c r="I2310" i="8"/>
  <c r="I1155" i="8"/>
  <c r="I940" i="8"/>
  <c r="I2268" i="8"/>
  <c r="I2018" i="8"/>
  <c r="I941" i="8"/>
  <c r="I153" i="8"/>
  <c r="I1784" i="8"/>
  <c r="I1156" i="8"/>
  <c r="I2311" i="8"/>
  <c r="I1832" i="8"/>
  <c r="I276" i="8"/>
  <c r="I1330" i="8"/>
  <c r="I1833" i="8"/>
  <c r="I125" i="8"/>
  <c r="I2455" i="8"/>
  <c r="I55" i="8"/>
  <c r="I1331" i="8"/>
  <c r="I1332" i="8"/>
  <c r="I1531" i="8"/>
  <c r="I1333" i="8"/>
  <c r="I2613" i="8"/>
  <c r="I2841" i="8"/>
  <c r="I1088" i="8"/>
  <c r="I2842" i="8"/>
  <c r="I1197" i="8"/>
  <c r="I2249" i="8"/>
  <c r="I472" i="8"/>
  <c r="I1272" i="8"/>
  <c r="I126" i="8"/>
  <c r="I942" i="8"/>
  <c r="I1409" i="8"/>
  <c r="I1483" i="8"/>
  <c r="I943" i="8"/>
  <c r="I2456" i="8"/>
  <c r="I1157" i="8"/>
  <c r="I2211" i="8"/>
  <c r="I944" i="8"/>
  <c r="I1720" i="8"/>
  <c r="I1721" i="8"/>
  <c r="I1722" i="8"/>
  <c r="I882" i="8"/>
  <c r="I1410" i="8"/>
  <c r="I1723" i="8"/>
  <c r="I1089" i="8"/>
  <c r="I2874" i="8"/>
  <c r="I2457" i="8"/>
  <c r="I945" i="8"/>
  <c r="I1429" i="8"/>
  <c r="I1936" i="8"/>
  <c r="I2044" i="8"/>
  <c r="I1901" i="8"/>
  <c r="I2597" i="8"/>
  <c r="I2143" i="8"/>
  <c r="I113" i="8"/>
  <c r="I1764" i="8"/>
  <c r="I2843" i="8"/>
  <c r="I2221" i="8"/>
  <c r="I1724" i="8"/>
  <c r="I1975" i="8"/>
  <c r="I1158" i="8"/>
  <c r="I184" i="8"/>
  <c r="I56" i="8"/>
  <c r="I792" i="8"/>
  <c r="I1870" i="8"/>
  <c r="I393" i="8"/>
  <c r="I505" i="8"/>
  <c r="I1556" i="8"/>
  <c r="I15" i="8"/>
  <c r="I1969" i="8"/>
  <c r="I473" i="8"/>
  <c r="I185" i="8"/>
  <c r="I277" i="8"/>
  <c r="I127" i="8"/>
  <c r="I1725" i="8"/>
  <c r="I1726" i="8"/>
  <c r="I946" i="8"/>
  <c r="I57" i="8"/>
  <c r="I58" i="8"/>
  <c r="I2458" i="8"/>
  <c r="I105" i="8"/>
  <c r="I947" i="8"/>
  <c r="I106" i="8"/>
  <c r="I1557" i="8"/>
  <c r="I948" i="8"/>
  <c r="I1090" i="8"/>
  <c r="I949" i="8"/>
  <c r="I950" i="8"/>
  <c r="I1727" i="8"/>
  <c r="I883" i="8"/>
  <c r="I1334" i="8"/>
  <c r="I2459" i="8"/>
  <c r="I1728" i="8"/>
  <c r="I1729" i="8"/>
  <c r="I1730" i="8"/>
  <c r="I1335" i="8"/>
  <c r="I2460" i="8"/>
  <c r="I1091" i="8"/>
  <c r="I506" i="8"/>
  <c r="I951" i="8"/>
  <c r="I1393" i="8"/>
  <c r="I995" i="8"/>
  <c r="I996" i="8"/>
  <c r="I2243" i="8"/>
  <c r="I474" i="8"/>
  <c r="I475" i="8"/>
  <c r="I1731" i="8"/>
  <c r="I2250" i="8"/>
  <c r="I952" i="8"/>
  <c r="I2108" i="8"/>
  <c r="I953" i="8"/>
  <c r="I154" i="8"/>
  <c r="I2045" i="8"/>
  <c r="I1871" i="8"/>
  <c r="I2875" i="8"/>
  <c r="I278" i="8"/>
  <c r="I2269" i="8"/>
  <c r="I2904" i="8"/>
  <c r="I954" i="8"/>
  <c r="I1226" i="8"/>
  <c r="I2312" i="8"/>
  <c r="I955" i="8"/>
  <c r="I1258" i="8"/>
  <c r="I155" i="8"/>
  <c r="I956" i="8"/>
  <c r="I861" i="8"/>
  <c r="I1834" i="8"/>
  <c r="I1430" i="8"/>
  <c r="I649" i="8"/>
  <c r="I2313" i="8"/>
  <c r="I128" i="8"/>
  <c r="I650" i="8"/>
  <c r="I59" i="8"/>
  <c r="I1484" i="8"/>
  <c r="I1336" i="8"/>
  <c r="I1942" i="8"/>
  <c r="I1499" i="8"/>
  <c r="I1485" i="8"/>
  <c r="I745" i="8"/>
  <c r="I862" i="8"/>
  <c r="I1394" i="8"/>
  <c r="I1337" i="8"/>
  <c r="I1338" i="8"/>
  <c r="I863" i="8"/>
  <c r="I16" i="8"/>
  <c r="I2888" i="8"/>
  <c r="I279" i="8"/>
  <c r="I957" i="8"/>
  <c r="I17" i="8"/>
  <c r="I1339" i="8"/>
  <c r="I1949" i="8"/>
  <c r="I1159" i="8"/>
  <c r="I864" i="8"/>
  <c r="I186" i="8"/>
  <c r="I18" i="8"/>
  <c r="I958" i="8"/>
  <c r="I60" i="8"/>
  <c r="I1219" i="8"/>
  <c r="I1532" i="8"/>
  <c r="I959" i="8"/>
  <c r="I1110" i="8"/>
  <c r="I2461" i="8"/>
  <c r="I476" i="8"/>
  <c r="I2844" i="8"/>
  <c r="I960" i="8"/>
  <c r="I6" i="8"/>
  <c r="I1533" i="8"/>
  <c r="I1902" i="8"/>
  <c r="I394" i="8"/>
  <c r="I2091" i="8"/>
  <c r="I1220" i="8"/>
  <c r="I1903" i="8"/>
  <c r="I1340" i="8"/>
  <c r="I2222" i="8"/>
  <c r="I1500" i="8"/>
  <c r="I1950" i="8"/>
  <c r="I1092" i="8"/>
  <c r="I2554" i="8"/>
  <c r="I2201" i="8"/>
  <c r="I2251" i="8"/>
  <c r="I1341" i="8"/>
  <c r="I2845" i="8"/>
  <c r="I1342" i="8"/>
  <c r="I1343" i="8"/>
  <c r="I1904" i="8"/>
  <c r="I2876" i="8"/>
  <c r="I961" i="8"/>
  <c r="I1835" i="8"/>
  <c r="I1836" i="8"/>
  <c r="I1837" i="8"/>
  <c r="I1838" i="8"/>
  <c r="I1839" i="8"/>
  <c r="I1840" i="8"/>
  <c r="I1841" i="8"/>
  <c r="I1842" i="8"/>
  <c r="I1843" i="8"/>
  <c r="I1844" i="8"/>
  <c r="I1845" i="8"/>
  <c r="I1846" i="8"/>
  <c r="I1847" i="8"/>
  <c r="I1848" i="8"/>
  <c r="I1849" i="8"/>
  <c r="I1850" i="8"/>
  <c r="I1872" i="8"/>
  <c r="I1873" i="8"/>
  <c r="I1874" i="8"/>
  <c r="I1875" i="8"/>
  <c r="I1876" i="8"/>
  <c r="I1877" i="8"/>
  <c r="I1878" i="8"/>
  <c r="I1879" i="8"/>
  <c r="I1880" i="8"/>
  <c r="I1881" i="8"/>
  <c r="I1882" i="8"/>
  <c r="I1883" i="8"/>
  <c r="I1884" i="8"/>
  <c r="I1905" i="8"/>
  <c r="I1906" i="8"/>
  <c r="I1907" i="8"/>
  <c r="I1908" i="8"/>
  <c r="I1909" i="8"/>
  <c r="I1910" i="8"/>
  <c r="I1911" i="8"/>
  <c r="I1931" i="8"/>
  <c r="I1937" i="8"/>
  <c r="I1938" i="8"/>
  <c r="I1943" i="8"/>
  <c r="I1951" i="8"/>
  <c r="I1952" i="8"/>
  <c r="I1953" i="8"/>
  <c r="I1954" i="8"/>
  <c r="I1955" i="8"/>
  <c r="I1981" i="8"/>
  <c r="I1988" i="8"/>
  <c r="I1989" i="8"/>
  <c r="I1990" i="8"/>
  <c r="I1991" i="8"/>
  <c r="I1992" i="8"/>
  <c r="I1999" i="8"/>
  <c r="I2000" i="8"/>
  <c r="I2003" i="8"/>
  <c r="I2004" i="8"/>
  <c r="I2005" i="8"/>
  <c r="I2006" i="8"/>
  <c r="I2007" i="8"/>
  <c r="I2008" i="8"/>
  <c r="I2009" i="8"/>
  <c r="I2016" i="8"/>
  <c r="I2019" i="8"/>
  <c r="I2020" i="8"/>
  <c r="I2021" i="8"/>
  <c r="I2046" i="8"/>
  <c r="I2047" i="8"/>
  <c r="I2048" i="8"/>
  <c r="I2049" i="8"/>
  <c r="I2050" i="8"/>
  <c r="I2051" i="8"/>
  <c r="I2052" i="8"/>
  <c r="I2053" i="8"/>
  <c r="I2071" i="8"/>
  <c r="I2072" i="8"/>
  <c r="I2073" i="8"/>
  <c r="I2074" i="8"/>
  <c r="I2075" i="8"/>
  <c r="I2076" i="8"/>
  <c r="I2077" i="8"/>
  <c r="I2078" i="8"/>
  <c r="I2092" i="8"/>
  <c r="I2093" i="8"/>
  <c r="I2094" i="8"/>
  <c r="I2095" i="8"/>
  <c r="I2096" i="8"/>
  <c r="I2207" i="8"/>
  <c r="I2208" i="8"/>
  <c r="I2223" i="8"/>
  <c r="I2224" i="8"/>
  <c r="I2244" i="8"/>
  <c r="I2252" i="8"/>
  <c r="I2290" i="8"/>
  <c r="I2291" i="8"/>
  <c r="I2292" i="8"/>
  <c r="I2314" i="8"/>
  <c r="I2315" i="8"/>
  <c r="I2316" i="8"/>
  <c r="I2341" i="8"/>
  <c r="I2342" i="8"/>
  <c r="I2343" i="8"/>
  <c r="I2348" i="8"/>
  <c r="I2349" i="8"/>
  <c r="I2462" i="8"/>
  <c r="I2463" i="8"/>
  <c r="I2464" i="8"/>
  <c r="I2465" i="8"/>
  <c r="I2466" i="8"/>
  <c r="I2478" i="8"/>
  <c r="I2500" i="8"/>
  <c r="I2512" i="8"/>
  <c r="I2532" i="8"/>
  <c r="I2533" i="8"/>
  <c r="I2534" i="8"/>
  <c r="I2535" i="8"/>
  <c r="I2541" i="8"/>
  <c r="I2555" i="8"/>
  <c r="I2556" i="8"/>
  <c r="I2557" i="8"/>
  <c r="I2558" i="8"/>
  <c r="I2598" i="8"/>
  <c r="I2599" i="8"/>
  <c r="I2600" i="8"/>
  <c r="I2601" i="8"/>
  <c r="I2602" i="8"/>
  <c r="I2603" i="8"/>
  <c r="I2604" i="8"/>
  <c r="I2605" i="8"/>
  <c r="I2606" i="8"/>
  <c r="I2607" i="8"/>
  <c r="I2622" i="8"/>
  <c r="I2650" i="8"/>
  <c r="I2651" i="8"/>
  <c r="I2652" i="8"/>
  <c r="I2653" i="8"/>
  <c r="I2654" i="8"/>
  <c r="I2655" i="8"/>
  <c r="I2656" i="8"/>
  <c r="I2678" i="8"/>
  <c r="I2679" i="8"/>
  <c r="I2680" i="8"/>
  <c r="I2681" i="8"/>
  <c r="I2682" i="8"/>
  <c r="I2683" i="8"/>
  <c r="I2704" i="8"/>
  <c r="I2705" i="8"/>
  <c r="I2717" i="8"/>
  <c r="I2757" i="8"/>
  <c r="I2758" i="8"/>
  <c r="I2759" i="8"/>
  <c r="I2760" i="8"/>
  <c r="I2828" i="8"/>
  <c r="I2852" i="8"/>
  <c r="I2853" i="8"/>
  <c r="I2854" i="8"/>
  <c r="I2889" i="8"/>
  <c r="I129" i="8"/>
  <c r="I427" i="8"/>
  <c r="I739" i="8"/>
  <c r="I1268" i="8"/>
  <c r="I1956" i="8"/>
  <c r="I130" i="8"/>
  <c r="I131" i="8"/>
  <c r="I187" i="8"/>
  <c r="I188" i="8"/>
  <c r="I216" i="8"/>
  <c r="I372" i="8"/>
  <c r="I395" i="8"/>
  <c r="I396" i="8"/>
  <c r="I428" i="8"/>
  <c r="I429" i="8"/>
  <c r="I462" i="8"/>
  <c r="I463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746" i="8"/>
  <c r="I769" i="8"/>
  <c r="I865" i="8"/>
  <c r="I866" i="8"/>
  <c r="I867" i="8"/>
  <c r="I868" i="8"/>
  <c r="I869" i="8"/>
  <c r="I962" i="8"/>
  <c r="I963" i="8"/>
  <c r="I964" i="8"/>
  <c r="I965" i="8"/>
  <c r="I966" i="8"/>
  <c r="I1111" i="8"/>
  <c r="I1112" i="8"/>
  <c r="I1160" i="8"/>
  <c r="I1161" i="8"/>
  <c r="I1187" i="8"/>
  <c r="I1281" i="8"/>
  <c r="I1344" i="8"/>
  <c r="I1411" i="8"/>
  <c r="I1431" i="8"/>
  <c r="I1432" i="8"/>
  <c r="I1433" i="8"/>
  <c r="I1457" i="8"/>
  <c r="I1501" i="8"/>
  <c r="I1558" i="8"/>
  <c r="I1678" i="8"/>
  <c r="I1679" i="8"/>
  <c r="I1680" i="8"/>
  <c r="I1732" i="8"/>
  <c r="I1733" i="8"/>
  <c r="I1734" i="8"/>
  <c r="I1885" i="8"/>
  <c r="I1912" i="8"/>
  <c r="I1957" i="8"/>
  <c r="I2010" i="8"/>
  <c r="I2025" i="8"/>
  <c r="I2054" i="8"/>
  <c r="I2055" i="8"/>
  <c r="I2056" i="8"/>
  <c r="I2097" i="8"/>
  <c r="I2098" i="8"/>
  <c r="I2202" i="8"/>
  <c r="I2245" i="8"/>
  <c r="I2253" i="8"/>
  <c r="I2317" i="8"/>
  <c r="I2318" i="8"/>
  <c r="I2467" i="8"/>
  <c r="I2528" i="8"/>
  <c r="I2614" i="8"/>
  <c r="I2684" i="8"/>
  <c r="I2706" i="8"/>
  <c r="I2855" i="8"/>
  <c r="I19" i="8"/>
  <c r="I61" i="8"/>
  <c r="I132" i="8"/>
  <c r="I133" i="8"/>
  <c r="I134" i="8"/>
  <c r="I135" i="8"/>
  <c r="I136" i="8"/>
  <c r="I137" i="8"/>
  <c r="I138" i="8"/>
  <c r="I156" i="8"/>
  <c r="I189" i="8"/>
  <c r="I397" i="8"/>
  <c r="I398" i="8"/>
  <c r="I430" i="8"/>
  <c r="I431" i="8"/>
  <c r="I432" i="8"/>
  <c r="I433" i="8"/>
  <c r="I464" i="8"/>
  <c r="I465" i="8"/>
  <c r="I477" i="8"/>
  <c r="I507" i="8"/>
  <c r="I508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818" i="8"/>
  <c r="I870" i="8"/>
  <c r="I967" i="8"/>
  <c r="I1162" i="8"/>
  <c r="I1163" i="8"/>
  <c r="I1211" i="8"/>
  <c r="I1259" i="8"/>
  <c r="I1269" i="8"/>
  <c r="I1345" i="8"/>
  <c r="I1346" i="8"/>
  <c r="I1347" i="8"/>
  <c r="I1348" i="8"/>
  <c r="I1349" i="8"/>
  <c r="I1350" i="8"/>
  <c r="I1395" i="8"/>
  <c r="I1412" i="8"/>
  <c r="I1413" i="8"/>
  <c r="I1434" i="8"/>
  <c r="I1435" i="8"/>
  <c r="I1436" i="8"/>
  <c r="I1458" i="8"/>
  <c r="I1502" i="8"/>
  <c r="I1503" i="8"/>
  <c r="I1504" i="8"/>
  <c r="I1523" i="8"/>
  <c r="I1545" i="8"/>
  <c r="I1602" i="8"/>
  <c r="I1609" i="8"/>
  <c r="I1681" i="8"/>
  <c r="I1735" i="8"/>
  <c r="I1736" i="8"/>
  <c r="I1799" i="8"/>
  <c r="I1851" i="8"/>
  <c r="I1852" i="8"/>
  <c r="I1886" i="8"/>
  <c r="I1887" i="8"/>
  <c r="I1958" i="8"/>
  <c r="I1982" i="8"/>
  <c r="I1983" i="8"/>
  <c r="I1993" i="8"/>
  <c r="I2011" i="8"/>
  <c r="I2079" i="8"/>
  <c r="I2203" i="8"/>
  <c r="I2267" i="8"/>
  <c r="I2289" i="8"/>
  <c r="I2293" i="8"/>
  <c r="I2319" i="8"/>
  <c r="I2344" i="8"/>
  <c r="I2345" i="8"/>
  <c r="I2346" i="8"/>
  <c r="I2501" i="8"/>
  <c r="I2513" i="8"/>
  <c r="I2559" i="8"/>
  <c r="I2560" i="8"/>
  <c r="I2608" i="8"/>
  <c r="I2609" i="8"/>
  <c r="I2610" i="8"/>
  <c r="I2615" i="8"/>
  <c r="I2685" i="8"/>
  <c r="I2829" i="8"/>
  <c r="I2830" i="8"/>
  <c r="I2890" i="8"/>
  <c r="I20" i="8"/>
  <c r="I21" i="8"/>
  <c r="I62" i="8"/>
  <c r="I63" i="8"/>
  <c r="I190" i="8"/>
  <c r="I191" i="8"/>
  <c r="I192" i="8"/>
  <c r="I193" i="8"/>
  <c r="I194" i="8"/>
  <c r="I195" i="8"/>
  <c r="I196" i="8"/>
  <c r="I197" i="8"/>
  <c r="I198" i="8"/>
  <c r="I199" i="8"/>
  <c r="I217" i="8"/>
  <c r="I218" i="8"/>
  <c r="I219" i="8"/>
  <c r="I373" i="8"/>
  <c r="I399" i="8"/>
  <c r="I400" i="8"/>
  <c r="I401" i="8"/>
  <c r="I402" i="8"/>
  <c r="I403" i="8"/>
  <c r="I404" i="8"/>
  <c r="I405" i="8"/>
  <c r="I434" i="8"/>
  <c r="I435" i="8"/>
  <c r="I436" i="8"/>
  <c r="I437" i="8"/>
  <c r="I438" i="8"/>
  <c r="I439" i="8"/>
  <c r="I440" i="8"/>
  <c r="I441" i="8"/>
  <c r="I449" i="8"/>
  <c r="I466" i="8"/>
  <c r="I478" i="8"/>
  <c r="I479" i="8"/>
  <c r="I494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34" i="8"/>
  <c r="I747" i="8"/>
  <c r="I770" i="8"/>
  <c r="I771" i="8"/>
  <c r="I783" i="8"/>
  <c r="I793" i="8"/>
  <c r="I808" i="8"/>
  <c r="I871" i="8"/>
  <c r="I872" i="8"/>
  <c r="I873" i="8"/>
  <c r="I874" i="8"/>
  <c r="I2831" i="8"/>
  <c r="I1227" i="8"/>
  <c r="I997" i="8"/>
  <c r="I998" i="8"/>
  <c r="I968" i="8"/>
  <c r="I157" i="8"/>
  <c r="I200" i="8"/>
  <c r="I2832" i="8"/>
  <c r="I1737" i="8"/>
  <c r="I1738" i="8"/>
  <c r="I1546" i="8"/>
  <c r="I2643" i="8"/>
  <c r="I509" i="8"/>
  <c r="I2846" i="8"/>
  <c r="I2294" i="8"/>
  <c r="I1260" i="8"/>
  <c r="I1261" i="8"/>
  <c r="I2026" i="8"/>
  <c r="I2209" i="8"/>
  <c r="I510" i="8"/>
  <c r="I740" i="8"/>
  <c r="I1351" i="8"/>
  <c r="I1939" i="8"/>
  <c r="I201" i="8"/>
  <c r="I2320" i="8"/>
  <c r="I1976" i="8"/>
  <c r="I2295" i="8"/>
  <c r="I2707" i="8"/>
  <c r="I2542" i="8"/>
  <c r="I2080" i="8"/>
  <c r="I969" i="8"/>
  <c r="I2761" i="8"/>
  <c r="I64" i="8"/>
  <c r="I2225" i="8"/>
  <c r="I1164" i="8"/>
  <c r="I65" i="8"/>
  <c r="I1165" i="8"/>
  <c r="I66" i="8"/>
  <c r="I22" i="8"/>
  <c r="I2529" i="8"/>
  <c r="I970" i="8"/>
  <c r="I971" i="8"/>
  <c r="I1853" i="8"/>
  <c r="I1166" i="8"/>
  <c r="I1559" i="8"/>
  <c r="I480" i="8"/>
  <c r="I972" i="8"/>
  <c r="I1800" i="8"/>
  <c r="I973" i="8"/>
  <c r="I974" i="8"/>
  <c r="I884" i="8"/>
  <c r="I975" i="8"/>
  <c r="I1888" i="8"/>
  <c r="I976" i="8"/>
  <c r="I1739" i="8"/>
  <c r="I1854" i="8"/>
  <c r="I202" i="8"/>
  <c r="I1740" i="8"/>
  <c r="I67" i="8"/>
  <c r="I203" i="8"/>
  <c r="I885" i="8"/>
  <c r="I1167" i="8"/>
  <c r="I2833" i="8"/>
  <c r="I2708" i="8"/>
  <c r="I1580" i="8"/>
  <c r="I2468" i="8"/>
  <c r="I68" i="8"/>
  <c r="I2321" i="8"/>
  <c r="I2195" i="8"/>
  <c r="I2296" i="8"/>
  <c r="I1093" i="8"/>
  <c r="I2834" i="8"/>
  <c r="I977" i="8"/>
  <c r="I2877" i="8"/>
  <c r="I481" i="8"/>
  <c r="I1913" i="8"/>
  <c r="I280" i="8"/>
  <c r="I2905" i="8"/>
  <c r="I482" i="8"/>
  <c r="I978" i="8"/>
  <c r="I1262" i="8"/>
  <c r="I511" i="8"/>
  <c r="I1168" i="8"/>
  <c r="I2718" i="8"/>
  <c r="I1263" i="8"/>
  <c r="I204" i="8"/>
  <c r="I2835" i="8"/>
  <c r="I2878" i="8"/>
  <c r="I2057" i="8"/>
  <c r="I158" i="8"/>
  <c r="I979" i="8"/>
  <c r="I980" i="8"/>
  <c r="I2322" i="8"/>
  <c r="I1264" i="8"/>
  <c r="I2762" i="8"/>
  <c r="I483" i="8"/>
  <c r="I1352" i="8"/>
  <c r="I2303" i="8"/>
  <c r="I1353" i="8"/>
  <c r="I2109" i="8"/>
  <c r="I784" i="8"/>
  <c r="I2144" i="8"/>
  <c r="I1354" i="8"/>
  <c r="I1944" i="8"/>
  <c r="I2476" i="8"/>
  <c r="I772" i="8"/>
  <c r="I2906" i="8"/>
  <c r="I1534" i="8"/>
  <c r="I2477" i="8"/>
  <c r="I1355" i="8"/>
  <c r="I1113" i="8"/>
  <c r="I2657" i="8"/>
  <c r="I1889" i="8"/>
  <c r="I1855" i="8"/>
  <c r="I1356" i="8"/>
  <c r="I1914" i="8"/>
  <c r="I1357" i="8"/>
  <c r="I1915" i="8"/>
  <c r="I114" i="8"/>
  <c r="I1358" i="8"/>
  <c r="I1273" i="8"/>
  <c r="I2226" i="8"/>
  <c r="I1274" i="8"/>
  <c r="I1801" i="8"/>
  <c r="I1505" i="8"/>
  <c r="I1359" i="8"/>
  <c r="I1916" i="8"/>
  <c r="I1917" i="8"/>
  <c r="I1360" i="8"/>
  <c r="I1802" i="8"/>
  <c r="I406" i="8"/>
  <c r="I1741" i="8"/>
  <c r="I2847" i="8"/>
  <c r="I2099" i="8"/>
  <c r="I2227" i="8"/>
  <c r="I2228" i="8"/>
  <c r="I2100" i="8"/>
  <c r="I2229" i="8"/>
  <c r="I2230" i="8"/>
  <c r="I2231" i="8"/>
  <c r="I2232" i="8"/>
  <c r="I484" i="8"/>
  <c r="I2233" i="8"/>
  <c r="I1856" i="8"/>
  <c r="I2234" i="8"/>
  <c r="I2561" i="8"/>
  <c r="I2350" i="8"/>
  <c r="I2058" i="8"/>
  <c r="I1535" i="8"/>
  <c r="I2562" i="8"/>
  <c r="I2145" i="8"/>
  <c r="I495" i="8"/>
  <c r="I875" i="8"/>
  <c r="I2530" i="8"/>
  <c r="I2235" i="8"/>
  <c r="I2204" i="8"/>
  <c r="I1361" i="8"/>
  <c r="I1918" i="8"/>
  <c r="I1270" i="8"/>
  <c r="I2059" i="8"/>
  <c r="I1742" i="8"/>
  <c r="I2848" i="8"/>
  <c r="I1362" i="8"/>
  <c r="I2616" i="8"/>
  <c r="I2856" i="8"/>
  <c r="I1363" i="8"/>
  <c r="I1890" i="8"/>
  <c r="I741" i="8"/>
  <c r="I2060" i="8"/>
  <c r="I2531" i="8"/>
  <c r="I1169" i="8"/>
  <c r="I115" i="8"/>
  <c r="I2714" i="8"/>
  <c r="I407" i="8"/>
  <c r="I281" i="8"/>
  <c r="I1994" i="8"/>
  <c r="I2849" i="8"/>
  <c r="I1932" i="8"/>
  <c r="I107" i="8"/>
  <c r="I1170" i="8"/>
  <c r="I2763" i="8"/>
  <c r="I876" i="8"/>
  <c r="I1171" i="8"/>
  <c r="I1221" i="8"/>
  <c r="I1743" i="8"/>
  <c r="I1560" i="8"/>
  <c r="I485" i="8"/>
  <c r="I2644" i="8"/>
  <c r="I1364" i="8"/>
  <c r="I108" i="8"/>
  <c r="I981" i="8"/>
  <c r="I1365" i="8"/>
  <c r="I109" i="8"/>
  <c r="I2146" i="8"/>
  <c r="I267" i="8"/>
  <c r="I110" i="8"/>
  <c r="I886" i="8"/>
  <c r="I2469" i="8"/>
  <c r="I2027" i="8"/>
  <c r="I887" i="8"/>
  <c r="I1172" i="8"/>
  <c r="I982" i="8"/>
  <c r="I1366" i="8"/>
  <c r="I742" i="8"/>
  <c r="I983" i="8"/>
  <c r="I1367" i="8"/>
  <c r="I984" i="8"/>
  <c r="I888" i="8"/>
  <c r="I2836" i="8"/>
  <c r="I2254" i="8"/>
  <c r="I7" i="8"/>
  <c r="I2879" i="8"/>
  <c r="I2351" i="8"/>
  <c r="I2470" i="8"/>
  <c r="I1744" i="8"/>
  <c r="I1368" i="8"/>
  <c r="I2304" i="8"/>
  <c r="I1173" i="8"/>
  <c r="I2907" i="8"/>
  <c r="I2236" i="8"/>
  <c r="I1174" i="8"/>
  <c r="I985" i="8"/>
  <c r="I2471" i="8"/>
  <c r="I1369" i="8"/>
  <c r="I512" i="8"/>
  <c r="I2850" i="8"/>
  <c r="I2270" i="8"/>
  <c r="I2061" i="8"/>
  <c r="I986" i="8"/>
  <c r="I1610" i="8"/>
  <c r="I987" i="8"/>
  <c r="I988" i="8"/>
  <c r="I1175" i="8"/>
  <c r="I2271" i="8"/>
  <c r="I2255" i="8"/>
  <c r="I1094" i="8"/>
  <c r="I2272" i="8"/>
  <c r="I1275" i="8"/>
  <c r="I2237" i="8"/>
  <c r="I989" i="8"/>
  <c r="I2196" i="8"/>
  <c r="I69" i="8"/>
  <c r="I2256" i="8"/>
  <c r="I990" i="8"/>
  <c r="I159" i="8"/>
  <c r="I2764" i="8"/>
  <c r="I991" i="8"/>
  <c r="I1745" i="8"/>
  <c r="I1891" i="8"/>
  <c r="I2238" i="8"/>
  <c r="I2257" i="8"/>
  <c r="I2765" i="8"/>
  <c r="I70" i="8"/>
  <c r="I1892" i="8"/>
  <c r="I992" i="8"/>
  <c r="I2197" i="8"/>
  <c r="I2323" i="8"/>
  <c r="I1893" i="8"/>
  <c r="I513" i="8"/>
  <c r="I1282" i="8"/>
  <c r="I2880" i="8"/>
  <c r="I2837" i="8"/>
  <c r="I2881" i="8"/>
  <c r="I2324" i="8"/>
  <c r="I993" i="8"/>
  <c r="I2882" i="8"/>
  <c r="I2883" i="8"/>
  <c r="I2325" i="8"/>
  <c r="I1176" i="8"/>
  <c r="I719" i="8"/>
  <c r="I1177" i="8"/>
  <c r="I1603" i="8"/>
  <c r="I1746" i="8"/>
  <c r="I1747" i="8"/>
  <c r="I116" i="8"/>
  <c r="I1581" i="8"/>
  <c r="I1748" i="8"/>
  <c r="I735" i="8"/>
  <c r="I838" i="8"/>
  <c r="I794" i="8"/>
  <c r="I795" i="8"/>
  <c r="I1506" i="8"/>
  <c r="I220" i="8"/>
  <c r="I117" i="8"/>
  <c r="I877" i="8"/>
  <c r="I999" i="8"/>
  <c r="I878" i="8"/>
  <c r="I839" i="8"/>
  <c r="I2101" i="8"/>
  <c r="I221" i="8"/>
  <c r="I1437" i="8"/>
  <c r="I1749" i="8"/>
  <c r="I1959" i="8"/>
  <c r="I1547" i="8"/>
  <c r="I2205" i="8"/>
  <c r="I889" i="8"/>
  <c r="I1750" i="8"/>
  <c r="I2536" i="8"/>
  <c r="I2102" i="8"/>
  <c r="I2891" i="8"/>
  <c r="I71" i="8"/>
  <c r="I1751" i="8"/>
  <c r="I1095" i="8"/>
  <c r="I1582" i="8"/>
  <c r="I514" i="8"/>
  <c r="I1507" i="8"/>
  <c r="I720" i="8"/>
  <c r="I2884" i="8"/>
  <c r="I1960" i="8"/>
  <c r="I1198" i="8"/>
  <c r="I1752" i="8"/>
  <c r="I2857" i="8"/>
  <c r="I268" i="8"/>
  <c r="I269" i="8"/>
  <c r="I2885" i="8"/>
  <c r="I2210" i="8"/>
  <c r="I118" i="8"/>
  <c r="I796" i="8"/>
  <c r="I1178" i="8"/>
  <c r="I994" i="8"/>
  <c r="I840" i="8"/>
  <c r="I1857" i="8"/>
  <c r="I721" i="8"/>
  <c r="I2117" i="8"/>
  <c r="I2305" i="8"/>
  <c r="I1961" i="8"/>
  <c r="I722" i="8"/>
  <c r="I1753" i="8"/>
  <c r="I2103" i="8"/>
  <c r="I222" i="8"/>
  <c r="I1179" i="8"/>
  <c r="I1180" i="8"/>
  <c r="I2838" i="8"/>
  <c r="I723" i="8"/>
  <c r="I2062" i="8"/>
  <c r="I119" i="8"/>
  <c r="I223" i="8"/>
  <c r="I2118" i="8"/>
  <c r="I486" i="8"/>
  <c r="I1276" i="8"/>
  <c r="I797" i="8"/>
  <c r="I2147" i="8"/>
  <c r="I724" i="8"/>
  <c r="I2858" i="8"/>
  <c r="I450" i="8"/>
  <c r="I1283" i="8"/>
  <c r="I2472" i="8"/>
  <c r="I1962" i="8"/>
  <c r="I139" i="8"/>
  <c r="I408" i="8"/>
  <c r="I798" i="8"/>
  <c r="I1438" i="8"/>
  <c r="I2169" i="8"/>
  <c r="I1754" i="8"/>
  <c r="I736" i="8"/>
  <c r="I1755" i="8"/>
  <c r="I1756" i="8"/>
  <c r="I72" i="8"/>
  <c r="I1963" i="8"/>
  <c r="I2104" i="8"/>
  <c r="I73" i="8"/>
  <c r="I841" i="8"/>
  <c r="I140" i="8"/>
  <c r="I2022" i="8"/>
  <c r="I1757" i="8"/>
  <c r="I74" i="8"/>
  <c r="I842" i="8"/>
  <c r="I487" i="8"/>
  <c r="I1964" i="8"/>
  <c r="I890" i="8"/>
  <c r="I1965" i="8"/>
  <c r="I1783" i="8"/>
  <c r="I224" i="8"/>
  <c r="I1758" i="8"/>
  <c r="I409" i="8"/>
  <c r="I1966" i="8"/>
  <c r="I1759" i="8"/>
  <c r="I2645" i="8"/>
  <c r="I1760" i="8"/>
  <c r="I1508" i="8"/>
  <c r="I488" i="8"/>
  <c r="I799" i="8"/>
  <c r="I725" i="8"/>
  <c r="I1967" i="8"/>
  <c r="I141" i="8"/>
  <c r="I1968" i="8"/>
  <c r="I2617" i="8"/>
  <c r="I1284" i="8"/>
  <c r="I726" i="8"/>
  <c r="I2206" i="8"/>
  <c r="I2017" i="8"/>
  <c r="I1439" i="8"/>
  <c r="I1761" i="8"/>
  <c r="I727" i="8"/>
  <c r="I728" i="8"/>
  <c r="I2105" i="8"/>
  <c r="I205" i="8"/>
  <c r="I2110" i="8"/>
  <c r="I729" i="8"/>
  <c r="I2148" i="8"/>
  <c r="I730" i="8"/>
  <c r="I1682" i="8"/>
  <c r="G748" i="8"/>
  <c r="G1001" i="8"/>
  <c r="G1307" i="8"/>
  <c r="G1308" i="8"/>
  <c r="G2658" i="8"/>
  <c r="G1611" i="8"/>
  <c r="G1414" i="8"/>
  <c r="G1309" i="8"/>
  <c r="G2082" i="8"/>
  <c r="G8" i="8"/>
  <c r="G1002" i="8"/>
  <c r="G2083" i="8"/>
  <c r="G1114" i="8"/>
  <c r="G897" i="8"/>
  <c r="G2766" i="8"/>
  <c r="G898" i="8"/>
  <c r="G899" i="8"/>
  <c r="G1396" i="8"/>
  <c r="G2352" i="8"/>
  <c r="G1397" i="8"/>
  <c r="G2353" i="8"/>
  <c r="G1683" i="8"/>
  <c r="G1115" i="8"/>
  <c r="G442" i="8"/>
  <c r="G1684" i="8"/>
  <c r="G1003" i="8"/>
  <c r="G410" i="8"/>
  <c r="G2192" i="8"/>
  <c r="G1685" i="8"/>
  <c r="G2359" i="8"/>
  <c r="G443" i="8"/>
  <c r="G75" i="8"/>
  <c r="G120" i="8"/>
  <c r="G444" i="8"/>
  <c r="G90" i="8"/>
  <c r="G1116" i="8"/>
  <c r="G2273" i="8"/>
  <c r="G900" i="8"/>
  <c r="G2274" i="8"/>
  <c r="G2543" i="8"/>
  <c r="G1117" i="8"/>
  <c r="G2892" i="8"/>
  <c r="G1285" i="8"/>
  <c r="G1398" i="8"/>
  <c r="G1310" i="8"/>
  <c r="G1311" i="8"/>
  <c r="G1312" i="8"/>
  <c r="G2360" i="8"/>
  <c r="G1486" i="8"/>
  <c r="G901" i="8"/>
  <c r="G843" i="8"/>
  <c r="G2354" i="8"/>
  <c r="G2275" i="8"/>
  <c r="G374" i="8"/>
  <c r="G1313" i="8"/>
  <c r="G2611" i="8"/>
  <c r="G844" i="8"/>
  <c r="G91" i="8"/>
  <c r="G1686" i="8"/>
  <c r="G515" i="8"/>
  <c r="G1199" i="8"/>
  <c r="G92" i="8"/>
  <c r="G2361" i="8"/>
  <c r="G1118" i="8"/>
  <c r="G902" i="8"/>
  <c r="G1314" i="8"/>
  <c r="G1315" i="8"/>
  <c r="G2479" i="8"/>
  <c r="G845" i="8"/>
  <c r="G1316" i="8"/>
  <c r="G1317" i="8"/>
  <c r="G93" i="8"/>
  <c r="G2276" i="8"/>
  <c r="G903" i="8"/>
  <c r="G1119" i="8"/>
  <c r="G2277" i="8"/>
  <c r="G904" i="8"/>
  <c r="G2258" i="8"/>
  <c r="G905" i="8"/>
  <c r="G1228" i="8"/>
  <c r="G1318" i="8"/>
  <c r="G1319" i="8"/>
  <c r="G2659" i="8"/>
  <c r="G76" i="8"/>
  <c r="G516" i="8"/>
  <c r="G517" i="8"/>
  <c r="G94" i="8"/>
  <c r="G906" i="8"/>
  <c r="G2719" i="8"/>
  <c r="G2700" i="8"/>
  <c r="G95" i="8"/>
  <c r="G2502" i="8"/>
  <c r="G2720" i="8"/>
  <c r="G96" i="8"/>
  <c r="G2544" i="8"/>
  <c r="G1995" i="8"/>
  <c r="G907" i="8"/>
  <c r="G1984" i="8"/>
  <c r="G1229" i="8"/>
  <c r="G2709" i="8"/>
  <c r="G2710" i="8"/>
  <c r="G97" i="8"/>
  <c r="G98" i="8"/>
  <c r="G2537" i="8"/>
  <c r="G2503" i="8"/>
  <c r="G99" i="8"/>
  <c r="G1200" i="8"/>
  <c r="G2121" i="8"/>
  <c r="G1459" i="8"/>
  <c r="G1996" i="8"/>
  <c r="G1446" i="8"/>
  <c r="G1771" i="8"/>
  <c r="G1509" i="8"/>
  <c r="G1803" i="8"/>
  <c r="G1785" i="8"/>
  <c r="G1894" i="8"/>
  <c r="G2111" i="8"/>
  <c r="G160" i="8"/>
  <c r="G2563" i="8"/>
  <c r="G2564" i="8"/>
  <c r="G2504" i="8"/>
  <c r="G2565" i="8"/>
  <c r="G2566" i="8"/>
  <c r="G2567" i="8"/>
  <c r="G2660" i="8"/>
  <c r="G1612" i="8"/>
  <c r="G2028" i="8"/>
  <c r="G1230" i="8"/>
  <c r="G1231" i="8"/>
  <c r="G1232" i="8"/>
  <c r="G2545" i="8"/>
  <c r="G496" i="8"/>
  <c r="G1370" i="8"/>
  <c r="G518" i="8"/>
  <c r="G519" i="8"/>
  <c r="G520" i="8"/>
  <c r="G1222" i="8"/>
  <c r="G809" i="8"/>
  <c r="G1772" i="8"/>
  <c r="G521" i="8"/>
  <c r="G1201" i="8"/>
  <c r="G522" i="8"/>
  <c r="G2514" i="8"/>
  <c r="G2515" i="8"/>
  <c r="G1510" i="8"/>
  <c r="G1511" i="8"/>
  <c r="G1512" i="8"/>
  <c r="G1524" i="8"/>
  <c r="G1513" i="8"/>
  <c r="G1514" i="8"/>
  <c r="G80" i="8"/>
  <c r="G81" i="8"/>
  <c r="G82" i="8"/>
  <c r="G2568" i="8"/>
  <c r="G2569" i="8"/>
  <c r="G2505" i="8"/>
  <c r="G83" i="8"/>
  <c r="G2506" i="8"/>
  <c r="G2029" i="8"/>
  <c r="G2570" i="8"/>
  <c r="G2571" i="8"/>
  <c r="G1613" i="8"/>
  <c r="G1614" i="8"/>
  <c r="G2661" i="8"/>
  <c r="G1487" i="8"/>
  <c r="G1615" i="8"/>
  <c r="G1616" i="8"/>
  <c r="G2198" i="8"/>
  <c r="G1804" i="8"/>
  <c r="G1604" i="8"/>
  <c r="G1773" i="8"/>
  <c r="G1181" i="8"/>
  <c r="G1805" i="8"/>
  <c r="G2721" i="8"/>
  <c r="G846" i="8"/>
  <c r="G375" i="8"/>
  <c r="G376" i="8"/>
  <c r="G377" i="8"/>
  <c r="G378" i="8"/>
  <c r="G379" i="8"/>
  <c r="G84" i="8"/>
  <c r="G85" i="8"/>
  <c r="G86" i="8"/>
  <c r="G87" i="8"/>
  <c r="G1233" i="8"/>
  <c r="G1234" i="8"/>
  <c r="G1895" i="8"/>
  <c r="G2893" i="8"/>
  <c r="G2084" i="8"/>
  <c r="G142" i="8"/>
  <c r="G2337" i="8"/>
  <c r="G1858" i="8"/>
  <c r="G1488" i="8"/>
  <c r="G2030" i="8"/>
  <c r="G1235" i="8"/>
  <c r="G2722" i="8"/>
  <c r="G523" i="8"/>
  <c r="G1236" i="8"/>
  <c r="G524" i="8"/>
  <c r="G411" i="8"/>
  <c r="G1515" i="8"/>
  <c r="G2572" i="8"/>
  <c r="G2573" i="8"/>
  <c r="G451" i="8"/>
  <c r="G2031" i="8"/>
  <c r="G525" i="8"/>
  <c r="G2723" i="8"/>
  <c r="G2574" i="8"/>
  <c r="G847" i="8"/>
  <c r="G9" i="8"/>
  <c r="G2507" i="8"/>
  <c r="G1212" i="8"/>
  <c r="G1202" i="8"/>
  <c r="G2032" i="8"/>
  <c r="G2033" i="8"/>
  <c r="G2575" i="8"/>
  <c r="G452" i="8"/>
  <c r="G2576" i="8"/>
  <c r="G161" i="8"/>
  <c r="G526" i="8"/>
  <c r="G1203" i="8"/>
  <c r="G1237" i="8"/>
  <c r="G731" i="8"/>
  <c r="G1489" i="8"/>
  <c r="G2724" i="8"/>
  <c r="G1997" i="8"/>
  <c r="G162" i="8"/>
  <c r="G2012" i="8"/>
  <c r="G2480" i="8"/>
  <c r="G2577" i="8"/>
  <c r="G2578" i="8"/>
  <c r="G412" i="8"/>
  <c r="G2662" i="8"/>
  <c r="G2034" i="8"/>
  <c r="G1806" i="8"/>
  <c r="G2894" i="8"/>
  <c r="G527" i="8"/>
  <c r="G1605" i="8"/>
  <c r="G2725" i="8"/>
  <c r="G100" i="8"/>
  <c r="G2579" i="8"/>
  <c r="G2580" i="8"/>
  <c r="G908" i="8"/>
  <c r="G380" i="8"/>
  <c r="G88" i="8"/>
  <c r="G163" i="8"/>
  <c r="G2726" i="8"/>
  <c r="G848" i="8"/>
  <c r="G101" i="8"/>
  <c r="G102" i="8"/>
  <c r="G89" i="8"/>
  <c r="G909" i="8"/>
  <c r="G489" i="8"/>
  <c r="G891" i="8"/>
  <c r="G892" i="8"/>
  <c r="G89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2355" i="8"/>
  <c r="G2356" i="8"/>
  <c r="G2357" i="8"/>
  <c r="G2358" i="8"/>
  <c r="G2063" i="8"/>
  <c r="G2064" i="8"/>
  <c r="G2065" i="8"/>
  <c r="G2066" i="8"/>
  <c r="G2067" i="8"/>
  <c r="G2807" i="8"/>
  <c r="G2081" i="8"/>
  <c r="G2808" i="8"/>
  <c r="G2809" i="8"/>
  <c r="G2810" i="8"/>
  <c r="G2811" i="8"/>
  <c r="G2812" i="8"/>
  <c r="G2813" i="8"/>
  <c r="G2814" i="8"/>
  <c r="G2815" i="8"/>
  <c r="G2816" i="8"/>
  <c r="G2817" i="8"/>
  <c r="G2895" i="8"/>
  <c r="G2818" i="8"/>
  <c r="G2819" i="8"/>
  <c r="G2820" i="8"/>
  <c r="G2297" i="8"/>
  <c r="G2896" i="8"/>
  <c r="G2013" i="8"/>
  <c r="G2298" i="8"/>
  <c r="G2897" i="8"/>
  <c r="G2014" i="8"/>
  <c r="G2015" i="8"/>
  <c r="G2898" i="8"/>
  <c r="G2299" i="8"/>
  <c r="G2300" i="8"/>
  <c r="G2899" i="8"/>
  <c r="G1447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25" i="8"/>
  <c r="G226" i="8"/>
  <c r="G227" i="8"/>
  <c r="G228" i="8"/>
  <c r="G229" i="8"/>
  <c r="G270" i="8"/>
  <c r="G230" i="8"/>
  <c r="G231" i="8"/>
  <c r="G232" i="8"/>
  <c r="G233" i="8"/>
  <c r="G234" i="8"/>
  <c r="G235" i="8"/>
  <c r="G236" i="8"/>
  <c r="G237" i="8"/>
  <c r="G238" i="8"/>
  <c r="G271" i="8"/>
  <c r="G239" i="8"/>
  <c r="G240" i="8"/>
  <c r="G894" i="8"/>
  <c r="G895" i="8"/>
  <c r="G896" i="8"/>
  <c r="G241" i="8"/>
  <c r="G2516" i="8"/>
  <c r="G242" i="8"/>
  <c r="G243" i="8"/>
  <c r="G272" i="8"/>
  <c r="G2517" i="8"/>
  <c r="G244" i="8"/>
  <c r="G2518" i="8"/>
  <c r="G245" i="8"/>
  <c r="G2519" i="8"/>
  <c r="G2686" i="8"/>
  <c r="G2687" i="8"/>
  <c r="G2688" i="8"/>
  <c r="G2689" i="8"/>
  <c r="G2690" i="8"/>
  <c r="G2691" i="8"/>
  <c r="G749" i="8"/>
  <c r="G2692" i="8"/>
  <c r="G2693" i="8"/>
  <c r="G2694" i="8"/>
  <c r="G2695" i="8"/>
  <c r="G2696" i="8"/>
  <c r="G2697" i="8"/>
  <c r="G2698" i="8"/>
  <c r="G2699" i="8"/>
  <c r="G2338" i="8"/>
  <c r="G1188" i="8"/>
  <c r="G1189" i="8"/>
  <c r="G2301" i="8"/>
  <c r="G2900" i="8"/>
  <c r="G2619" i="8"/>
  <c r="G2901" i="8"/>
  <c r="G2902" i="8"/>
  <c r="G246" i="8"/>
  <c r="G247" i="8"/>
  <c r="G248" i="8"/>
  <c r="G249" i="8"/>
  <c r="G250" i="8"/>
  <c r="G251" i="8"/>
  <c r="G252" i="8"/>
  <c r="G273" i="8"/>
  <c r="G2520" i="8"/>
  <c r="G253" i="8"/>
  <c r="G254" i="8"/>
  <c r="G255" i="8"/>
  <c r="G2521" i="8"/>
  <c r="G256" i="8"/>
  <c r="G257" i="8"/>
  <c r="G258" i="8"/>
  <c r="G259" i="8"/>
  <c r="G260" i="8"/>
  <c r="G2522" i="8"/>
  <c r="G2523" i="8"/>
  <c r="G2524" i="8"/>
  <c r="G2525" i="8"/>
  <c r="G2526" i="8"/>
  <c r="G261" i="8"/>
  <c r="G262" i="8"/>
  <c r="G263" i="8"/>
  <c r="G264" i="8"/>
  <c r="G265" i="8"/>
  <c r="G1561" i="8"/>
  <c r="G2149" i="8"/>
  <c r="G1004" i="8"/>
  <c r="G2481" i="8"/>
  <c r="G1440" i="8"/>
  <c r="G1606" i="8"/>
  <c r="G773" i="8"/>
  <c r="G2727" i="8"/>
  <c r="G2362" i="8"/>
  <c r="G2363" i="8"/>
  <c r="G2155" i="8"/>
  <c r="G1371" i="8"/>
  <c r="G1213" i="8"/>
  <c r="G1005" i="8"/>
  <c r="G1006" i="8"/>
  <c r="G1919" i="8"/>
  <c r="G2482" i="8"/>
  <c r="G2326" i="8"/>
  <c r="G2170" i="8"/>
  <c r="G2364" i="8"/>
  <c r="G2365" i="8"/>
  <c r="G1007" i="8"/>
  <c r="G2327" i="8"/>
  <c r="G2328" i="8"/>
  <c r="G2908" i="8"/>
  <c r="G2483" i="8"/>
  <c r="G2728" i="8"/>
  <c r="G2366" i="8"/>
  <c r="G2909" i="8"/>
  <c r="G2484" i="8"/>
  <c r="G1008" i="8"/>
  <c r="G1460" i="8"/>
  <c r="G774" i="8"/>
  <c r="G2367" i="8"/>
  <c r="G2368" i="8"/>
  <c r="G2339" i="8"/>
  <c r="G1009" i="8"/>
  <c r="G1010" i="8"/>
  <c r="G2369" i="8"/>
  <c r="G2370" i="8"/>
  <c r="G2910" i="8"/>
  <c r="G2371" i="8"/>
  <c r="G1011" i="8"/>
  <c r="G1012" i="8"/>
  <c r="G2156" i="8"/>
  <c r="G2372" i="8"/>
  <c r="G2373" i="8"/>
  <c r="G2374" i="8"/>
  <c r="G2911" i="8"/>
  <c r="G2375" i="8"/>
  <c r="G2376" i="8"/>
  <c r="G2122" i="8"/>
  <c r="G1013" i="8"/>
  <c r="G1014" i="8"/>
  <c r="G2485" i="8"/>
  <c r="G2377" i="8"/>
  <c r="G1015" i="8"/>
  <c r="G2486" i="8"/>
  <c r="G2378" i="8"/>
  <c r="G775" i="8"/>
  <c r="G2487" i="8"/>
  <c r="G2157" i="8"/>
  <c r="G1016" i="8"/>
  <c r="G1372" i="8"/>
  <c r="G1017" i="8"/>
  <c r="G2158" i="8"/>
  <c r="G1018" i="8"/>
  <c r="G2729" i="8"/>
  <c r="G2730" i="8"/>
  <c r="G1562" i="8"/>
  <c r="G776" i="8"/>
  <c r="G2159" i="8"/>
  <c r="G1583" i="8"/>
  <c r="G1214" i="8"/>
  <c r="G2731" i="8"/>
  <c r="G1461" i="8"/>
  <c r="G1584" i="8"/>
  <c r="G2379" i="8"/>
  <c r="G1607" i="8"/>
  <c r="G1019" i="8"/>
  <c r="G2912" i="8"/>
  <c r="G2380" i="8"/>
  <c r="G2381" i="8"/>
  <c r="G1020" i="8"/>
  <c r="G1920" i="8"/>
  <c r="G1021" i="8"/>
  <c r="G1585" i="8"/>
  <c r="G2913" i="8"/>
  <c r="G2382" i="8"/>
  <c r="G1022" i="8"/>
  <c r="G1563" i="8"/>
  <c r="G2383" i="8"/>
  <c r="G2384" i="8"/>
  <c r="G2385" i="8"/>
  <c r="G2386" i="8"/>
  <c r="G1441" i="8"/>
  <c r="G1586" i="8"/>
  <c r="G1023" i="8"/>
  <c r="G2387" i="8"/>
  <c r="G2388" i="8"/>
  <c r="G2389" i="8"/>
  <c r="G2160" i="8"/>
  <c r="G1373" i="8"/>
  <c r="G1024" i="8"/>
  <c r="G2488" i="8"/>
  <c r="G1025" i="8"/>
  <c r="G2732" i="8"/>
  <c r="G2390" i="8"/>
  <c r="G2391" i="8"/>
  <c r="G2392" i="8"/>
  <c r="G1564" i="8"/>
  <c r="G2393" i="8"/>
  <c r="G2394" i="8"/>
  <c r="G750" i="8"/>
  <c r="G1565" i="8"/>
  <c r="G1566" i="8"/>
  <c r="G2914" i="8"/>
  <c r="G2395" i="8"/>
  <c r="G1567" i="8"/>
  <c r="G1026" i="8"/>
  <c r="G1568" i="8"/>
  <c r="G1027" i="8"/>
  <c r="G1462" i="8"/>
  <c r="G2915" i="8"/>
  <c r="G2396" i="8"/>
  <c r="G1374" i="8"/>
  <c r="G1569" i="8"/>
  <c r="G1570" i="8"/>
  <c r="G2733" i="8"/>
  <c r="G2123" i="8"/>
  <c r="G2124" i="8"/>
  <c r="G800" i="8"/>
  <c r="G1028" i="8"/>
  <c r="G2329" i="8"/>
  <c r="G1029" i="8"/>
  <c r="G2125" i="8"/>
  <c r="G2126" i="8"/>
  <c r="G1375" i="8"/>
  <c r="G1030" i="8"/>
  <c r="G1587" i="8"/>
  <c r="G1463" i="8"/>
  <c r="G2119" i="8"/>
  <c r="G751" i="8"/>
  <c r="G801" i="8"/>
  <c r="G1376" i="8"/>
  <c r="G802" i="8"/>
  <c r="G2489" i="8"/>
  <c r="G2734" i="8"/>
  <c r="G2161" i="8"/>
  <c r="G803" i="8"/>
  <c r="G2150" i="8"/>
  <c r="G1031" i="8"/>
  <c r="G1588" i="8"/>
  <c r="G2490" i="8"/>
  <c r="G1215" i="8"/>
  <c r="G752" i="8"/>
  <c r="G1464" i="8"/>
  <c r="G1571" i="8"/>
  <c r="G2330" i="8"/>
  <c r="G753" i="8"/>
  <c r="G1032" i="8"/>
  <c r="G2735" i="8"/>
  <c r="G1572" i="8"/>
  <c r="G804" i="8"/>
  <c r="G1033" i="8"/>
  <c r="G2736" i="8"/>
  <c r="G2397" i="8"/>
  <c r="G1921" i="8"/>
  <c r="G2737" i="8"/>
  <c r="G2916" i="8"/>
  <c r="G1216" i="8"/>
  <c r="G2620" i="8"/>
  <c r="G1034" i="8"/>
  <c r="G1573" i="8"/>
  <c r="G1035" i="8"/>
  <c r="G2331" i="8"/>
  <c r="G2917" i="8"/>
  <c r="G2918" i="8"/>
  <c r="G2398" i="8"/>
  <c r="G1442" i="8"/>
  <c r="G1465" i="8"/>
  <c r="G2172" i="8"/>
  <c r="G2738" i="8"/>
  <c r="G1036" i="8"/>
  <c r="G2919" i="8"/>
  <c r="G2920" i="8"/>
  <c r="G1377" i="8"/>
  <c r="G1037" i="8"/>
  <c r="G1038" i="8"/>
  <c r="G2399" i="8"/>
  <c r="G2400" i="8"/>
  <c r="G1574" i="8"/>
  <c r="G1575" i="8"/>
  <c r="G2332" i="8"/>
  <c r="G1576" i="8"/>
  <c r="G1039" i="8"/>
  <c r="G2739" i="8"/>
  <c r="G2401" i="8"/>
  <c r="G2402" i="8"/>
  <c r="G1443" i="8"/>
  <c r="G2333" i="8"/>
  <c r="G1589" i="8"/>
  <c r="G1040" i="8"/>
  <c r="G2403" i="8"/>
  <c r="G2404" i="8"/>
  <c r="G2127" i="8"/>
  <c r="G2128" i="8"/>
  <c r="G2162" i="8"/>
  <c r="G2740" i="8"/>
  <c r="G1041" i="8"/>
  <c r="G2405" i="8"/>
  <c r="G1217" i="8"/>
  <c r="G2406" i="8"/>
  <c r="G2129" i="8"/>
  <c r="G2130" i="8"/>
  <c r="G1590" i="8"/>
  <c r="G1444" i="8"/>
  <c r="G2163" i="8"/>
  <c r="G1042" i="8"/>
  <c r="G1043" i="8"/>
  <c r="G1044" i="8"/>
  <c r="G1445" i="8"/>
  <c r="G1378" i="8"/>
  <c r="G1922" i="8"/>
  <c r="G1045" i="8"/>
  <c r="G2741" i="8"/>
  <c r="G1046" i="8"/>
  <c r="G805" i="8"/>
  <c r="G1047" i="8"/>
  <c r="G2742" i="8"/>
  <c r="G1466" i="8"/>
  <c r="G2151" i="8"/>
  <c r="G2152" i="8"/>
  <c r="G2153" i="8"/>
  <c r="G2334" i="8"/>
  <c r="G777" i="8"/>
  <c r="G2743" i="8"/>
  <c r="G1048" i="8"/>
  <c r="G1591" i="8"/>
  <c r="G2173" i="8"/>
  <c r="G1923" i="8"/>
  <c r="G1049" i="8"/>
  <c r="G1467" i="8"/>
  <c r="G1050" i="8"/>
  <c r="G1051" i="8"/>
  <c r="G1468" i="8"/>
  <c r="G1469" i="8"/>
  <c r="G1052" i="8"/>
  <c r="G2491" i="8"/>
  <c r="G1470" i="8"/>
  <c r="G1053" i="8"/>
  <c r="G2407" i="8"/>
  <c r="G1592" i="8"/>
  <c r="G1471" i="8"/>
  <c r="G1054" i="8"/>
  <c r="G2492" i="8"/>
  <c r="G1055" i="8"/>
  <c r="G1472" i="8"/>
  <c r="G1473" i="8"/>
  <c r="G2408" i="8"/>
  <c r="G2409" i="8"/>
  <c r="G2410" i="8"/>
  <c r="G2411" i="8"/>
  <c r="G2412" i="8"/>
  <c r="G2413" i="8"/>
  <c r="G1474" i="8"/>
  <c r="G1475" i="8"/>
  <c r="G1577" i="8"/>
  <c r="G1056" i="8"/>
  <c r="G1057" i="8"/>
  <c r="G2921" i="8"/>
  <c r="G2922" i="8"/>
  <c r="G1058" i="8"/>
  <c r="G2493" i="8"/>
  <c r="G1059" i="8"/>
  <c r="G2164" i="8"/>
  <c r="G1593" i="8"/>
  <c r="G1060" i="8"/>
  <c r="G2923" i="8"/>
  <c r="G2494" i="8"/>
  <c r="G1578" i="8"/>
  <c r="G1924" i="8"/>
  <c r="G2165" i="8"/>
  <c r="G2335" i="8"/>
  <c r="G1061" i="8"/>
  <c r="G2924" i="8"/>
  <c r="G2414" i="8"/>
  <c r="G2415" i="8"/>
  <c r="G2416" i="8"/>
  <c r="G2744" i="8"/>
  <c r="G1062" i="8"/>
  <c r="G2495" i="8"/>
  <c r="G2745" i="8"/>
  <c r="G1063" i="8"/>
  <c r="G1064" i="8"/>
  <c r="G2925" i="8"/>
  <c r="G1065" i="8"/>
  <c r="G1594" i="8"/>
  <c r="G1595" i="8"/>
  <c r="G2336" i="8"/>
  <c r="G1925" i="8"/>
  <c r="G2417" i="8"/>
  <c r="G2131" i="8"/>
  <c r="G2132" i="8"/>
  <c r="G1579" i="8"/>
  <c r="G1066" i="8"/>
  <c r="G1926" i="8"/>
  <c r="G1927" i="8"/>
  <c r="G1067" i="8"/>
  <c r="G2926" i="8"/>
  <c r="G2418" i="8"/>
  <c r="G2419" i="8"/>
  <c r="G2166" i="8"/>
  <c r="G1596" i="8"/>
  <c r="G1068" i="8"/>
  <c r="G2420" i="8"/>
  <c r="G2167" i="8"/>
  <c r="G2421" i="8"/>
  <c r="G2422" i="8"/>
  <c r="G2423" i="8"/>
  <c r="G2424" i="8"/>
  <c r="G2425" i="8"/>
  <c r="G2426" i="8"/>
  <c r="G2427" i="8"/>
  <c r="G2428" i="8"/>
  <c r="G2133" i="8"/>
  <c r="G2134" i="8"/>
  <c r="G2120" i="8"/>
  <c r="G1379" i="8"/>
  <c r="G2135" i="8"/>
  <c r="G2136" i="8"/>
  <c r="G2137" i="8"/>
  <c r="G2746" i="8"/>
  <c r="G1069" i="8"/>
  <c r="G1928" i="8"/>
  <c r="G879" i="8"/>
  <c r="G1490" i="8"/>
  <c r="G1070" i="8"/>
  <c r="G1807" i="8"/>
  <c r="G2035" i="8"/>
  <c r="G778" i="8"/>
  <c r="G1120" i="8"/>
  <c r="G381" i="8"/>
  <c r="G2581" i="8"/>
  <c r="G2663" i="8"/>
  <c r="G467" i="8"/>
  <c r="G2711" i="8"/>
  <c r="G528" i="8"/>
  <c r="G2508" i="8"/>
  <c r="G1617" i="8"/>
  <c r="G2664" i="8"/>
  <c r="G2212" i="8"/>
  <c r="G382" i="8"/>
  <c r="G529" i="8"/>
  <c r="G1399" i="8"/>
  <c r="G1808" i="8"/>
  <c r="G1809" i="8"/>
  <c r="G1977" i="8"/>
  <c r="G497" i="8"/>
  <c r="G1121" i="8"/>
  <c r="G453" i="8"/>
  <c r="G2665" i="8"/>
  <c r="G1122" i="8"/>
  <c r="G2496" i="8"/>
  <c r="G530" i="8"/>
  <c r="G1687" i="8"/>
  <c r="G1525" i="8"/>
  <c r="G1526" i="8"/>
  <c r="G910" i="8"/>
  <c r="G1123" i="8"/>
  <c r="G849" i="8"/>
  <c r="G2582" i="8"/>
  <c r="G2583" i="8"/>
  <c r="G143" i="8"/>
  <c r="G2584" i="8"/>
  <c r="G2085" i="8"/>
  <c r="G1096" i="8"/>
  <c r="G2666" i="8"/>
  <c r="G2546" i="8"/>
  <c r="G1810" i="8"/>
  <c r="G2497" i="8"/>
  <c r="G383" i="8"/>
  <c r="G164" i="8"/>
  <c r="G490" i="8"/>
  <c r="G1265" i="8"/>
  <c r="G754" i="8"/>
  <c r="G366" i="8"/>
  <c r="G1124" i="8"/>
  <c r="G1125" i="8"/>
  <c r="G2429" i="8"/>
  <c r="G2430" i="8"/>
  <c r="G2431" i="8"/>
  <c r="G1126" i="8"/>
  <c r="G1127" i="8"/>
  <c r="G23" i="8"/>
  <c r="G1128" i="8"/>
  <c r="G1129" i="8"/>
  <c r="G1130" i="8"/>
  <c r="G1131" i="8"/>
  <c r="G531" i="8"/>
  <c r="G532" i="8"/>
  <c r="G533" i="8"/>
  <c r="G2859" i="8"/>
  <c r="G1786" i="8"/>
  <c r="G1787" i="8"/>
  <c r="G836" i="8"/>
  <c r="G1688" i="8"/>
  <c r="G2239" i="8"/>
  <c r="G1597" i="8"/>
  <c r="G1238" i="8"/>
  <c r="G1811" i="8"/>
  <c r="G1812" i="8"/>
  <c r="G1813" i="8"/>
  <c r="G413" i="8"/>
  <c r="G454" i="8"/>
  <c r="G2086" i="8"/>
  <c r="G414" i="8"/>
  <c r="G415" i="8"/>
  <c r="G2509" i="8"/>
  <c r="G1814" i="8"/>
  <c r="G1815" i="8"/>
  <c r="G455" i="8"/>
  <c r="G416" i="8"/>
  <c r="G2302" i="8"/>
  <c r="G2510" i="8"/>
  <c r="G2036" i="8"/>
  <c r="G2037" i="8"/>
  <c r="G2927" i="8"/>
  <c r="G165" i="8"/>
  <c r="G1985" i="8"/>
  <c r="G1618" i="8"/>
  <c r="G1619" i="8"/>
  <c r="G1620" i="8"/>
  <c r="G1621" i="8"/>
  <c r="G1622" i="8"/>
  <c r="G1623" i="8"/>
  <c r="G2667" i="8"/>
  <c r="G1624" i="8"/>
  <c r="G2747" i="8"/>
  <c r="G2748" i="8"/>
  <c r="G880" i="8"/>
  <c r="G1400" i="8"/>
  <c r="G1401" i="8"/>
  <c r="G1536" i="8"/>
  <c r="G1537" i="8"/>
  <c r="G2538" i="8"/>
  <c r="G2539" i="8"/>
  <c r="G1689" i="8"/>
  <c r="G1690" i="8"/>
  <c r="G1691" i="8"/>
  <c r="G1692" i="8"/>
  <c r="G1816" i="8"/>
  <c r="G1817" i="8"/>
  <c r="G1818" i="8"/>
  <c r="G1819" i="8"/>
  <c r="G144" i="8"/>
  <c r="G1859" i="8"/>
  <c r="G456" i="8"/>
  <c r="G445" i="8"/>
  <c r="G2038" i="8"/>
  <c r="G2585" i="8"/>
  <c r="G1860" i="8"/>
  <c r="G2511" i="8"/>
  <c r="G446" i="8"/>
  <c r="G2039" i="8"/>
  <c r="G1861" i="8"/>
  <c r="G1625" i="8"/>
  <c r="G1626" i="8"/>
  <c r="G2668" i="8"/>
  <c r="G2669" i="8"/>
  <c r="G1627" i="8"/>
  <c r="G1628" i="8"/>
  <c r="G1629" i="8"/>
  <c r="G1630" i="8"/>
  <c r="G1631" i="8"/>
  <c r="G1632" i="8"/>
  <c r="G1633" i="8"/>
  <c r="G1634" i="8"/>
  <c r="G850" i="8"/>
  <c r="G2886" i="8"/>
  <c r="G1402" i="8"/>
  <c r="G1978" i="8"/>
  <c r="G1979" i="8"/>
  <c r="G2547" i="8"/>
  <c r="G2548" i="8"/>
  <c r="G367" i="8"/>
  <c r="G534" i="8"/>
  <c r="G535" i="8"/>
  <c r="G1380" i="8"/>
  <c r="G2749" i="8"/>
  <c r="G2473" i="8"/>
  <c r="G2474" i="8"/>
  <c r="G2715" i="8"/>
  <c r="G2432" i="8"/>
  <c r="G24" i="8"/>
  <c r="G2112" i="8"/>
  <c r="G384" i="8"/>
  <c r="G1239" i="8"/>
  <c r="G1240" i="8"/>
  <c r="G1241" i="8"/>
  <c r="G536" i="8"/>
  <c r="G2670" i="8"/>
  <c r="G1820" i="8"/>
  <c r="G2549" i="8"/>
  <c r="G417" i="8"/>
  <c r="G2671" i="8"/>
  <c r="G2672" i="8"/>
  <c r="G10" i="8"/>
  <c r="G1190" i="8"/>
  <c r="G2673" i="8"/>
  <c r="G491" i="8"/>
  <c r="G1896" i="8"/>
  <c r="G1821" i="8"/>
  <c r="G1286" i="8"/>
  <c r="G537" i="8"/>
  <c r="G851" i="8"/>
  <c r="G2618" i="8"/>
  <c r="G1635" i="8"/>
  <c r="G1636" i="8"/>
  <c r="G2674" i="8"/>
  <c r="G368" i="8"/>
  <c r="G2040" i="8"/>
  <c r="G498" i="8"/>
  <c r="G538" i="8"/>
  <c r="G1132" i="8"/>
  <c r="G1133" i="8"/>
  <c r="G2586" i="8"/>
  <c r="G1381" i="8"/>
  <c r="G2113" i="8"/>
  <c r="G2213" i="8"/>
  <c r="G1693" i="8"/>
  <c r="G755" i="8"/>
  <c r="G25" i="8"/>
  <c r="G539" i="8"/>
  <c r="G1998" i="8"/>
  <c r="G447" i="8"/>
  <c r="G166" i="8"/>
  <c r="G167" i="8"/>
  <c r="G1637" i="8"/>
  <c r="G2675" i="8"/>
  <c r="G2750" i="8"/>
  <c r="G2171" i="8"/>
  <c r="G2246" i="8"/>
  <c r="G2751" i="8"/>
  <c r="G2587" i="8"/>
  <c r="G540" i="8"/>
  <c r="G2550" i="8"/>
  <c r="G1403" i="8"/>
  <c r="G1242" i="8"/>
  <c r="G1694" i="8"/>
  <c r="G1538" i="8"/>
  <c r="G1134" i="8"/>
  <c r="G1135" i="8"/>
  <c r="G2588" i="8"/>
  <c r="G2589" i="8"/>
  <c r="G2646" i="8"/>
  <c r="G2887" i="8"/>
  <c r="G1638" i="8"/>
  <c r="G2676" i="8"/>
  <c r="G1788" i="8"/>
  <c r="G1415" i="8"/>
  <c r="G1539" i="8"/>
  <c r="G1136" i="8"/>
  <c r="G26" i="8"/>
  <c r="G1137" i="8"/>
  <c r="G541" i="8"/>
  <c r="G542" i="8"/>
  <c r="G543" i="8"/>
  <c r="G544" i="8"/>
  <c r="G2590" i="8"/>
  <c r="G2591" i="8"/>
  <c r="G2087" i="8"/>
  <c r="G2088" i="8"/>
  <c r="G1822" i="8"/>
  <c r="G418" i="8"/>
  <c r="G1823" i="8"/>
  <c r="G2041" i="8"/>
  <c r="G1639" i="8"/>
  <c r="G1640" i="8"/>
  <c r="G1641" i="8"/>
  <c r="G2752" i="8"/>
  <c r="G1642" i="8"/>
  <c r="G1643" i="8"/>
  <c r="G2647" i="8"/>
  <c r="G1695" i="8"/>
  <c r="G1824" i="8"/>
  <c r="G419" i="8"/>
  <c r="G2089" i="8"/>
  <c r="G2677" i="8"/>
  <c r="G1644" i="8"/>
  <c r="G1448" i="8"/>
  <c r="G2551" i="8"/>
  <c r="G545" i="8"/>
  <c r="G546" i="8"/>
  <c r="G1382" i="8"/>
  <c r="G2701" i="8"/>
  <c r="G2903" i="8"/>
  <c r="G852" i="8"/>
  <c r="G911" i="8"/>
  <c r="G385" i="8"/>
  <c r="G2552" i="8"/>
  <c r="G2340" i="8"/>
  <c r="G1138" i="8"/>
  <c r="G547" i="8"/>
  <c r="G2240" i="8"/>
  <c r="G1645" i="8"/>
  <c r="G2553" i="8"/>
  <c r="G548" i="8"/>
  <c r="G1287" i="8"/>
  <c r="G810" i="8"/>
  <c r="G2278" i="8"/>
  <c r="G1288" i="8"/>
  <c r="G2623" i="8"/>
  <c r="G1289" i="8"/>
  <c r="G1290" i="8"/>
  <c r="G1291" i="8"/>
  <c r="G2860" i="8"/>
  <c r="G2861" i="8"/>
  <c r="G2862" i="8"/>
  <c r="G1191" i="8"/>
  <c r="G1192" i="8"/>
  <c r="G1292" i="8"/>
  <c r="G1293" i="8"/>
  <c r="G2259" i="8"/>
  <c r="G2863" i="8"/>
  <c r="G1193" i="8"/>
  <c r="G2624" i="8"/>
  <c r="G2279" i="8"/>
  <c r="G1294" i="8"/>
  <c r="G2625" i="8"/>
  <c r="G2626" i="8"/>
  <c r="G2280" i="8"/>
  <c r="G2627" i="8"/>
  <c r="G2628" i="8"/>
  <c r="G2629" i="8"/>
  <c r="G2630" i="8"/>
  <c r="G1295" i="8"/>
  <c r="G1296" i="8"/>
  <c r="G1297" i="8"/>
  <c r="G2631" i="8"/>
  <c r="G2260" i="8"/>
  <c r="G1298" i="8"/>
  <c r="G2" i="8"/>
  <c r="G2632" i="8"/>
  <c r="G2281" i="8"/>
  <c r="G2261" i="8"/>
  <c r="G1299" i="8"/>
  <c r="G811" i="8"/>
  <c r="G2262" i="8"/>
  <c r="G2263" i="8"/>
  <c r="G2282" i="8"/>
  <c r="G2633" i="8"/>
  <c r="G2634" i="8"/>
  <c r="G2264" i="8"/>
  <c r="G2265" i="8"/>
  <c r="G756" i="8"/>
  <c r="G1300" i="8"/>
  <c r="G2283" i="8"/>
  <c r="G2284" i="8"/>
  <c r="G2635" i="8"/>
  <c r="G1301" i="8"/>
  <c r="G2636" i="8"/>
  <c r="G2285" i="8"/>
  <c r="G3" i="8"/>
  <c r="G2286" i="8"/>
  <c r="G1302" i="8"/>
  <c r="G2637" i="8"/>
  <c r="G2864" i="8"/>
  <c r="G1303" i="8"/>
  <c r="G2287" i="8"/>
  <c r="G2266" i="8"/>
  <c r="G1304" i="8"/>
  <c r="G2865" i="8"/>
  <c r="G2638" i="8"/>
  <c r="G1305" i="8"/>
  <c r="G2866" i="8"/>
  <c r="G2867" i="8"/>
  <c r="G812" i="8"/>
  <c r="G2639" i="8"/>
  <c r="G2640" i="8"/>
  <c r="G2641" i="8"/>
  <c r="G2642" i="8"/>
  <c r="G1000" i="8"/>
  <c r="G549" i="8"/>
  <c r="G1071" i="8"/>
  <c r="G1194" i="8"/>
  <c r="G1204" i="8"/>
  <c r="G1476" i="8"/>
  <c r="G1477" i="8"/>
  <c r="G2174" i="8"/>
  <c r="G2753" i="8"/>
  <c r="G27" i="8"/>
  <c r="G2433" i="8"/>
  <c r="G1478" i="8"/>
  <c r="G1072" i="8"/>
  <c r="G28" i="8"/>
  <c r="G2434" i="8"/>
  <c r="G2435" i="8"/>
  <c r="G1416" i="8"/>
  <c r="G1479" i="8"/>
  <c r="G29" i="8"/>
  <c r="G2436" i="8"/>
  <c r="G30" i="8"/>
  <c r="G2437" i="8"/>
  <c r="G1929" i="8"/>
  <c r="G2438" i="8"/>
  <c r="G31" i="8"/>
  <c r="G2439" i="8"/>
  <c r="G1073" i="8"/>
  <c r="G2440" i="8"/>
  <c r="G2441" i="8"/>
  <c r="G32" i="8"/>
  <c r="G33" i="8"/>
  <c r="G813" i="8"/>
  <c r="G1074" i="8"/>
  <c r="G2442" i="8"/>
  <c r="G2443" i="8"/>
  <c r="G2444" i="8"/>
  <c r="G34" i="8"/>
  <c r="G1075" i="8"/>
  <c r="G35" i="8"/>
  <c r="G36" i="8"/>
  <c r="G2445" i="8"/>
  <c r="G2446" i="8"/>
  <c r="G2447" i="8"/>
  <c r="G1218" i="8"/>
  <c r="G2498" i="8"/>
  <c r="G814" i="8"/>
  <c r="G1076" i="8"/>
  <c r="G37" i="8"/>
  <c r="G815" i="8"/>
  <c r="G2499" i="8"/>
  <c r="G2448" i="8"/>
  <c r="G2449" i="8"/>
  <c r="G1077" i="8"/>
  <c r="G2450" i="8"/>
  <c r="G550" i="8"/>
  <c r="G2168" i="8"/>
  <c r="G551" i="8"/>
  <c r="G552" i="8"/>
  <c r="G1078" i="8"/>
  <c r="G38" i="8"/>
  <c r="G39" i="8"/>
  <c r="G40" i="8"/>
  <c r="G41" i="8"/>
  <c r="G77" i="8"/>
  <c r="G145" i="8"/>
  <c r="G146" i="8"/>
  <c r="G206" i="8"/>
  <c r="G448" i="8"/>
  <c r="G468" i="8"/>
  <c r="G553" i="8"/>
  <c r="G554" i="8"/>
  <c r="G555" i="8"/>
  <c r="G556" i="8"/>
  <c r="G557" i="8"/>
  <c r="G558" i="8"/>
  <c r="G559" i="8"/>
  <c r="G757" i="8"/>
  <c r="G785" i="8"/>
  <c r="G819" i="8"/>
  <c r="G1139" i="8"/>
  <c r="G1140" i="8"/>
  <c r="G1141" i="8"/>
  <c r="G1243" i="8"/>
  <c r="G1320" i="8"/>
  <c r="G1491" i="8"/>
  <c r="G1492" i="8"/>
  <c r="G1527" i="8"/>
  <c r="G1540" i="8"/>
  <c r="G1548" i="8"/>
  <c r="G1646" i="8"/>
  <c r="G1647" i="8"/>
  <c r="G1696" i="8"/>
  <c r="G1774" i="8"/>
  <c r="G1775" i="8"/>
  <c r="G1789" i="8"/>
  <c r="G1790" i="8"/>
  <c r="G1825" i="8"/>
  <c r="G1826" i="8"/>
  <c r="G1862" i="8"/>
  <c r="G1863" i="8"/>
  <c r="G1864" i="8"/>
  <c r="G1865" i="8"/>
  <c r="G1897" i="8"/>
  <c r="G1898" i="8"/>
  <c r="G1940" i="8"/>
  <c r="G1945" i="8"/>
  <c r="G1946" i="8"/>
  <c r="G1947" i="8"/>
  <c r="G2001" i="8"/>
  <c r="G2090" i="8"/>
  <c r="G2114" i="8"/>
  <c r="G2347" i="8"/>
  <c r="G2451" i="8"/>
  <c r="G2452" i="8"/>
  <c r="G2592" i="8"/>
  <c r="G2593" i="8"/>
  <c r="G2594" i="8"/>
  <c r="G2612" i="8"/>
  <c r="G2702" i="8"/>
  <c r="G2703" i="8"/>
  <c r="G2821" i="8"/>
  <c r="G2822" i="8"/>
  <c r="G2868" i="8"/>
  <c r="G4" i="8"/>
  <c r="G11" i="8"/>
  <c r="G12" i="8"/>
  <c r="G13" i="8"/>
  <c r="G42" i="8"/>
  <c r="G43" i="8"/>
  <c r="G44" i="8"/>
  <c r="G45" i="8"/>
  <c r="G46" i="8"/>
  <c r="G47" i="8"/>
  <c r="G48" i="8"/>
  <c r="G49" i="8"/>
  <c r="G50" i="8"/>
  <c r="G78" i="8"/>
  <c r="G79" i="8"/>
  <c r="G121" i="8"/>
  <c r="G122" i="8"/>
  <c r="G123" i="8"/>
  <c r="G124" i="8"/>
  <c r="G147" i="8"/>
  <c r="G148" i="8"/>
  <c r="G149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207" i="8"/>
  <c r="G208" i="8"/>
  <c r="G209" i="8"/>
  <c r="G210" i="8"/>
  <c r="G211" i="8"/>
  <c r="G212" i="8"/>
  <c r="G213" i="8"/>
  <c r="G214" i="8"/>
  <c r="G215" i="8"/>
  <c r="G274" i="8"/>
  <c r="G369" i="8"/>
  <c r="G370" i="8"/>
  <c r="G371" i="8"/>
  <c r="G386" i="8"/>
  <c r="G387" i="8"/>
  <c r="G388" i="8"/>
  <c r="G389" i="8"/>
  <c r="G390" i="8"/>
  <c r="G391" i="8"/>
  <c r="G420" i="8"/>
  <c r="G421" i="8"/>
  <c r="G422" i="8"/>
  <c r="G423" i="8"/>
  <c r="G424" i="8"/>
  <c r="G425" i="8"/>
  <c r="G426" i="8"/>
  <c r="G457" i="8"/>
  <c r="G458" i="8"/>
  <c r="G459" i="8"/>
  <c r="G460" i="8"/>
  <c r="G469" i="8"/>
  <c r="G492" i="8"/>
  <c r="G493" i="8"/>
  <c r="G499" i="8"/>
  <c r="G500" i="8"/>
  <c r="G501" i="8"/>
  <c r="G502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732" i="8"/>
  <c r="G733" i="8"/>
  <c r="G743" i="8"/>
  <c r="G758" i="8"/>
  <c r="G759" i="8"/>
  <c r="G760" i="8"/>
  <c r="G761" i="8"/>
  <c r="G762" i="8"/>
  <c r="G763" i="8"/>
  <c r="G764" i="8"/>
  <c r="G765" i="8"/>
  <c r="G779" i="8"/>
  <c r="G780" i="8"/>
  <c r="G781" i="8"/>
  <c r="G782" i="8"/>
  <c r="G786" i="8"/>
  <c r="G787" i="8"/>
  <c r="G788" i="8"/>
  <c r="G789" i="8"/>
  <c r="G790" i="8"/>
  <c r="G806" i="8"/>
  <c r="G807" i="8"/>
  <c r="G816" i="8"/>
  <c r="G817" i="8"/>
  <c r="G820" i="8"/>
  <c r="G821" i="8"/>
  <c r="G822" i="8"/>
  <c r="G823" i="8"/>
  <c r="G837" i="8"/>
  <c r="G853" i="8"/>
  <c r="G854" i="8"/>
  <c r="G855" i="8"/>
  <c r="G856" i="8"/>
  <c r="G857" i="8"/>
  <c r="G858" i="8"/>
  <c r="G912" i="8"/>
  <c r="G913" i="8"/>
  <c r="G914" i="8"/>
  <c r="G915" i="8"/>
  <c r="G916" i="8"/>
  <c r="G917" i="8"/>
  <c r="G918" i="8"/>
  <c r="G919" i="8"/>
  <c r="G920" i="8"/>
  <c r="G1079" i="8"/>
  <c r="G1080" i="8"/>
  <c r="G1081" i="8"/>
  <c r="G1082" i="8"/>
  <c r="G1083" i="8"/>
  <c r="G1084" i="8"/>
  <c r="G1097" i="8"/>
  <c r="G1098" i="8"/>
  <c r="G1099" i="8"/>
  <c r="G1100" i="8"/>
  <c r="G1101" i="8"/>
  <c r="G1102" i="8"/>
  <c r="G1103" i="8"/>
  <c r="G1104" i="8"/>
  <c r="G1105" i="8"/>
  <c r="G1142" i="8"/>
  <c r="G1143" i="8"/>
  <c r="G1144" i="8"/>
  <c r="G1145" i="8"/>
  <c r="G1146" i="8"/>
  <c r="G1147" i="8"/>
  <c r="G1182" i="8"/>
  <c r="G1183" i="8"/>
  <c r="G1184" i="8"/>
  <c r="G1185" i="8"/>
  <c r="G1195" i="8"/>
  <c r="G1205" i="8"/>
  <c r="G1206" i="8"/>
  <c r="G1207" i="8"/>
  <c r="G1208" i="8"/>
  <c r="G1209" i="8"/>
  <c r="G1223" i="8"/>
  <c r="G1224" i="8"/>
  <c r="G1225" i="8"/>
  <c r="G1244" i="8"/>
  <c r="G1245" i="8"/>
  <c r="G1246" i="8"/>
  <c r="G1247" i="8"/>
  <c r="G1248" i="8"/>
  <c r="G1249" i="8"/>
  <c r="G1250" i="8"/>
  <c r="G1251" i="8"/>
  <c r="G1252" i="8"/>
  <c r="G1253" i="8"/>
  <c r="G1266" i="8"/>
  <c r="G1267" i="8"/>
  <c r="G1277" i="8"/>
  <c r="G1278" i="8"/>
  <c r="G1279" i="8"/>
  <c r="G1321" i="8"/>
  <c r="G1322" i="8"/>
  <c r="G1323" i="8"/>
  <c r="G1324" i="8"/>
  <c r="G1383" i="8"/>
  <c r="G1384" i="8"/>
  <c r="G1385" i="8"/>
  <c r="G1386" i="8"/>
  <c r="G1387" i="8"/>
  <c r="G1388" i="8"/>
  <c r="G1389" i="8"/>
  <c r="G1404" i="8"/>
  <c r="G1405" i="8"/>
  <c r="G1406" i="8"/>
  <c r="G1407" i="8"/>
  <c r="G1408" i="8"/>
  <c r="G1417" i="8"/>
  <c r="G1418" i="8"/>
  <c r="G1419" i="8"/>
  <c r="G1420" i="8"/>
  <c r="G1421" i="8"/>
  <c r="G1422" i="8"/>
  <c r="G1423" i="8"/>
  <c r="G1424" i="8"/>
  <c r="G1425" i="8"/>
  <c r="G1426" i="8"/>
  <c r="G1427" i="8"/>
  <c r="G1449" i="8"/>
  <c r="G1450" i="8"/>
  <c r="G1451" i="8"/>
  <c r="G1452" i="8"/>
  <c r="G1453" i="8"/>
  <c r="G1454" i="8"/>
  <c r="G1480" i="8"/>
  <c r="G1481" i="8"/>
  <c r="G1482" i="8"/>
  <c r="G1493" i="8"/>
  <c r="G1494" i="8"/>
  <c r="G1495" i="8"/>
  <c r="G1496" i="8"/>
  <c r="G1497" i="8"/>
  <c r="G1516" i="8"/>
  <c r="G1517" i="8"/>
  <c r="G1518" i="8"/>
  <c r="G1519" i="8"/>
  <c r="G1520" i="8"/>
  <c r="G1521" i="8"/>
  <c r="G1528" i="8"/>
  <c r="G1529" i="8"/>
  <c r="G1541" i="8"/>
  <c r="G1542" i="8"/>
  <c r="G1549" i="8"/>
  <c r="G1598" i="8"/>
  <c r="G1599" i="8"/>
  <c r="G1600" i="8"/>
  <c r="G1608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62" i="8"/>
  <c r="G1763" i="8"/>
  <c r="G1765" i="8"/>
  <c r="G1766" i="8"/>
  <c r="G1767" i="8"/>
  <c r="G1768" i="8"/>
  <c r="G1776" i="8"/>
  <c r="G1777" i="8"/>
  <c r="G1778" i="8"/>
  <c r="G1779" i="8"/>
  <c r="G1780" i="8"/>
  <c r="G1781" i="8"/>
  <c r="G1782" i="8"/>
  <c r="G1791" i="8"/>
  <c r="G1792" i="8"/>
  <c r="G1793" i="8"/>
  <c r="G1794" i="8"/>
  <c r="G1795" i="8"/>
  <c r="G1796" i="8"/>
  <c r="G1827" i="8"/>
  <c r="G461" i="8"/>
  <c r="G1106" i="8"/>
  <c r="G1948" i="8"/>
  <c r="G2869" i="8"/>
  <c r="G744" i="8"/>
  <c r="G2023" i="8"/>
  <c r="G2595" i="8"/>
  <c r="G1941" i="8"/>
  <c r="G1107" i="8"/>
  <c r="G2139" i="8"/>
  <c r="G2716" i="8"/>
  <c r="G14" i="8"/>
  <c r="G1930" i="8"/>
  <c r="G2140" i="8"/>
  <c r="G392" i="8"/>
  <c r="G1543" i="8"/>
  <c r="G1550" i="8"/>
  <c r="G766" i="8"/>
  <c r="G111" i="8"/>
  <c r="G2115" i="8"/>
  <c r="G266" i="8"/>
  <c r="G2068" i="8"/>
  <c r="G2069" i="8"/>
  <c r="G1970" i="8"/>
  <c r="G51" i="8"/>
  <c r="G921" i="8"/>
  <c r="G2648" i="8"/>
  <c r="G2199" i="8"/>
  <c r="G1866" i="8"/>
  <c r="G2823" i="8"/>
  <c r="G2024" i="8"/>
  <c r="G2453" i="8"/>
  <c r="G2106" i="8"/>
  <c r="G1711" i="8"/>
  <c r="G2193" i="8"/>
  <c r="G2454" i="8"/>
  <c r="G859" i="8"/>
  <c r="G2200" i="8"/>
  <c r="G1085" i="8"/>
  <c r="G1148" i="8"/>
  <c r="G1986" i="8"/>
  <c r="G1186" i="8"/>
  <c r="G2194" i="8"/>
  <c r="G922" i="8"/>
  <c r="G1933" i="8"/>
  <c r="G1271" i="8"/>
  <c r="G2870" i="8"/>
  <c r="G2241" i="8"/>
  <c r="G1712" i="8"/>
  <c r="G2871" i="8"/>
  <c r="G1498" i="8"/>
  <c r="G1280" i="8"/>
  <c r="G1306" i="8"/>
  <c r="G2754" i="8"/>
  <c r="G923" i="8"/>
  <c r="G2712" i="8"/>
  <c r="G2755" i="8"/>
  <c r="G2475" i="8"/>
  <c r="G924" i="8"/>
  <c r="G925" i="8"/>
  <c r="G926" i="8"/>
  <c r="G927" i="8"/>
  <c r="G2214" i="8"/>
  <c r="G928" i="8"/>
  <c r="G1713" i="8"/>
  <c r="G1828" i="8"/>
  <c r="G2116" i="8"/>
  <c r="G2306" i="8"/>
  <c r="G2824" i="8"/>
  <c r="G2825" i="8"/>
  <c r="G2215" i="8"/>
  <c r="G1428" i="8"/>
  <c r="G2002" i="8"/>
  <c r="G1108" i="8"/>
  <c r="G648" i="8"/>
  <c r="G2138" i="8"/>
  <c r="G1934" i="8"/>
  <c r="G1325" i="8"/>
  <c r="G1980" i="8"/>
  <c r="G2527" i="8"/>
  <c r="G1210" i="8"/>
  <c r="G1530" i="8"/>
  <c r="G1899" i="8"/>
  <c r="G52" i="8"/>
  <c r="G2216" i="8"/>
  <c r="G1769" i="8"/>
  <c r="G1254" i="8"/>
  <c r="G1601" i="8"/>
  <c r="G1109" i="8"/>
  <c r="G2141" i="8"/>
  <c r="G1326" i="8"/>
  <c r="G2596" i="8"/>
  <c r="G1327" i="8"/>
  <c r="G2142" i="8"/>
  <c r="G2217" i="8"/>
  <c r="G2307" i="8"/>
  <c r="G1149" i="8"/>
  <c r="G767" i="8"/>
  <c r="G2218" i="8"/>
  <c r="G470" i="8"/>
  <c r="G1328" i="8"/>
  <c r="G1900" i="8"/>
  <c r="G2219" i="8"/>
  <c r="G1829" i="8"/>
  <c r="G1867" i="8"/>
  <c r="G791" i="8"/>
  <c r="G1971" i="8"/>
  <c r="G150" i="8"/>
  <c r="G2540" i="8"/>
  <c r="G2220" i="8"/>
  <c r="G1987" i="8"/>
  <c r="G1714" i="8"/>
  <c r="G737" i="8"/>
  <c r="G768" i="8"/>
  <c r="G1086" i="8"/>
  <c r="G1868" i="8"/>
  <c r="G503" i="8"/>
  <c r="G929" i="8"/>
  <c r="G103" i="8"/>
  <c r="G881" i="8"/>
  <c r="G2288" i="8"/>
  <c r="G1830" i="8"/>
  <c r="G1770" i="8"/>
  <c r="G2851" i="8"/>
  <c r="G1196" i="8"/>
  <c r="G1972" i="8"/>
  <c r="G1551" i="8"/>
  <c r="G930" i="8"/>
  <c r="G112" i="8"/>
  <c r="G2839" i="8"/>
  <c r="G1715" i="8"/>
  <c r="G1390" i="8"/>
  <c r="G1255" i="8"/>
  <c r="G2042" i="8"/>
  <c r="G181" i="8"/>
  <c r="G1797" i="8"/>
  <c r="G1973" i="8"/>
  <c r="G1455" i="8"/>
  <c r="G2840" i="8"/>
  <c r="G2649" i="8"/>
  <c r="G104" i="8"/>
  <c r="G1935" i="8"/>
  <c r="G182" i="8"/>
  <c r="G1256" i="8"/>
  <c r="G1552" i="8"/>
  <c r="G860" i="8"/>
  <c r="G931" i="8"/>
  <c r="G1257" i="8"/>
  <c r="G1456" i="8"/>
  <c r="G471" i="8"/>
  <c r="G2070" i="8"/>
  <c r="G932" i="8"/>
  <c r="G933" i="8"/>
  <c r="G1798" i="8"/>
  <c r="G1716" i="8"/>
  <c r="G934" i="8"/>
  <c r="G2043" i="8"/>
  <c r="G1522" i="8"/>
  <c r="G2242" i="8"/>
  <c r="G151" i="8"/>
  <c r="G2247" i="8"/>
  <c r="G1831" i="8"/>
  <c r="G935" i="8"/>
  <c r="G936" i="8"/>
  <c r="G1553" i="8"/>
  <c r="G1554" i="8"/>
  <c r="G2107" i="8"/>
  <c r="G1555" i="8"/>
  <c r="G1150" i="8"/>
  <c r="G937" i="8"/>
  <c r="G2826" i="8"/>
  <c r="G1717" i="8"/>
  <c r="G1329" i="8"/>
  <c r="G1151" i="8"/>
  <c r="G5" i="8"/>
  <c r="G504" i="8"/>
  <c r="G738" i="8"/>
  <c r="G2756" i="8"/>
  <c r="G53" i="8"/>
  <c r="G1152" i="8"/>
  <c r="G2872" i="8"/>
  <c r="G1718" i="8"/>
  <c r="G1153" i="8"/>
  <c r="G938" i="8"/>
  <c r="G2621" i="8"/>
  <c r="G183" i="8"/>
  <c r="G2248" i="8"/>
  <c r="G2827" i="8"/>
  <c r="G939" i="8"/>
  <c r="G152" i="8"/>
  <c r="G1391" i="8"/>
  <c r="G1869" i="8"/>
  <c r="G1154" i="8"/>
  <c r="G2308" i="8"/>
  <c r="G1544" i="8"/>
  <c r="G2154" i="8"/>
  <c r="G54" i="8"/>
  <c r="G1087" i="8"/>
  <c r="G1719" i="8"/>
  <c r="G1392" i="8"/>
  <c r="G1974" i="8"/>
  <c r="G2873" i="8"/>
  <c r="G2309" i="8"/>
  <c r="G2713" i="8"/>
  <c r="G275" i="8"/>
  <c r="G2310" i="8"/>
  <c r="G1155" i="8"/>
  <c r="G940" i="8"/>
  <c r="G2268" i="8"/>
  <c r="G2018" i="8"/>
  <c r="G941" i="8"/>
  <c r="G153" i="8"/>
  <c r="G1784" i="8"/>
  <c r="G1156" i="8"/>
  <c r="G2311" i="8"/>
  <c r="G1832" i="8"/>
  <c r="G276" i="8"/>
  <c r="G1330" i="8"/>
  <c r="G1833" i="8"/>
  <c r="G125" i="8"/>
  <c r="G2455" i="8"/>
  <c r="G55" i="8"/>
  <c r="G1331" i="8"/>
  <c r="G1332" i="8"/>
  <c r="G1531" i="8"/>
  <c r="G1333" i="8"/>
  <c r="G2613" i="8"/>
  <c r="G2841" i="8"/>
  <c r="G1088" i="8"/>
  <c r="G2842" i="8"/>
  <c r="G1197" i="8"/>
  <c r="G2249" i="8"/>
  <c r="G472" i="8"/>
  <c r="G1272" i="8"/>
  <c r="G126" i="8"/>
  <c r="G942" i="8"/>
  <c r="G1409" i="8"/>
  <c r="G1483" i="8"/>
  <c r="G943" i="8"/>
  <c r="G2456" i="8"/>
  <c r="G1157" i="8"/>
  <c r="G2211" i="8"/>
  <c r="G944" i="8"/>
  <c r="G1720" i="8"/>
  <c r="G1721" i="8"/>
  <c r="G1722" i="8"/>
  <c r="G882" i="8"/>
  <c r="G1410" i="8"/>
  <c r="G1723" i="8"/>
  <c r="G1089" i="8"/>
  <c r="G2874" i="8"/>
  <c r="G2457" i="8"/>
  <c r="G945" i="8"/>
  <c r="G1429" i="8"/>
  <c r="G1936" i="8"/>
  <c r="G2044" i="8"/>
  <c r="G1901" i="8"/>
  <c r="G2597" i="8"/>
  <c r="G2143" i="8"/>
  <c r="G113" i="8"/>
  <c r="G1764" i="8"/>
  <c r="G2843" i="8"/>
  <c r="G2221" i="8"/>
  <c r="G1724" i="8"/>
  <c r="G1975" i="8"/>
  <c r="G1158" i="8"/>
  <c r="G184" i="8"/>
  <c r="G56" i="8"/>
  <c r="G792" i="8"/>
  <c r="G1870" i="8"/>
  <c r="G393" i="8"/>
  <c r="G505" i="8"/>
  <c r="G1556" i="8"/>
  <c r="G15" i="8"/>
  <c r="G1969" i="8"/>
  <c r="G473" i="8"/>
  <c r="G185" i="8"/>
  <c r="G277" i="8"/>
  <c r="G127" i="8"/>
  <c r="G1725" i="8"/>
  <c r="G1726" i="8"/>
  <c r="G946" i="8"/>
  <c r="G57" i="8"/>
  <c r="G58" i="8"/>
  <c r="G2458" i="8"/>
  <c r="G105" i="8"/>
  <c r="G947" i="8"/>
  <c r="G106" i="8"/>
  <c r="G1557" i="8"/>
  <c r="G948" i="8"/>
  <c r="G1090" i="8"/>
  <c r="G949" i="8"/>
  <c r="G950" i="8"/>
  <c r="G1727" i="8"/>
  <c r="G883" i="8"/>
  <c r="G1334" i="8"/>
  <c r="G2459" i="8"/>
  <c r="G1728" i="8"/>
  <c r="G1729" i="8"/>
  <c r="G1730" i="8"/>
  <c r="G1335" i="8"/>
  <c r="G2460" i="8"/>
  <c r="G1091" i="8"/>
  <c r="G506" i="8"/>
  <c r="G951" i="8"/>
  <c r="G1393" i="8"/>
  <c r="G995" i="8"/>
  <c r="G996" i="8"/>
  <c r="G2243" i="8"/>
  <c r="G474" i="8"/>
  <c r="G475" i="8"/>
  <c r="G1731" i="8"/>
  <c r="G2250" i="8"/>
  <c r="G952" i="8"/>
  <c r="G2108" i="8"/>
  <c r="G953" i="8"/>
  <c r="G154" i="8"/>
  <c r="G2045" i="8"/>
  <c r="G1871" i="8"/>
  <c r="G2875" i="8"/>
  <c r="G278" i="8"/>
  <c r="G2269" i="8"/>
  <c r="G2904" i="8"/>
  <c r="G954" i="8"/>
  <c r="G1226" i="8"/>
  <c r="G2312" i="8"/>
  <c r="G955" i="8"/>
  <c r="G1258" i="8"/>
  <c r="G155" i="8"/>
  <c r="G956" i="8"/>
  <c r="G861" i="8"/>
  <c r="G1834" i="8"/>
  <c r="G1430" i="8"/>
  <c r="G649" i="8"/>
  <c r="G2313" i="8"/>
  <c r="G128" i="8"/>
  <c r="G650" i="8"/>
  <c r="G59" i="8"/>
  <c r="G1484" i="8"/>
  <c r="G1336" i="8"/>
  <c r="G1942" i="8"/>
  <c r="G1499" i="8"/>
  <c r="G1485" i="8"/>
  <c r="G745" i="8"/>
  <c r="G862" i="8"/>
  <c r="G1394" i="8"/>
  <c r="G1337" i="8"/>
  <c r="G1338" i="8"/>
  <c r="G863" i="8"/>
  <c r="G16" i="8"/>
  <c r="G2888" i="8"/>
  <c r="G279" i="8"/>
  <c r="G957" i="8"/>
  <c r="G17" i="8"/>
  <c r="G1339" i="8"/>
  <c r="G1949" i="8"/>
  <c r="G1159" i="8"/>
  <c r="G864" i="8"/>
  <c r="G186" i="8"/>
  <c r="G18" i="8"/>
  <c r="G958" i="8"/>
  <c r="G60" i="8"/>
  <c r="G1219" i="8"/>
  <c r="G1532" i="8"/>
  <c r="G959" i="8"/>
  <c r="G1110" i="8"/>
  <c r="G2461" i="8"/>
  <c r="G476" i="8"/>
  <c r="G2844" i="8"/>
  <c r="G960" i="8"/>
  <c r="G6" i="8"/>
  <c r="G1533" i="8"/>
  <c r="G1902" i="8"/>
  <c r="G394" i="8"/>
  <c r="G2091" i="8"/>
  <c r="G1220" i="8"/>
  <c r="G1903" i="8"/>
  <c r="G1340" i="8"/>
  <c r="G2222" i="8"/>
  <c r="G1500" i="8"/>
  <c r="G1950" i="8"/>
  <c r="G1092" i="8"/>
  <c r="G2554" i="8"/>
  <c r="G2201" i="8"/>
  <c r="G2251" i="8"/>
  <c r="G1341" i="8"/>
  <c r="G2845" i="8"/>
  <c r="G1342" i="8"/>
  <c r="G1343" i="8"/>
  <c r="G1904" i="8"/>
  <c r="G2876" i="8"/>
  <c r="G961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905" i="8"/>
  <c r="G1906" i="8"/>
  <c r="G1907" i="8"/>
  <c r="G1908" i="8"/>
  <c r="G1909" i="8"/>
  <c r="G1910" i="8"/>
  <c r="G1911" i="8"/>
  <c r="G1931" i="8"/>
  <c r="G1937" i="8"/>
  <c r="G1938" i="8"/>
  <c r="G1943" i="8"/>
  <c r="G1951" i="8"/>
  <c r="G1952" i="8"/>
  <c r="G1953" i="8"/>
  <c r="G1954" i="8"/>
  <c r="G1955" i="8"/>
  <c r="G1981" i="8"/>
  <c r="G1988" i="8"/>
  <c r="G1989" i="8"/>
  <c r="G1990" i="8"/>
  <c r="G1991" i="8"/>
  <c r="G1992" i="8"/>
  <c r="G1999" i="8"/>
  <c r="G2000" i="8"/>
  <c r="G2003" i="8"/>
  <c r="G2004" i="8"/>
  <c r="G2005" i="8"/>
  <c r="G2006" i="8"/>
  <c r="G2007" i="8"/>
  <c r="G2008" i="8"/>
  <c r="G2009" i="8"/>
  <c r="G2016" i="8"/>
  <c r="G2019" i="8"/>
  <c r="G2020" i="8"/>
  <c r="G2021" i="8"/>
  <c r="G2046" i="8"/>
  <c r="G2047" i="8"/>
  <c r="G2048" i="8"/>
  <c r="G2049" i="8"/>
  <c r="G2050" i="8"/>
  <c r="G2051" i="8"/>
  <c r="G2052" i="8"/>
  <c r="G2053" i="8"/>
  <c r="G2071" i="8"/>
  <c r="G2072" i="8"/>
  <c r="G2073" i="8"/>
  <c r="G2074" i="8"/>
  <c r="G2075" i="8"/>
  <c r="G2076" i="8"/>
  <c r="G2077" i="8"/>
  <c r="G2078" i="8"/>
  <c r="G2092" i="8"/>
  <c r="G2093" i="8"/>
  <c r="G2094" i="8"/>
  <c r="G2095" i="8"/>
  <c r="G2096" i="8"/>
  <c r="G2207" i="8"/>
  <c r="G2208" i="8"/>
  <c r="G2223" i="8"/>
  <c r="G2224" i="8"/>
  <c r="G2244" i="8"/>
  <c r="G2252" i="8"/>
  <c r="G2290" i="8"/>
  <c r="G2291" i="8"/>
  <c r="G2292" i="8"/>
  <c r="G2314" i="8"/>
  <c r="G2315" i="8"/>
  <c r="G2316" i="8"/>
  <c r="G2341" i="8"/>
  <c r="G2342" i="8"/>
  <c r="G2343" i="8"/>
  <c r="G2348" i="8"/>
  <c r="G2349" i="8"/>
  <c r="G2462" i="8"/>
  <c r="G2463" i="8"/>
  <c r="G2464" i="8"/>
  <c r="G2465" i="8"/>
  <c r="G2466" i="8"/>
  <c r="G2478" i="8"/>
  <c r="G2500" i="8"/>
  <c r="G2512" i="8"/>
  <c r="G2532" i="8"/>
  <c r="G2533" i="8"/>
  <c r="G2534" i="8"/>
  <c r="G2535" i="8"/>
  <c r="G2541" i="8"/>
  <c r="G2555" i="8"/>
  <c r="G2556" i="8"/>
  <c r="G2557" i="8"/>
  <c r="G2558" i="8"/>
  <c r="G2598" i="8"/>
  <c r="G2599" i="8"/>
  <c r="G2600" i="8"/>
  <c r="G2601" i="8"/>
  <c r="G2602" i="8"/>
  <c r="G2603" i="8"/>
  <c r="G2604" i="8"/>
  <c r="G2605" i="8"/>
  <c r="G2606" i="8"/>
  <c r="G2607" i="8"/>
  <c r="G2622" i="8"/>
  <c r="G2650" i="8"/>
  <c r="G2651" i="8"/>
  <c r="G2652" i="8"/>
  <c r="G2653" i="8"/>
  <c r="G2654" i="8"/>
  <c r="G2655" i="8"/>
  <c r="G2656" i="8"/>
  <c r="G2678" i="8"/>
  <c r="G2679" i="8"/>
  <c r="G2680" i="8"/>
  <c r="G2681" i="8"/>
  <c r="G2682" i="8"/>
  <c r="G2683" i="8"/>
  <c r="G2704" i="8"/>
  <c r="G2705" i="8"/>
  <c r="G2717" i="8"/>
  <c r="G2757" i="8"/>
  <c r="G2758" i="8"/>
  <c r="G2759" i="8"/>
  <c r="G2760" i="8"/>
  <c r="G2828" i="8"/>
  <c r="G2852" i="8"/>
  <c r="G2853" i="8"/>
  <c r="G2854" i="8"/>
  <c r="G2889" i="8"/>
  <c r="G129" i="8"/>
  <c r="G427" i="8"/>
  <c r="G739" i="8"/>
  <c r="G1268" i="8"/>
  <c r="G1956" i="8"/>
  <c r="G130" i="8"/>
  <c r="G131" i="8"/>
  <c r="G187" i="8"/>
  <c r="G188" i="8"/>
  <c r="G216" i="8"/>
  <c r="G372" i="8"/>
  <c r="G395" i="8"/>
  <c r="G396" i="8"/>
  <c r="G428" i="8"/>
  <c r="G429" i="8"/>
  <c r="G462" i="8"/>
  <c r="G463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746" i="8"/>
  <c r="G769" i="8"/>
  <c r="G865" i="8"/>
  <c r="G866" i="8"/>
  <c r="G867" i="8"/>
  <c r="G868" i="8"/>
  <c r="G869" i="8"/>
  <c r="G962" i="8"/>
  <c r="G963" i="8"/>
  <c r="G964" i="8"/>
  <c r="G965" i="8"/>
  <c r="G966" i="8"/>
  <c r="G1111" i="8"/>
  <c r="G1112" i="8"/>
  <c r="G1160" i="8"/>
  <c r="G1161" i="8"/>
  <c r="G1187" i="8"/>
  <c r="G1281" i="8"/>
  <c r="G1344" i="8"/>
  <c r="G1411" i="8"/>
  <c r="G1431" i="8"/>
  <c r="G1432" i="8"/>
  <c r="G1433" i="8"/>
  <c r="G1457" i="8"/>
  <c r="G1501" i="8"/>
  <c r="G1558" i="8"/>
  <c r="G1678" i="8"/>
  <c r="G1679" i="8"/>
  <c r="G1680" i="8"/>
  <c r="G1732" i="8"/>
  <c r="G1733" i="8"/>
  <c r="G1734" i="8"/>
  <c r="G1885" i="8"/>
  <c r="G1912" i="8"/>
  <c r="G1957" i="8"/>
  <c r="G2010" i="8"/>
  <c r="G2025" i="8"/>
  <c r="G2054" i="8"/>
  <c r="G2055" i="8"/>
  <c r="G2056" i="8"/>
  <c r="G2097" i="8"/>
  <c r="G2098" i="8"/>
  <c r="G2202" i="8"/>
  <c r="G2245" i="8"/>
  <c r="G2253" i="8"/>
  <c r="G2317" i="8"/>
  <c r="G2318" i="8"/>
  <c r="G2467" i="8"/>
  <c r="G2528" i="8"/>
  <c r="G2614" i="8"/>
  <c r="G2684" i="8"/>
  <c r="G2706" i="8"/>
  <c r="G2855" i="8"/>
  <c r="G19" i="8"/>
  <c r="G61" i="8"/>
  <c r="G132" i="8"/>
  <c r="G133" i="8"/>
  <c r="G134" i="8"/>
  <c r="G135" i="8"/>
  <c r="G136" i="8"/>
  <c r="G137" i="8"/>
  <c r="G138" i="8"/>
  <c r="G156" i="8"/>
  <c r="G189" i="8"/>
  <c r="G397" i="8"/>
  <c r="G398" i="8"/>
  <c r="G430" i="8"/>
  <c r="G431" i="8"/>
  <c r="G432" i="8"/>
  <c r="G433" i="8"/>
  <c r="G464" i="8"/>
  <c r="G465" i="8"/>
  <c r="G477" i="8"/>
  <c r="G507" i="8"/>
  <c r="G508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818" i="8"/>
  <c r="G870" i="8"/>
  <c r="G967" i="8"/>
  <c r="G1162" i="8"/>
  <c r="G1163" i="8"/>
  <c r="G1211" i="8"/>
  <c r="G1259" i="8"/>
  <c r="G1269" i="8"/>
  <c r="G1345" i="8"/>
  <c r="G1346" i="8"/>
  <c r="G1347" i="8"/>
  <c r="G1348" i="8"/>
  <c r="G1349" i="8"/>
  <c r="G1350" i="8"/>
  <c r="G1395" i="8"/>
  <c r="G1412" i="8"/>
  <c r="G1413" i="8"/>
  <c r="G1434" i="8"/>
  <c r="G1435" i="8"/>
  <c r="G1436" i="8"/>
  <c r="G1458" i="8"/>
  <c r="G1502" i="8"/>
  <c r="G1503" i="8"/>
  <c r="G1504" i="8"/>
  <c r="G1523" i="8"/>
  <c r="G1545" i="8"/>
  <c r="G1602" i="8"/>
  <c r="G1609" i="8"/>
  <c r="G1681" i="8"/>
  <c r="G1735" i="8"/>
  <c r="G1736" i="8"/>
  <c r="G1799" i="8"/>
  <c r="G1851" i="8"/>
  <c r="G1852" i="8"/>
  <c r="G1886" i="8"/>
  <c r="G1887" i="8"/>
  <c r="G1958" i="8"/>
  <c r="G1982" i="8"/>
  <c r="G1983" i="8"/>
  <c r="G1993" i="8"/>
  <c r="G2011" i="8"/>
  <c r="G2079" i="8"/>
  <c r="G2203" i="8"/>
  <c r="G2267" i="8"/>
  <c r="G2289" i="8"/>
  <c r="G2293" i="8"/>
  <c r="G2319" i="8"/>
  <c r="G2344" i="8"/>
  <c r="G2345" i="8"/>
  <c r="G2346" i="8"/>
  <c r="G2501" i="8"/>
  <c r="G2513" i="8"/>
  <c r="G2559" i="8"/>
  <c r="G2560" i="8"/>
  <c r="G2608" i="8"/>
  <c r="G2609" i="8"/>
  <c r="G2610" i="8"/>
  <c r="G2615" i="8"/>
  <c r="G2685" i="8"/>
  <c r="G2829" i="8"/>
  <c r="G2830" i="8"/>
  <c r="G2890" i="8"/>
  <c r="G20" i="8"/>
  <c r="G21" i="8"/>
  <c r="G62" i="8"/>
  <c r="G63" i="8"/>
  <c r="G190" i="8"/>
  <c r="G191" i="8"/>
  <c r="G192" i="8"/>
  <c r="G193" i="8"/>
  <c r="G194" i="8"/>
  <c r="G195" i="8"/>
  <c r="G196" i="8"/>
  <c r="G197" i="8"/>
  <c r="G198" i="8"/>
  <c r="G199" i="8"/>
  <c r="G217" i="8"/>
  <c r="G218" i="8"/>
  <c r="G219" i="8"/>
  <c r="G373" i="8"/>
  <c r="G399" i="8"/>
  <c r="G400" i="8"/>
  <c r="G401" i="8"/>
  <c r="G402" i="8"/>
  <c r="G403" i="8"/>
  <c r="G404" i="8"/>
  <c r="G405" i="8"/>
  <c r="G434" i="8"/>
  <c r="G435" i="8"/>
  <c r="G436" i="8"/>
  <c r="G437" i="8"/>
  <c r="G438" i="8"/>
  <c r="G439" i="8"/>
  <c r="G440" i="8"/>
  <c r="G441" i="8"/>
  <c r="G449" i="8"/>
  <c r="G466" i="8"/>
  <c r="G478" i="8"/>
  <c r="G479" i="8"/>
  <c r="G494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34" i="8"/>
  <c r="G747" i="8"/>
  <c r="G770" i="8"/>
  <c r="G771" i="8"/>
  <c r="G783" i="8"/>
  <c r="G793" i="8"/>
  <c r="G808" i="8"/>
  <c r="G871" i="8"/>
  <c r="G872" i="8"/>
  <c r="G873" i="8"/>
  <c r="G874" i="8"/>
  <c r="G2831" i="8"/>
  <c r="G1227" i="8"/>
  <c r="G997" i="8"/>
  <c r="G998" i="8"/>
  <c r="G968" i="8"/>
  <c r="G157" i="8"/>
  <c r="G200" i="8"/>
  <c r="G2832" i="8"/>
  <c r="G1737" i="8"/>
  <c r="G1738" i="8"/>
  <c r="G1546" i="8"/>
  <c r="G2643" i="8"/>
  <c r="G509" i="8"/>
  <c r="G2846" i="8"/>
  <c r="G2294" i="8"/>
  <c r="G1260" i="8"/>
  <c r="G1261" i="8"/>
  <c r="G2026" i="8"/>
  <c r="G2209" i="8"/>
  <c r="G510" i="8"/>
  <c r="G740" i="8"/>
  <c r="G1351" i="8"/>
  <c r="G1939" i="8"/>
  <c r="G201" i="8"/>
  <c r="G2320" i="8"/>
  <c r="G1976" i="8"/>
  <c r="G2295" i="8"/>
  <c r="G2707" i="8"/>
  <c r="G2542" i="8"/>
  <c r="G2080" i="8"/>
  <c r="G969" i="8"/>
  <c r="G2761" i="8"/>
  <c r="G64" i="8"/>
  <c r="G2225" i="8"/>
  <c r="G1164" i="8"/>
  <c r="G65" i="8"/>
  <c r="G1165" i="8"/>
  <c r="G66" i="8"/>
  <c r="G22" i="8"/>
  <c r="G2529" i="8"/>
  <c r="G970" i="8"/>
  <c r="G971" i="8"/>
  <c r="G1853" i="8"/>
  <c r="G1166" i="8"/>
  <c r="G1559" i="8"/>
  <c r="G480" i="8"/>
  <c r="G972" i="8"/>
  <c r="G1800" i="8"/>
  <c r="G973" i="8"/>
  <c r="G974" i="8"/>
  <c r="G884" i="8"/>
  <c r="G975" i="8"/>
  <c r="G1888" i="8"/>
  <c r="G976" i="8"/>
  <c r="G1739" i="8"/>
  <c r="G1854" i="8"/>
  <c r="G202" i="8"/>
  <c r="G1740" i="8"/>
  <c r="G67" i="8"/>
  <c r="G203" i="8"/>
  <c r="G885" i="8"/>
  <c r="G1167" i="8"/>
  <c r="G2833" i="8"/>
  <c r="G2708" i="8"/>
  <c r="G1580" i="8"/>
  <c r="G2468" i="8"/>
  <c r="G68" i="8"/>
  <c r="G2321" i="8"/>
  <c r="G2195" i="8"/>
  <c r="G2296" i="8"/>
  <c r="G1093" i="8"/>
  <c r="G2834" i="8"/>
  <c r="G977" i="8"/>
  <c r="G2877" i="8"/>
  <c r="G481" i="8"/>
  <c r="G1913" i="8"/>
  <c r="G280" i="8"/>
  <c r="G2905" i="8"/>
  <c r="G482" i="8"/>
  <c r="G978" i="8"/>
  <c r="G1262" i="8"/>
  <c r="G511" i="8"/>
  <c r="G1168" i="8"/>
  <c r="G2718" i="8"/>
  <c r="G1263" i="8"/>
  <c r="G204" i="8"/>
  <c r="G2835" i="8"/>
  <c r="G2878" i="8"/>
  <c r="G2057" i="8"/>
  <c r="G158" i="8"/>
  <c r="G979" i="8"/>
  <c r="G980" i="8"/>
  <c r="G2322" i="8"/>
  <c r="G1264" i="8"/>
  <c r="G2762" i="8"/>
  <c r="G483" i="8"/>
  <c r="G1352" i="8"/>
  <c r="G2303" i="8"/>
  <c r="G1353" i="8"/>
  <c r="G2109" i="8"/>
  <c r="G784" i="8"/>
  <c r="G2144" i="8"/>
  <c r="G1354" i="8"/>
  <c r="G1944" i="8"/>
  <c r="G2476" i="8"/>
  <c r="G772" i="8"/>
  <c r="G2906" i="8"/>
  <c r="G1534" i="8"/>
  <c r="G2477" i="8"/>
  <c r="G1355" i="8"/>
  <c r="G1113" i="8"/>
  <c r="G2657" i="8"/>
  <c r="G1889" i="8"/>
  <c r="G1855" i="8"/>
  <c r="G1356" i="8"/>
  <c r="G1914" i="8"/>
  <c r="G1357" i="8"/>
  <c r="G1915" i="8"/>
  <c r="G114" i="8"/>
  <c r="G1358" i="8"/>
  <c r="G1273" i="8"/>
  <c r="G2226" i="8"/>
  <c r="G1274" i="8"/>
  <c r="G1801" i="8"/>
  <c r="G1505" i="8"/>
  <c r="G1359" i="8"/>
  <c r="G1916" i="8"/>
  <c r="G1917" i="8"/>
  <c r="G1360" i="8"/>
  <c r="G1802" i="8"/>
  <c r="G406" i="8"/>
  <c r="G1741" i="8"/>
  <c r="G2847" i="8"/>
  <c r="G2099" i="8"/>
  <c r="G2227" i="8"/>
  <c r="G2228" i="8"/>
  <c r="G2100" i="8"/>
  <c r="G2229" i="8"/>
  <c r="G2230" i="8"/>
  <c r="G2231" i="8"/>
  <c r="G2232" i="8"/>
  <c r="G484" i="8"/>
  <c r="G2233" i="8"/>
  <c r="G1856" i="8"/>
  <c r="G2234" i="8"/>
  <c r="G2561" i="8"/>
  <c r="G2350" i="8"/>
  <c r="G2058" i="8"/>
  <c r="G1535" i="8"/>
  <c r="G2562" i="8"/>
  <c r="G2145" i="8"/>
  <c r="G495" i="8"/>
  <c r="G875" i="8"/>
  <c r="G2530" i="8"/>
  <c r="G2235" i="8"/>
  <c r="G2204" i="8"/>
  <c r="G1361" i="8"/>
  <c r="G1918" i="8"/>
  <c r="G1270" i="8"/>
  <c r="G2059" i="8"/>
  <c r="G1742" i="8"/>
  <c r="G2848" i="8"/>
  <c r="G1362" i="8"/>
  <c r="G2616" i="8"/>
  <c r="G2856" i="8"/>
  <c r="G1363" i="8"/>
  <c r="G1890" i="8"/>
  <c r="G741" i="8"/>
  <c r="G2060" i="8"/>
  <c r="G2531" i="8"/>
  <c r="G1169" i="8"/>
  <c r="G115" i="8"/>
  <c r="G2714" i="8"/>
  <c r="G407" i="8"/>
  <c r="G281" i="8"/>
  <c r="G1994" i="8"/>
  <c r="G2849" i="8"/>
  <c r="G1932" i="8"/>
  <c r="G107" i="8"/>
  <c r="G1170" i="8"/>
  <c r="G2763" i="8"/>
  <c r="G876" i="8"/>
  <c r="G1171" i="8"/>
  <c r="G1221" i="8"/>
  <c r="G1743" i="8"/>
  <c r="G1560" i="8"/>
  <c r="G485" i="8"/>
  <c r="G2644" i="8"/>
  <c r="G1364" i="8"/>
  <c r="G108" i="8"/>
  <c r="G981" i="8"/>
  <c r="G1365" i="8"/>
  <c r="G109" i="8"/>
  <c r="G2146" i="8"/>
  <c r="G267" i="8"/>
  <c r="G110" i="8"/>
  <c r="G886" i="8"/>
  <c r="G2469" i="8"/>
  <c r="G2027" i="8"/>
  <c r="G887" i="8"/>
  <c r="G1172" i="8"/>
  <c r="G982" i="8"/>
  <c r="G1366" i="8"/>
  <c r="G742" i="8"/>
  <c r="G983" i="8"/>
  <c r="G1367" i="8"/>
  <c r="G984" i="8"/>
  <c r="G888" i="8"/>
  <c r="G2836" i="8"/>
  <c r="G2254" i="8"/>
  <c r="G7" i="8"/>
  <c r="G2879" i="8"/>
  <c r="G2351" i="8"/>
  <c r="G2470" i="8"/>
  <c r="G1744" i="8"/>
  <c r="G1368" i="8"/>
  <c r="G2304" i="8"/>
  <c r="G1173" i="8"/>
  <c r="G2907" i="8"/>
  <c r="G2236" i="8"/>
  <c r="G1174" i="8"/>
  <c r="G985" i="8"/>
  <c r="G2471" i="8"/>
  <c r="G1369" i="8"/>
  <c r="G512" i="8"/>
  <c r="G2850" i="8"/>
  <c r="G2270" i="8"/>
  <c r="G2061" i="8"/>
  <c r="G986" i="8"/>
  <c r="G1610" i="8"/>
  <c r="G987" i="8"/>
  <c r="G988" i="8"/>
  <c r="G1175" i="8"/>
  <c r="G2271" i="8"/>
  <c r="G2255" i="8"/>
  <c r="G1094" i="8"/>
  <c r="G2272" i="8"/>
  <c r="G1275" i="8"/>
  <c r="G2237" i="8"/>
  <c r="G989" i="8"/>
  <c r="G2196" i="8"/>
  <c r="G69" i="8"/>
  <c r="G2256" i="8"/>
  <c r="G990" i="8"/>
  <c r="G159" i="8"/>
  <c r="G2764" i="8"/>
  <c r="G991" i="8"/>
  <c r="G1745" i="8"/>
  <c r="G1891" i="8"/>
  <c r="G2238" i="8"/>
  <c r="G2257" i="8"/>
  <c r="G2765" i="8"/>
  <c r="G70" i="8"/>
  <c r="G1892" i="8"/>
  <c r="G992" i="8"/>
  <c r="G2197" i="8"/>
  <c r="G2323" i="8"/>
  <c r="G1893" i="8"/>
  <c r="G513" i="8"/>
  <c r="G1282" i="8"/>
  <c r="G2880" i="8"/>
  <c r="G2837" i="8"/>
  <c r="G2881" i="8"/>
  <c r="G2324" i="8"/>
  <c r="G993" i="8"/>
  <c r="G2882" i="8"/>
  <c r="G2883" i="8"/>
  <c r="G2325" i="8"/>
  <c r="G1176" i="8"/>
  <c r="G719" i="8"/>
  <c r="G1177" i="8"/>
  <c r="G1603" i="8"/>
  <c r="G1746" i="8"/>
  <c r="G1747" i="8"/>
  <c r="G116" i="8"/>
  <c r="G1581" i="8"/>
  <c r="G1748" i="8"/>
  <c r="G735" i="8"/>
  <c r="G838" i="8"/>
  <c r="G794" i="8"/>
  <c r="G795" i="8"/>
  <c r="G1506" i="8"/>
  <c r="G220" i="8"/>
  <c r="G117" i="8"/>
  <c r="G877" i="8"/>
  <c r="G999" i="8"/>
  <c r="G878" i="8"/>
  <c r="G839" i="8"/>
  <c r="G2101" i="8"/>
  <c r="G221" i="8"/>
  <c r="G1437" i="8"/>
  <c r="G1749" i="8"/>
  <c r="G1959" i="8"/>
  <c r="G1547" i="8"/>
  <c r="G2205" i="8"/>
  <c r="G889" i="8"/>
  <c r="G1750" i="8"/>
  <c r="G2536" i="8"/>
  <c r="G2102" i="8"/>
  <c r="G2891" i="8"/>
  <c r="G71" i="8"/>
  <c r="G1751" i="8"/>
  <c r="G1095" i="8"/>
  <c r="G1582" i="8"/>
  <c r="G514" i="8"/>
  <c r="G1507" i="8"/>
  <c r="G720" i="8"/>
  <c r="G2884" i="8"/>
  <c r="G1960" i="8"/>
  <c r="G1198" i="8"/>
  <c r="G1752" i="8"/>
  <c r="G2857" i="8"/>
  <c r="G268" i="8"/>
  <c r="G269" i="8"/>
  <c r="G2885" i="8"/>
  <c r="G2210" i="8"/>
  <c r="G118" i="8"/>
  <c r="G796" i="8"/>
  <c r="G1178" i="8"/>
  <c r="G994" i="8"/>
  <c r="G840" i="8"/>
  <c r="G1857" i="8"/>
  <c r="G721" i="8"/>
  <c r="G2117" i="8"/>
  <c r="G2305" i="8"/>
  <c r="G1961" i="8"/>
  <c r="G722" i="8"/>
  <c r="G1753" i="8"/>
  <c r="G2103" i="8"/>
  <c r="G222" i="8"/>
  <c r="G1179" i="8"/>
  <c r="G1180" i="8"/>
  <c r="G2838" i="8"/>
  <c r="G723" i="8"/>
  <c r="G2062" i="8"/>
  <c r="G119" i="8"/>
  <c r="G223" i="8"/>
  <c r="G2118" i="8"/>
  <c r="G486" i="8"/>
  <c r="G1276" i="8"/>
  <c r="G797" i="8"/>
  <c r="G2147" i="8"/>
  <c r="G724" i="8"/>
  <c r="G2858" i="8"/>
  <c r="G450" i="8"/>
  <c r="G1283" i="8"/>
  <c r="G2472" i="8"/>
  <c r="G1962" i="8"/>
  <c r="G139" i="8"/>
  <c r="G408" i="8"/>
  <c r="G798" i="8"/>
  <c r="G1438" i="8"/>
  <c r="G2169" i="8"/>
  <c r="G1754" i="8"/>
  <c r="G736" i="8"/>
  <c r="G1755" i="8"/>
  <c r="G1756" i="8"/>
  <c r="G72" i="8"/>
  <c r="G1963" i="8"/>
  <c r="G2104" i="8"/>
  <c r="G73" i="8"/>
  <c r="G841" i="8"/>
  <c r="G140" i="8"/>
  <c r="G2022" i="8"/>
  <c r="G1757" i="8"/>
  <c r="G74" i="8"/>
  <c r="G842" i="8"/>
  <c r="G487" i="8"/>
  <c r="G1964" i="8"/>
  <c r="G890" i="8"/>
  <c r="G1965" i="8"/>
  <c r="G1783" i="8"/>
  <c r="G224" i="8"/>
  <c r="G1758" i="8"/>
  <c r="G409" i="8"/>
  <c r="G1966" i="8"/>
  <c r="G1759" i="8"/>
  <c r="G2645" i="8"/>
  <c r="G1760" i="8"/>
  <c r="G1508" i="8"/>
  <c r="G488" i="8"/>
  <c r="G799" i="8"/>
  <c r="G725" i="8"/>
  <c r="G1967" i="8"/>
  <c r="G141" i="8"/>
  <c r="G1968" i="8"/>
  <c r="G2617" i="8"/>
  <c r="G1284" i="8"/>
  <c r="G726" i="8"/>
  <c r="G2206" i="8"/>
  <c r="G2017" i="8"/>
  <c r="G1439" i="8"/>
  <c r="G1761" i="8"/>
  <c r="G727" i="8"/>
  <c r="G728" i="8"/>
  <c r="G2105" i="8"/>
  <c r="G205" i="8"/>
  <c r="G2110" i="8"/>
  <c r="G729" i="8"/>
  <c r="G2148" i="8"/>
  <c r="G730" i="8"/>
  <c r="G1682" i="8"/>
  <c r="E748" i="8"/>
  <c r="E2658" i="8"/>
  <c r="E1001" i="8"/>
  <c r="E1307" i="8"/>
  <c r="E1308" i="8"/>
  <c r="E1611" i="8"/>
  <c r="E1414" i="8"/>
  <c r="E1309" i="8"/>
  <c r="E2082" i="8"/>
  <c r="E8" i="8"/>
  <c r="E1002" i="8"/>
  <c r="E2083" i="8"/>
  <c r="E1114" i="8"/>
  <c r="E897" i="8"/>
  <c r="E2766" i="8"/>
  <c r="E898" i="8"/>
  <c r="E899" i="8"/>
  <c r="E1396" i="8"/>
  <c r="E2352" i="8"/>
  <c r="E1397" i="8"/>
  <c r="E2353" i="8"/>
  <c r="E1683" i="8"/>
  <c r="E1115" i="8"/>
  <c r="E442" i="8"/>
  <c r="E1684" i="8"/>
  <c r="E1003" i="8"/>
  <c r="E410" i="8"/>
  <c r="E2192" i="8"/>
  <c r="E1685" i="8"/>
  <c r="E2359" i="8"/>
  <c r="E443" i="8"/>
  <c r="E75" i="8"/>
  <c r="E120" i="8"/>
  <c r="E444" i="8"/>
  <c r="E90" i="8"/>
  <c r="E1116" i="8"/>
  <c r="E2273" i="8"/>
  <c r="E900" i="8"/>
  <c r="E2274" i="8"/>
  <c r="E2543" i="8"/>
  <c r="E1117" i="8"/>
  <c r="E2892" i="8"/>
  <c r="E1285" i="8"/>
  <c r="E1398" i="8"/>
  <c r="E1310" i="8"/>
  <c r="E1311" i="8"/>
  <c r="E1312" i="8"/>
  <c r="E2360" i="8"/>
  <c r="E1486" i="8"/>
  <c r="E901" i="8"/>
  <c r="E843" i="8"/>
  <c r="E2354" i="8"/>
  <c r="E2275" i="8"/>
  <c r="E374" i="8"/>
  <c r="E1313" i="8"/>
  <c r="E2611" i="8"/>
  <c r="E844" i="8"/>
  <c r="E91" i="8"/>
  <c r="E1686" i="8"/>
  <c r="E515" i="8"/>
  <c r="E1199" i="8"/>
  <c r="E92" i="8"/>
  <c r="E2361" i="8"/>
  <c r="E1118" i="8"/>
  <c r="E902" i="8"/>
  <c r="E1314" i="8"/>
  <c r="E1315" i="8"/>
  <c r="E2479" i="8"/>
  <c r="E845" i="8"/>
  <c r="E1316" i="8"/>
  <c r="E1317" i="8"/>
  <c r="E93" i="8"/>
  <c r="E2276" i="8"/>
  <c r="E903" i="8"/>
  <c r="E1119" i="8"/>
  <c r="E2277" i="8"/>
  <c r="E904" i="8"/>
  <c r="E2258" i="8"/>
  <c r="E905" i="8"/>
  <c r="E1228" i="8"/>
  <c r="E1318" i="8"/>
  <c r="E1319" i="8"/>
  <c r="E2659" i="8"/>
  <c r="E76" i="8"/>
  <c r="E516" i="8"/>
  <c r="E517" i="8"/>
  <c r="E94" i="8"/>
  <c r="E906" i="8"/>
  <c r="E2719" i="8"/>
  <c r="E2700" i="8"/>
  <c r="E95" i="8"/>
  <c r="E2502" i="8"/>
  <c r="E2720" i="8"/>
  <c r="E96" i="8"/>
  <c r="E2544" i="8"/>
  <c r="E1995" i="8"/>
  <c r="E907" i="8"/>
  <c r="E1984" i="8"/>
  <c r="E1229" i="8"/>
  <c r="E2709" i="8"/>
  <c r="E2710" i="8"/>
  <c r="E97" i="8"/>
  <c r="E98" i="8"/>
  <c r="E2537" i="8"/>
  <c r="E2503" i="8"/>
  <c r="E99" i="8"/>
  <c r="E1200" i="8"/>
  <c r="E2121" i="8"/>
  <c r="E1459" i="8"/>
  <c r="E1996" i="8"/>
  <c r="E1446" i="8"/>
  <c r="E1771" i="8"/>
  <c r="E1509" i="8"/>
  <c r="E1803" i="8"/>
  <c r="E1785" i="8"/>
  <c r="E1894" i="8"/>
  <c r="E2111" i="8"/>
  <c r="E160" i="8"/>
  <c r="E2563" i="8"/>
  <c r="E2564" i="8"/>
  <c r="E2504" i="8"/>
  <c r="E2565" i="8"/>
  <c r="E2566" i="8"/>
  <c r="E2567" i="8"/>
  <c r="E2660" i="8"/>
  <c r="E1612" i="8"/>
  <c r="E2028" i="8"/>
  <c r="E1230" i="8"/>
  <c r="E1231" i="8"/>
  <c r="E1232" i="8"/>
  <c r="E2545" i="8"/>
  <c r="E496" i="8"/>
  <c r="E1370" i="8"/>
  <c r="E518" i="8"/>
  <c r="E519" i="8"/>
  <c r="E520" i="8"/>
  <c r="E1222" i="8"/>
  <c r="E809" i="8"/>
  <c r="E1772" i="8"/>
  <c r="E521" i="8"/>
  <c r="E1201" i="8"/>
  <c r="E522" i="8"/>
  <c r="E2514" i="8"/>
  <c r="E2515" i="8"/>
  <c r="E1510" i="8"/>
  <c r="E1511" i="8"/>
  <c r="E1512" i="8"/>
  <c r="E1524" i="8"/>
  <c r="E1513" i="8"/>
  <c r="E1514" i="8"/>
  <c r="E80" i="8"/>
  <c r="E81" i="8"/>
  <c r="E82" i="8"/>
  <c r="E2568" i="8"/>
  <c r="E2569" i="8"/>
  <c r="E2505" i="8"/>
  <c r="E83" i="8"/>
  <c r="E2506" i="8"/>
  <c r="E2029" i="8"/>
  <c r="E2570" i="8"/>
  <c r="E2571" i="8"/>
  <c r="E1613" i="8"/>
  <c r="E1614" i="8"/>
  <c r="E2661" i="8"/>
  <c r="E1487" i="8"/>
  <c r="E1615" i="8"/>
  <c r="E1616" i="8"/>
  <c r="E2198" i="8"/>
  <c r="E1804" i="8"/>
  <c r="E1604" i="8"/>
  <c r="E1773" i="8"/>
  <c r="E1181" i="8"/>
  <c r="E1805" i="8"/>
  <c r="E2721" i="8"/>
  <c r="E846" i="8"/>
  <c r="E375" i="8"/>
  <c r="E376" i="8"/>
  <c r="E377" i="8"/>
  <c r="E378" i="8"/>
  <c r="E379" i="8"/>
  <c r="E84" i="8"/>
  <c r="E85" i="8"/>
  <c r="E86" i="8"/>
  <c r="E87" i="8"/>
  <c r="E1233" i="8"/>
  <c r="E1234" i="8"/>
  <c r="E1895" i="8"/>
  <c r="E2893" i="8"/>
  <c r="E2084" i="8"/>
  <c r="E142" i="8"/>
  <c r="E2337" i="8"/>
  <c r="E1858" i="8"/>
  <c r="E1488" i="8"/>
  <c r="E2030" i="8"/>
  <c r="E1235" i="8"/>
  <c r="E2722" i="8"/>
  <c r="E523" i="8"/>
  <c r="E1236" i="8"/>
  <c r="E524" i="8"/>
  <c r="E411" i="8"/>
  <c r="E1515" i="8"/>
  <c r="E2572" i="8"/>
  <c r="E2573" i="8"/>
  <c r="E451" i="8"/>
  <c r="E2031" i="8"/>
  <c r="E525" i="8"/>
  <c r="E2723" i="8"/>
  <c r="E2574" i="8"/>
  <c r="E847" i="8"/>
  <c r="E9" i="8"/>
  <c r="E2507" i="8"/>
  <c r="E1212" i="8"/>
  <c r="E1202" i="8"/>
  <c r="E2032" i="8"/>
  <c r="E2033" i="8"/>
  <c r="E2575" i="8"/>
  <c r="E452" i="8"/>
  <c r="E2576" i="8"/>
  <c r="E161" i="8"/>
  <c r="E526" i="8"/>
  <c r="E1203" i="8"/>
  <c r="E1237" i="8"/>
  <c r="E731" i="8"/>
  <c r="E1489" i="8"/>
  <c r="E2724" i="8"/>
  <c r="E1997" i="8"/>
  <c r="E162" i="8"/>
  <c r="E2012" i="8"/>
  <c r="E2480" i="8"/>
  <c r="E2577" i="8"/>
  <c r="E2578" i="8"/>
  <c r="E412" i="8"/>
  <c r="E2662" i="8"/>
  <c r="E2034" i="8"/>
  <c r="E1806" i="8"/>
  <c r="E2894" i="8"/>
  <c r="E527" i="8"/>
  <c r="E1605" i="8"/>
  <c r="E2725" i="8"/>
  <c r="E100" i="8"/>
  <c r="E2579" i="8"/>
  <c r="E2580" i="8"/>
  <c r="E908" i="8"/>
  <c r="E380" i="8"/>
  <c r="E88" i="8"/>
  <c r="E163" i="8"/>
  <c r="E2726" i="8"/>
  <c r="E848" i="8"/>
  <c r="E101" i="8"/>
  <c r="E102" i="8"/>
  <c r="E89" i="8"/>
  <c r="E909" i="8"/>
  <c r="E489" i="8"/>
  <c r="E891" i="8"/>
  <c r="E892" i="8"/>
  <c r="E89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2355" i="8"/>
  <c r="E2356" i="8"/>
  <c r="E2357" i="8"/>
  <c r="E2358" i="8"/>
  <c r="E2063" i="8"/>
  <c r="E2064" i="8"/>
  <c r="E2065" i="8"/>
  <c r="E2066" i="8"/>
  <c r="E2067" i="8"/>
  <c r="E2807" i="8"/>
  <c r="E2081" i="8"/>
  <c r="E2808" i="8"/>
  <c r="E2809" i="8"/>
  <c r="E2810" i="8"/>
  <c r="E2811" i="8"/>
  <c r="E2812" i="8"/>
  <c r="E2813" i="8"/>
  <c r="E2814" i="8"/>
  <c r="E2815" i="8"/>
  <c r="E2816" i="8"/>
  <c r="E2817" i="8"/>
  <c r="E2895" i="8"/>
  <c r="E2818" i="8"/>
  <c r="E2819" i="8"/>
  <c r="E2820" i="8"/>
  <c r="E2297" i="8"/>
  <c r="E2896" i="8"/>
  <c r="E2013" i="8"/>
  <c r="E2298" i="8"/>
  <c r="E2897" i="8"/>
  <c r="E2014" i="8"/>
  <c r="E2015" i="8"/>
  <c r="E2898" i="8"/>
  <c r="E2299" i="8"/>
  <c r="E2300" i="8"/>
  <c r="E2899" i="8"/>
  <c r="E1447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25" i="8"/>
  <c r="E226" i="8"/>
  <c r="E227" i="8"/>
  <c r="E228" i="8"/>
  <c r="E229" i="8"/>
  <c r="E270" i="8"/>
  <c r="E230" i="8"/>
  <c r="E231" i="8"/>
  <c r="E232" i="8"/>
  <c r="E233" i="8"/>
  <c r="E234" i="8"/>
  <c r="E235" i="8"/>
  <c r="E236" i="8"/>
  <c r="E237" i="8"/>
  <c r="E238" i="8"/>
  <c r="E271" i="8"/>
  <c r="E239" i="8"/>
  <c r="E240" i="8"/>
  <c r="E894" i="8"/>
  <c r="E895" i="8"/>
  <c r="E896" i="8"/>
  <c r="E241" i="8"/>
  <c r="E2516" i="8"/>
  <c r="E242" i="8"/>
  <c r="E243" i="8"/>
  <c r="E272" i="8"/>
  <c r="E2517" i="8"/>
  <c r="E244" i="8"/>
  <c r="E2518" i="8"/>
  <c r="E245" i="8"/>
  <c r="E2519" i="8"/>
  <c r="E2686" i="8"/>
  <c r="E2687" i="8"/>
  <c r="E2688" i="8"/>
  <c r="E2689" i="8"/>
  <c r="E2690" i="8"/>
  <c r="E2691" i="8"/>
  <c r="E749" i="8"/>
  <c r="E2692" i="8"/>
  <c r="E2693" i="8"/>
  <c r="E2694" i="8"/>
  <c r="E2695" i="8"/>
  <c r="E2696" i="8"/>
  <c r="E2697" i="8"/>
  <c r="E2698" i="8"/>
  <c r="E2699" i="8"/>
  <c r="E2338" i="8"/>
  <c r="E1188" i="8"/>
  <c r="E1189" i="8"/>
  <c r="E2301" i="8"/>
  <c r="E2900" i="8"/>
  <c r="E2619" i="8"/>
  <c r="E2901" i="8"/>
  <c r="E2902" i="8"/>
  <c r="E246" i="8"/>
  <c r="E247" i="8"/>
  <c r="E248" i="8"/>
  <c r="E249" i="8"/>
  <c r="E250" i="8"/>
  <c r="E251" i="8"/>
  <c r="E252" i="8"/>
  <c r="E273" i="8"/>
  <c r="E2520" i="8"/>
  <c r="E253" i="8"/>
  <c r="E254" i="8"/>
  <c r="E255" i="8"/>
  <c r="E2521" i="8"/>
  <c r="E256" i="8"/>
  <c r="E257" i="8"/>
  <c r="E258" i="8"/>
  <c r="E259" i="8"/>
  <c r="E260" i="8"/>
  <c r="E2522" i="8"/>
  <c r="E2523" i="8"/>
  <c r="E2524" i="8"/>
  <c r="E2525" i="8"/>
  <c r="E2526" i="8"/>
  <c r="E261" i="8"/>
  <c r="E262" i="8"/>
  <c r="E263" i="8"/>
  <c r="E264" i="8"/>
  <c r="E265" i="8"/>
  <c r="E1561" i="8"/>
  <c r="E2149" i="8"/>
  <c r="E1004" i="8"/>
  <c r="E2481" i="8"/>
  <c r="E1440" i="8"/>
  <c r="E1606" i="8"/>
  <c r="E773" i="8"/>
  <c r="E2727" i="8"/>
  <c r="E2362" i="8"/>
  <c r="E2363" i="8"/>
  <c r="E2155" i="8"/>
  <c r="E1371" i="8"/>
  <c r="E1213" i="8"/>
  <c r="E1005" i="8"/>
  <c r="E1006" i="8"/>
  <c r="E1919" i="8"/>
  <c r="E2482" i="8"/>
  <c r="E2326" i="8"/>
  <c r="E2170" i="8"/>
  <c r="E2364" i="8"/>
  <c r="E2365" i="8"/>
  <c r="E1007" i="8"/>
  <c r="E2327" i="8"/>
  <c r="E2328" i="8"/>
  <c r="E2908" i="8"/>
  <c r="E2483" i="8"/>
  <c r="E2728" i="8"/>
  <c r="E2366" i="8"/>
  <c r="E2909" i="8"/>
  <c r="E2484" i="8"/>
  <c r="E1008" i="8"/>
  <c r="E1460" i="8"/>
  <c r="E774" i="8"/>
  <c r="E2367" i="8"/>
  <c r="E2368" i="8"/>
  <c r="E2339" i="8"/>
  <c r="E1009" i="8"/>
  <c r="E1010" i="8"/>
  <c r="E2369" i="8"/>
  <c r="E2370" i="8"/>
  <c r="E2910" i="8"/>
  <c r="E2371" i="8"/>
  <c r="E1011" i="8"/>
  <c r="E1012" i="8"/>
  <c r="E2156" i="8"/>
  <c r="E2372" i="8"/>
  <c r="E2373" i="8"/>
  <c r="E2374" i="8"/>
  <c r="E2911" i="8"/>
  <c r="E2375" i="8"/>
  <c r="E2376" i="8"/>
  <c r="E2122" i="8"/>
  <c r="E1013" i="8"/>
  <c r="E1014" i="8"/>
  <c r="E2485" i="8"/>
  <c r="E2377" i="8"/>
  <c r="E1015" i="8"/>
  <c r="E2486" i="8"/>
  <c r="E2378" i="8"/>
  <c r="E775" i="8"/>
  <c r="E2487" i="8"/>
  <c r="E2157" i="8"/>
  <c r="E1016" i="8"/>
  <c r="E1372" i="8"/>
  <c r="E1017" i="8"/>
  <c r="E2158" i="8"/>
  <c r="E1018" i="8"/>
  <c r="E2729" i="8"/>
  <c r="E2730" i="8"/>
  <c r="E1562" i="8"/>
  <c r="E776" i="8"/>
  <c r="E2159" i="8"/>
  <c r="E1583" i="8"/>
  <c r="E1214" i="8"/>
  <c r="E2731" i="8"/>
  <c r="E1461" i="8"/>
  <c r="E1584" i="8"/>
  <c r="E2379" i="8"/>
  <c r="E1607" i="8"/>
  <c r="E1019" i="8"/>
  <c r="E2912" i="8"/>
  <c r="E2380" i="8"/>
  <c r="E2381" i="8"/>
  <c r="E1020" i="8"/>
  <c r="E1920" i="8"/>
  <c r="E1021" i="8"/>
  <c r="E1585" i="8"/>
  <c r="E2913" i="8"/>
  <c r="E2382" i="8"/>
  <c r="E1022" i="8"/>
  <c r="E1563" i="8"/>
  <c r="E2383" i="8"/>
  <c r="E2384" i="8"/>
  <c r="E2385" i="8"/>
  <c r="E2386" i="8"/>
  <c r="E1441" i="8"/>
  <c r="E1586" i="8"/>
  <c r="E1023" i="8"/>
  <c r="E2387" i="8"/>
  <c r="E2388" i="8"/>
  <c r="E2389" i="8"/>
  <c r="E2160" i="8"/>
  <c r="E1373" i="8"/>
  <c r="E1024" i="8"/>
  <c r="E2488" i="8"/>
  <c r="E1025" i="8"/>
  <c r="E2732" i="8"/>
  <c r="E2390" i="8"/>
  <c r="E2391" i="8"/>
  <c r="E2392" i="8"/>
  <c r="E1564" i="8"/>
  <c r="E2393" i="8"/>
  <c r="E2394" i="8"/>
  <c r="E750" i="8"/>
  <c r="E1565" i="8"/>
  <c r="E1566" i="8"/>
  <c r="E2914" i="8"/>
  <c r="E2395" i="8"/>
  <c r="E1567" i="8"/>
  <c r="E1026" i="8"/>
  <c r="E1568" i="8"/>
  <c r="E1027" i="8"/>
  <c r="E1462" i="8"/>
  <c r="E2915" i="8"/>
  <c r="E2396" i="8"/>
  <c r="E1374" i="8"/>
  <c r="E1569" i="8"/>
  <c r="E1570" i="8"/>
  <c r="E2733" i="8"/>
  <c r="E2123" i="8"/>
  <c r="E2124" i="8"/>
  <c r="E800" i="8"/>
  <c r="E1028" i="8"/>
  <c r="E2329" i="8"/>
  <c r="E1029" i="8"/>
  <c r="E2125" i="8"/>
  <c r="E2126" i="8"/>
  <c r="E1375" i="8"/>
  <c r="E1030" i="8"/>
  <c r="E1587" i="8"/>
  <c r="E1463" i="8"/>
  <c r="E2119" i="8"/>
  <c r="E751" i="8"/>
  <c r="E801" i="8"/>
  <c r="E1376" i="8"/>
  <c r="E802" i="8"/>
  <c r="E2489" i="8"/>
  <c r="E2734" i="8"/>
  <c r="E2161" i="8"/>
  <c r="E803" i="8"/>
  <c r="E2150" i="8"/>
  <c r="E1031" i="8"/>
  <c r="E1588" i="8"/>
  <c r="E2490" i="8"/>
  <c r="E1215" i="8"/>
  <c r="E752" i="8"/>
  <c r="E1464" i="8"/>
  <c r="E1571" i="8"/>
  <c r="E2330" i="8"/>
  <c r="E753" i="8"/>
  <c r="E1032" i="8"/>
  <c r="E2735" i="8"/>
  <c r="E1572" i="8"/>
  <c r="E804" i="8"/>
  <c r="E1033" i="8"/>
  <c r="E2736" i="8"/>
  <c r="E2397" i="8"/>
  <c r="E1921" i="8"/>
  <c r="E2737" i="8"/>
  <c r="E2916" i="8"/>
  <c r="E1216" i="8"/>
  <c r="E2620" i="8"/>
  <c r="E1034" i="8"/>
  <c r="E1573" i="8"/>
  <c r="E1035" i="8"/>
  <c r="E2331" i="8"/>
  <c r="E2917" i="8"/>
  <c r="E2918" i="8"/>
  <c r="E2398" i="8"/>
  <c r="E1442" i="8"/>
  <c r="E1465" i="8"/>
  <c r="E2172" i="8"/>
  <c r="E2738" i="8"/>
  <c r="E1036" i="8"/>
  <c r="E2919" i="8"/>
  <c r="E2920" i="8"/>
  <c r="E1377" i="8"/>
  <c r="E1037" i="8"/>
  <c r="E1038" i="8"/>
  <c r="E2399" i="8"/>
  <c r="E2400" i="8"/>
  <c r="E1574" i="8"/>
  <c r="E1575" i="8"/>
  <c r="E2332" i="8"/>
  <c r="E1576" i="8"/>
  <c r="E1039" i="8"/>
  <c r="E2739" i="8"/>
  <c r="E2401" i="8"/>
  <c r="E2402" i="8"/>
  <c r="E1443" i="8"/>
  <c r="E2333" i="8"/>
  <c r="E1589" i="8"/>
  <c r="E1040" i="8"/>
  <c r="E2403" i="8"/>
  <c r="E2404" i="8"/>
  <c r="E2127" i="8"/>
  <c r="E2128" i="8"/>
  <c r="E2162" i="8"/>
  <c r="E2740" i="8"/>
  <c r="E1041" i="8"/>
  <c r="E2405" i="8"/>
  <c r="E1217" i="8"/>
  <c r="E2406" i="8"/>
  <c r="E2129" i="8"/>
  <c r="E2130" i="8"/>
  <c r="E1590" i="8"/>
  <c r="E1444" i="8"/>
  <c r="E2163" i="8"/>
  <c r="E1042" i="8"/>
  <c r="E1043" i="8"/>
  <c r="E1044" i="8"/>
  <c r="E1445" i="8"/>
  <c r="E1378" i="8"/>
  <c r="E1922" i="8"/>
  <c r="E1045" i="8"/>
  <c r="E2741" i="8"/>
  <c r="E1046" i="8"/>
  <c r="E805" i="8"/>
  <c r="E1047" i="8"/>
  <c r="E2742" i="8"/>
  <c r="E1466" i="8"/>
  <c r="E2151" i="8"/>
  <c r="E2152" i="8"/>
  <c r="E2153" i="8"/>
  <c r="E2334" i="8"/>
  <c r="E777" i="8"/>
  <c r="E2743" i="8"/>
  <c r="E1048" i="8"/>
  <c r="E1591" i="8"/>
  <c r="E2173" i="8"/>
  <c r="E1923" i="8"/>
  <c r="E1049" i="8"/>
  <c r="E1467" i="8"/>
  <c r="E1050" i="8"/>
  <c r="E1051" i="8"/>
  <c r="E1468" i="8"/>
  <c r="E1469" i="8"/>
  <c r="E1052" i="8"/>
  <c r="E2491" i="8"/>
  <c r="E1470" i="8"/>
  <c r="E1053" i="8"/>
  <c r="E2407" i="8"/>
  <c r="E1592" i="8"/>
  <c r="E1471" i="8"/>
  <c r="E1054" i="8"/>
  <c r="E2492" i="8"/>
  <c r="E1055" i="8"/>
  <c r="E1472" i="8"/>
  <c r="E1473" i="8"/>
  <c r="E2408" i="8"/>
  <c r="E2409" i="8"/>
  <c r="E2410" i="8"/>
  <c r="E2411" i="8"/>
  <c r="E2412" i="8"/>
  <c r="E2413" i="8"/>
  <c r="E1474" i="8"/>
  <c r="E1475" i="8"/>
  <c r="E1577" i="8"/>
  <c r="E1056" i="8"/>
  <c r="E1057" i="8"/>
  <c r="E2921" i="8"/>
  <c r="E2922" i="8"/>
  <c r="E1058" i="8"/>
  <c r="E2493" i="8"/>
  <c r="E1059" i="8"/>
  <c r="E2164" i="8"/>
  <c r="E1593" i="8"/>
  <c r="E1060" i="8"/>
  <c r="E2923" i="8"/>
  <c r="E2494" i="8"/>
  <c r="E1578" i="8"/>
  <c r="E1924" i="8"/>
  <c r="E2165" i="8"/>
  <c r="E2335" i="8"/>
  <c r="E1061" i="8"/>
  <c r="E2924" i="8"/>
  <c r="E2414" i="8"/>
  <c r="E2415" i="8"/>
  <c r="E2416" i="8"/>
  <c r="E2744" i="8"/>
  <c r="E1062" i="8"/>
  <c r="E2495" i="8"/>
  <c r="E2745" i="8"/>
  <c r="E1063" i="8"/>
  <c r="E1064" i="8"/>
  <c r="E2925" i="8"/>
  <c r="E1065" i="8"/>
  <c r="E1594" i="8"/>
  <c r="E1595" i="8"/>
  <c r="E2336" i="8"/>
  <c r="E1925" i="8"/>
  <c r="E2417" i="8"/>
  <c r="E2131" i="8"/>
  <c r="E2132" i="8"/>
  <c r="E1579" i="8"/>
  <c r="E1066" i="8"/>
  <c r="E1926" i="8"/>
  <c r="E1927" i="8"/>
  <c r="E1067" i="8"/>
  <c r="E2926" i="8"/>
  <c r="E2418" i="8"/>
  <c r="E2419" i="8"/>
  <c r="E2166" i="8"/>
  <c r="E1596" i="8"/>
  <c r="E1068" i="8"/>
  <c r="E2420" i="8"/>
  <c r="E2167" i="8"/>
  <c r="E2421" i="8"/>
  <c r="E2422" i="8"/>
  <c r="E2423" i="8"/>
  <c r="E2424" i="8"/>
  <c r="E2425" i="8"/>
  <c r="E2426" i="8"/>
  <c r="E2427" i="8"/>
  <c r="E2428" i="8"/>
  <c r="E2133" i="8"/>
  <c r="E2134" i="8"/>
  <c r="E2120" i="8"/>
  <c r="E1379" i="8"/>
  <c r="E2135" i="8"/>
  <c r="E2136" i="8"/>
  <c r="E2137" i="8"/>
  <c r="E2746" i="8"/>
  <c r="E1069" i="8"/>
  <c r="E1928" i="8"/>
  <c r="E879" i="8"/>
  <c r="E1490" i="8"/>
  <c r="E1070" i="8"/>
  <c r="E1807" i="8"/>
  <c r="E2035" i="8"/>
  <c r="E778" i="8"/>
  <c r="E1120" i="8"/>
  <c r="E381" i="8"/>
  <c r="E2581" i="8"/>
  <c r="E2663" i="8"/>
  <c r="E467" i="8"/>
  <c r="E2711" i="8"/>
  <c r="E528" i="8"/>
  <c r="E2508" i="8"/>
  <c r="E1617" i="8"/>
  <c r="E2664" i="8"/>
  <c r="E2212" i="8"/>
  <c r="E382" i="8"/>
  <c r="E529" i="8"/>
  <c r="E1399" i="8"/>
  <c r="E1808" i="8"/>
  <c r="E1809" i="8"/>
  <c r="E1977" i="8"/>
  <c r="E497" i="8"/>
  <c r="E1121" i="8"/>
  <c r="E453" i="8"/>
  <c r="E2665" i="8"/>
  <c r="E1122" i="8"/>
  <c r="E2496" i="8"/>
  <c r="E530" i="8"/>
  <c r="E1687" i="8"/>
  <c r="E1525" i="8"/>
  <c r="E1526" i="8"/>
  <c r="E910" i="8"/>
  <c r="E1123" i="8"/>
  <c r="E849" i="8"/>
  <c r="E2582" i="8"/>
  <c r="E2583" i="8"/>
  <c r="E143" i="8"/>
  <c r="E2584" i="8"/>
  <c r="E2085" i="8"/>
  <c r="E1096" i="8"/>
  <c r="E2666" i="8"/>
  <c r="E2546" i="8"/>
  <c r="E1810" i="8"/>
  <c r="E2497" i="8"/>
  <c r="E383" i="8"/>
  <c r="E164" i="8"/>
  <c r="E490" i="8"/>
  <c r="E1265" i="8"/>
  <c r="E754" i="8"/>
  <c r="E366" i="8"/>
  <c r="E1124" i="8"/>
  <c r="E1125" i="8"/>
  <c r="E2429" i="8"/>
  <c r="E2430" i="8"/>
  <c r="E2431" i="8"/>
  <c r="E1126" i="8"/>
  <c r="E1127" i="8"/>
  <c r="E23" i="8"/>
  <c r="E1128" i="8"/>
  <c r="E1129" i="8"/>
  <c r="E1130" i="8"/>
  <c r="E1131" i="8"/>
  <c r="E531" i="8"/>
  <c r="E532" i="8"/>
  <c r="E533" i="8"/>
  <c r="E2859" i="8"/>
  <c r="E1786" i="8"/>
  <c r="E1787" i="8"/>
  <c r="E836" i="8"/>
  <c r="E1688" i="8"/>
  <c r="E2239" i="8"/>
  <c r="E1597" i="8"/>
  <c r="E1238" i="8"/>
  <c r="E1811" i="8"/>
  <c r="E1812" i="8"/>
  <c r="E1813" i="8"/>
  <c r="E413" i="8"/>
  <c r="E454" i="8"/>
  <c r="E2086" i="8"/>
  <c r="E414" i="8"/>
  <c r="E415" i="8"/>
  <c r="E2509" i="8"/>
  <c r="E1814" i="8"/>
  <c r="E1815" i="8"/>
  <c r="E455" i="8"/>
  <c r="E416" i="8"/>
  <c r="E2302" i="8"/>
  <c r="E2510" i="8"/>
  <c r="E2036" i="8"/>
  <c r="E2037" i="8"/>
  <c r="E2927" i="8"/>
  <c r="E165" i="8"/>
  <c r="E1985" i="8"/>
  <c r="E1618" i="8"/>
  <c r="E1619" i="8"/>
  <c r="E1620" i="8"/>
  <c r="E1621" i="8"/>
  <c r="E1622" i="8"/>
  <c r="E1623" i="8"/>
  <c r="E2667" i="8"/>
  <c r="E1624" i="8"/>
  <c r="E2747" i="8"/>
  <c r="E2748" i="8"/>
  <c r="E880" i="8"/>
  <c r="E1400" i="8"/>
  <c r="E1401" i="8"/>
  <c r="E1536" i="8"/>
  <c r="E1537" i="8"/>
  <c r="E2538" i="8"/>
  <c r="E2539" i="8"/>
  <c r="E1689" i="8"/>
  <c r="E1690" i="8"/>
  <c r="E1691" i="8"/>
  <c r="E1692" i="8"/>
  <c r="E1816" i="8"/>
  <c r="E1817" i="8"/>
  <c r="E1818" i="8"/>
  <c r="E1819" i="8"/>
  <c r="E144" i="8"/>
  <c r="E1859" i="8"/>
  <c r="E456" i="8"/>
  <c r="E445" i="8"/>
  <c r="E2038" i="8"/>
  <c r="E2585" i="8"/>
  <c r="E1860" i="8"/>
  <c r="E2511" i="8"/>
  <c r="E446" i="8"/>
  <c r="E2039" i="8"/>
  <c r="E1861" i="8"/>
  <c r="E1625" i="8"/>
  <c r="E1626" i="8"/>
  <c r="E2668" i="8"/>
  <c r="E2669" i="8"/>
  <c r="E1627" i="8"/>
  <c r="E1628" i="8"/>
  <c r="E1629" i="8"/>
  <c r="E1630" i="8"/>
  <c r="E1631" i="8"/>
  <c r="E1632" i="8"/>
  <c r="E1633" i="8"/>
  <c r="E1634" i="8"/>
  <c r="E850" i="8"/>
  <c r="E2886" i="8"/>
  <c r="E1402" i="8"/>
  <c r="E1978" i="8"/>
  <c r="E1979" i="8"/>
  <c r="E2547" i="8"/>
  <c r="E2548" i="8"/>
  <c r="E367" i="8"/>
  <c r="E534" i="8"/>
  <c r="E535" i="8"/>
  <c r="E1380" i="8"/>
  <c r="E2749" i="8"/>
  <c r="E2473" i="8"/>
  <c r="E2474" i="8"/>
  <c r="E2715" i="8"/>
  <c r="E2432" i="8"/>
  <c r="E24" i="8"/>
  <c r="E2112" i="8"/>
  <c r="E384" i="8"/>
  <c r="E1239" i="8"/>
  <c r="E1240" i="8"/>
  <c r="E1241" i="8"/>
  <c r="E536" i="8"/>
  <c r="E2670" i="8"/>
  <c r="E1820" i="8"/>
  <c r="E2549" i="8"/>
  <c r="E417" i="8"/>
  <c r="E2671" i="8"/>
  <c r="E2672" i="8"/>
  <c r="E10" i="8"/>
  <c r="E1190" i="8"/>
  <c r="E2673" i="8"/>
  <c r="E491" i="8"/>
  <c r="E1896" i="8"/>
  <c r="E1821" i="8"/>
  <c r="E1286" i="8"/>
  <c r="E537" i="8"/>
  <c r="E851" i="8"/>
  <c r="E2618" i="8"/>
  <c r="E1635" i="8"/>
  <c r="E1636" i="8"/>
  <c r="E2674" i="8"/>
  <c r="E368" i="8"/>
  <c r="E2040" i="8"/>
  <c r="E498" i="8"/>
  <c r="E538" i="8"/>
  <c r="E1132" i="8"/>
  <c r="E1133" i="8"/>
  <c r="E2586" i="8"/>
  <c r="E1381" i="8"/>
  <c r="E2113" i="8"/>
  <c r="E2213" i="8"/>
  <c r="E1693" i="8"/>
  <c r="E755" i="8"/>
  <c r="E25" i="8"/>
  <c r="E539" i="8"/>
  <c r="E1998" i="8"/>
  <c r="E447" i="8"/>
  <c r="E166" i="8"/>
  <c r="E167" i="8"/>
  <c r="E1637" i="8"/>
  <c r="E2675" i="8"/>
  <c r="E2750" i="8"/>
  <c r="E2171" i="8"/>
  <c r="E2246" i="8"/>
  <c r="E2751" i="8"/>
  <c r="E2587" i="8"/>
  <c r="E540" i="8"/>
  <c r="E2550" i="8"/>
  <c r="E1403" i="8"/>
  <c r="E1242" i="8"/>
  <c r="E1694" i="8"/>
  <c r="E1538" i="8"/>
  <c r="E1134" i="8"/>
  <c r="E1135" i="8"/>
  <c r="E2588" i="8"/>
  <c r="E2589" i="8"/>
  <c r="E2646" i="8"/>
  <c r="E2887" i="8"/>
  <c r="E1638" i="8"/>
  <c r="E2676" i="8"/>
  <c r="E1788" i="8"/>
  <c r="E1415" i="8"/>
  <c r="E1539" i="8"/>
  <c r="E1136" i="8"/>
  <c r="E26" i="8"/>
  <c r="E1137" i="8"/>
  <c r="E541" i="8"/>
  <c r="E542" i="8"/>
  <c r="E543" i="8"/>
  <c r="E544" i="8"/>
  <c r="E2590" i="8"/>
  <c r="E2591" i="8"/>
  <c r="E2087" i="8"/>
  <c r="E2088" i="8"/>
  <c r="E1822" i="8"/>
  <c r="E418" i="8"/>
  <c r="E1823" i="8"/>
  <c r="E2041" i="8"/>
  <c r="E1639" i="8"/>
  <c r="E1640" i="8"/>
  <c r="E1641" i="8"/>
  <c r="E2752" i="8"/>
  <c r="E1642" i="8"/>
  <c r="E1643" i="8"/>
  <c r="E2647" i="8"/>
  <c r="E1695" i="8"/>
  <c r="E1824" i="8"/>
  <c r="E419" i="8"/>
  <c r="E2089" i="8"/>
  <c r="E2677" i="8"/>
  <c r="E1644" i="8"/>
  <c r="E1448" i="8"/>
  <c r="E2551" i="8"/>
  <c r="E545" i="8"/>
  <c r="E546" i="8"/>
  <c r="E1382" i="8"/>
  <c r="E2701" i="8"/>
  <c r="E2903" i="8"/>
  <c r="E852" i="8"/>
  <c r="E911" i="8"/>
  <c r="E385" i="8"/>
  <c r="E2552" i="8"/>
  <c r="E2340" i="8"/>
  <c r="E1138" i="8"/>
  <c r="E547" i="8"/>
  <c r="E2240" i="8"/>
  <c r="E1645" i="8"/>
  <c r="E2553" i="8"/>
  <c r="E548" i="8"/>
  <c r="E1287" i="8"/>
  <c r="E810" i="8"/>
  <c r="E2278" i="8"/>
  <c r="E1288" i="8"/>
  <c r="E2623" i="8"/>
  <c r="E1289" i="8"/>
  <c r="E1290" i="8"/>
  <c r="E1291" i="8"/>
  <c r="E2860" i="8"/>
  <c r="E2861" i="8"/>
  <c r="E2862" i="8"/>
  <c r="E1191" i="8"/>
  <c r="E1192" i="8"/>
  <c r="E1292" i="8"/>
  <c r="E1293" i="8"/>
  <c r="E2259" i="8"/>
  <c r="E2863" i="8"/>
  <c r="E1193" i="8"/>
  <c r="E2624" i="8"/>
  <c r="E2279" i="8"/>
  <c r="E1294" i="8"/>
  <c r="E2625" i="8"/>
  <c r="E2626" i="8"/>
  <c r="E2280" i="8"/>
  <c r="E2627" i="8"/>
  <c r="E2628" i="8"/>
  <c r="E2629" i="8"/>
  <c r="E2630" i="8"/>
  <c r="E1295" i="8"/>
  <c r="E1296" i="8"/>
  <c r="E1297" i="8"/>
  <c r="E2631" i="8"/>
  <c r="E2260" i="8"/>
  <c r="E1298" i="8"/>
  <c r="E2" i="8"/>
  <c r="E2632" i="8"/>
  <c r="E2281" i="8"/>
  <c r="E2261" i="8"/>
  <c r="E1299" i="8"/>
  <c r="E811" i="8"/>
  <c r="E2262" i="8"/>
  <c r="E2263" i="8"/>
  <c r="E2282" i="8"/>
  <c r="E2633" i="8"/>
  <c r="E2634" i="8"/>
  <c r="E2264" i="8"/>
  <c r="E2265" i="8"/>
  <c r="E756" i="8"/>
  <c r="E1300" i="8"/>
  <c r="E2283" i="8"/>
  <c r="E2284" i="8"/>
  <c r="E2635" i="8"/>
  <c r="E1301" i="8"/>
  <c r="E2636" i="8"/>
  <c r="E2285" i="8"/>
  <c r="E3" i="8"/>
  <c r="E2286" i="8"/>
  <c r="E1302" i="8"/>
  <c r="E2637" i="8"/>
  <c r="E2864" i="8"/>
  <c r="E1303" i="8"/>
  <c r="E2287" i="8"/>
  <c r="E2266" i="8"/>
  <c r="E1304" i="8"/>
  <c r="E2865" i="8"/>
  <c r="E2638" i="8"/>
  <c r="E1305" i="8"/>
  <c r="E2866" i="8"/>
  <c r="E2867" i="8"/>
  <c r="E812" i="8"/>
  <c r="E2639" i="8"/>
  <c r="E2640" i="8"/>
  <c r="E2641" i="8"/>
  <c r="E2642" i="8"/>
  <c r="E1000" i="8"/>
  <c r="E549" i="8"/>
  <c r="E1071" i="8"/>
  <c r="E1194" i="8"/>
  <c r="E1204" i="8"/>
  <c r="E1476" i="8"/>
  <c r="E1477" i="8"/>
  <c r="E2174" i="8"/>
  <c r="E2753" i="8"/>
  <c r="E27" i="8"/>
  <c r="E2433" i="8"/>
  <c r="E1478" i="8"/>
  <c r="E1072" i="8"/>
  <c r="E28" i="8"/>
  <c r="E2434" i="8"/>
  <c r="E2435" i="8"/>
  <c r="E1416" i="8"/>
  <c r="E1479" i="8"/>
  <c r="E29" i="8"/>
  <c r="E2436" i="8"/>
  <c r="E30" i="8"/>
  <c r="E2437" i="8"/>
  <c r="E1929" i="8"/>
  <c r="E2438" i="8"/>
  <c r="E31" i="8"/>
  <c r="E2439" i="8"/>
  <c r="E1073" i="8"/>
  <c r="E2440" i="8"/>
  <c r="E2441" i="8"/>
  <c r="E32" i="8"/>
  <c r="E33" i="8"/>
  <c r="E813" i="8"/>
  <c r="E1074" i="8"/>
  <c r="E2442" i="8"/>
  <c r="E2443" i="8"/>
  <c r="E2444" i="8"/>
  <c r="E34" i="8"/>
  <c r="E1075" i="8"/>
  <c r="E35" i="8"/>
  <c r="E36" i="8"/>
  <c r="E2445" i="8"/>
  <c r="E2446" i="8"/>
  <c r="E2447" i="8"/>
  <c r="E1218" i="8"/>
  <c r="E2498" i="8"/>
  <c r="E814" i="8"/>
  <c r="E1076" i="8"/>
  <c r="E37" i="8"/>
  <c r="E815" i="8"/>
  <c r="E2499" i="8"/>
  <c r="E2448" i="8"/>
  <c r="E2449" i="8"/>
  <c r="E1077" i="8"/>
  <c r="E2450" i="8"/>
  <c r="E550" i="8"/>
  <c r="E2168" i="8"/>
  <c r="E551" i="8"/>
  <c r="E552" i="8"/>
  <c r="E1078" i="8"/>
  <c r="E38" i="8"/>
  <c r="E39" i="8"/>
  <c r="E40" i="8"/>
  <c r="E41" i="8"/>
  <c r="E77" i="8"/>
  <c r="E145" i="8"/>
  <c r="E146" i="8"/>
  <c r="E206" i="8"/>
  <c r="E448" i="8"/>
  <c r="E468" i="8"/>
  <c r="E553" i="8"/>
  <c r="E554" i="8"/>
  <c r="E555" i="8"/>
  <c r="E556" i="8"/>
  <c r="E557" i="8"/>
  <c r="E558" i="8"/>
  <c r="E559" i="8"/>
  <c r="E757" i="8"/>
  <c r="E785" i="8"/>
  <c r="E819" i="8"/>
  <c r="E1139" i="8"/>
  <c r="E1140" i="8"/>
  <c r="E1141" i="8"/>
  <c r="E1243" i="8"/>
  <c r="E1320" i="8"/>
  <c r="E1491" i="8"/>
  <c r="E1492" i="8"/>
  <c r="E1527" i="8"/>
  <c r="E1540" i="8"/>
  <c r="E1548" i="8"/>
  <c r="E1646" i="8"/>
  <c r="E1647" i="8"/>
  <c r="E1696" i="8"/>
  <c r="E1774" i="8"/>
  <c r="E1775" i="8"/>
  <c r="E1789" i="8"/>
  <c r="E1790" i="8"/>
  <c r="E1825" i="8"/>
  <c r="E1826" i="8"/>
  <c r="E1862" i="8"/>
  <c r="E1863" i="8"/>
  <c r="E1864" i="8"/>
  <c r="E1865" i="8"/>
  <c r="E1897" i="8"/>
  <c r="E1898" i="8"/>
  <c r="E1940" i="8"/>
  <c r="E1945" i="8"/>
  <c r="E1946" i="8"/>
  <c r="E1947" i="8"/>
  <c r="E2001" i="8"/>
  <c r="E2090" i="8"/>
  <c r="E2114" i="8"/>
  <c r="E2347" i="8"/>
  <c r="E2451" i="8"/>
  <c r="E2452" i="8"/>
  <c r="E2592" i="8"/>
  <c r="E2593" i="8"/>
  <c r="E2594" i="8"/>
  <c r="E2612" i="8"/>
  <c r="E2702" i="8"/>
  <c r="E2703" i="8"/>
  <c r="E2821" i="8"/>
  <c r="E2822" i="8"/>
  <c r="E2868" i="8"/>
  <c r="E4" i="8"/>
  <c r="E11" i="8"/>
  <c r="E12" i="8"/>
  <c r="E13" i="8"/>
  <c r="E42" i="8"/>
  <c r="E43" i="8"/>
  <c r="E44" i="8"/>
  <c r="E45" i="8"/>
  <c r="E46" i="8"/>
  <c r="E47" i="8"/>
  <c r="E48" i="8"/>
  <c r="E49" i="8"/>
  <c r="E50" i="8"/>
  <c r="E78" i="8"/>
  <c r="E79" i="8"/>
  <c r="E121" i="8"/>
  <c r="E122" i="8"/>
  <c r="E123" i="8"/>
  <c r="E124" i="8"/>
  <c r="E147" i="8"/>
  <c r="E148" i="8"/>
  <c r="E149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207" i="8"/>
  <c r="E208" i="8"/>
  <c r="E209" i="8"/>
  <c r="E210" i="8"/>
  <c r="E211" i="8"/>
  <c r="E212" i="8"/>
  <c r="E213" i="8"/>
  <c r="E214" i="8"/>
  <c r="E215" i="8"/>
  <c r="E274" i="8"/>
  <c r="E369" i="8"/>
  <c r="E370" i="8"/>
  <c r="E371" i="8"/>
  <c r="E386" i="8"/>
  <c r="E387" i="8"/>
  <c r="E388" i="8"/>
  <c r="E389" i="8"/>
  <c r="E390" i="8"/>
  <c r="E391" i="8"/>
  <c r="E420" i="8"/>
  <c r="E421" i="8"/>
  <c r="E422" i="8"/>
  <c r="E423" i="8"/>
  <c r="E424" i="8"/>
  <c r="E425" i="8"/>
  <c r="E426" i="8"/>
  <c r="E457" i="8"/>
  <c r="E458" i="8"/>
  <c r="E459" i="8"/>
  <c r="E460" i="8"/>
  <c r="E469" i="8"/>
  <c r="E492" i="8"/>
  <c r="E493" i="8"/>
  <c r="E499" i="8"/>
  <c r="E500" i="8"/>
  <c r="E501" i="8"/>
  <c r="E502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732" i="8"/>
  <c r="E733" i="8"/>
  <c r="E743" i="8"/>
  <c r="E758" i="8"/>
  <c r="E759" i="8"/>
  <c r="E760" i="8"/>
  <c r="E761" i="8"/>
  <c r="E762" i="8"/>
  <c r="E763" i="8"/>
  <c r="E764" i="8"/>
  <c r="E765" i="8"/>
  <c r="E779" i="8"/>
  <c r="E780" i="8"/>
  <c r="E781" i="8"/>
  <c r="E782" i="8"/>
  <c r="E786" i="8"/>
  <c r="E787" i="8"/>
  <c r="E788" i="8"/>
  <c r="E789" i="8"/>
  <c r="E790" i="8"/>
  <c r="E806" i="8"/>
  <c r="E807" i="8"/>
  <c r="E816" i="8"/>
  <c r="E817" i="8"/>
  <c r="E820" i="8"/>
  <c r="E821" i="8"/>
  <c r="E822" i="8"/>
  <c r="E823" i="8"/>
  <c r="E837" i="8"/>
  <c r="E853" i="8"/>
  <c r="E854" i="8"/>
  <c r="E855" i="8"/>
  <c r="E856" i="8"/>
  <c r="E857" i="8"/>
  <c r="E858" i="8"/>
  <c r="E912" i="8"/>
  <c r="E913" i="8"/>
  <c r="E914" i="8"/>
  <c r="E915" i="8"/>
  <c r="E916" i="8"/>
  <c r="E917" i="8"/>
  <c r="E918" i="8"/>
  <c r="E919" i="8"/>
  <c r="E920" i="8"/>
  <c r="E1079" i="8"/>
  <c r="E1080" i="8"/>
  <c r="E1081" i="8"/>
  <c r="E1082" i="8"/>
  <c r="E1083" i="8"/>
  <c r="E1084" i="8"/>
  <c r="E1097" i="8"/>
  <c r="E1098" i="8"/>
  <c r="E1099" i="8"/>
  <c r="E1100" i="8"/>
  <c r="E1101" i="8"/>
  <c r="E1102" i="8"/>
  <c r="E1103" i="8"/>
  <c r="E1104" i="8"/>
  <c r="E1105" i="8"/>
  <c r="E1142" i="8"/>
  <c r="E1143" i="8"/>
  <c r="E1144" i="8"/>
  <c r="E1145" i="8"/>
  <c r="E1146" i="8"/>
  <c r="E1147" i="8"/>
  <c r="E1182" i="8"/>
  <c r="E1183" i="8"/>
  <c r="E1184" i="8"/>
  <c r="E1185" i="8"/>
  <c r="E1195" i="8"/>
  <c r="E1205" i="8"/>
  <c r="E1206" i="8"/>
  <c r="E1207" i="8"/>
  <c r="E1208" i="8"/>
  <c r="E1209" i="8"/>
  <c r="E1223" i="8"/>
  <c r="E1224" i="8"/>
  <c r="E1225" i="8"/>
  <c r="E1244" i="8"/>
  <c r="E1245" i="8"/>
  <c r="E1246" i="8"/>
  <c r="E1247" i="8"/>
  <c r="E1248" i="8"/>
  <c r="E1249" i="8"/>
  <c r="E1250" i="8"/>
  <c r="E1251" i="8"/>
  <c r="E1252" i="8"/>
  <c r="E1253" i="8"/>
  <c r="E1266" i="8"/>
  <c r="E1267" i="8"/>
  <c r="E1277" i="8"/>
  <c r="E1278" i="8"/>
  <c r="E1279" i="8"/>
  <c r="E1321" i="8"/>
  <c r="E1322" i="8"/>
  <c r="E1323" i="8"/>
  <c r="E1324" i="8"/>
  <c r="E1383" i="8"/>
  <c r="E1384" i="8"/>
  <c r="E1385" i="8"/>
  <c r="E1386" i="8"/>
  <c r="E1387" i="8"/>
  <c r="E1388" i="8"/>
  <c r="E1389" i="8"/>
  <c r="E1404" i="8"/>
  <c r="E1405" i="8"/>
  <c r="E1406" i="8"/>
  <c r="E1407" i="8"/>
  <c r="E1408" i="8"/>
  <c r="E1417" i="8"/>
  <c r="E1418" i="8"/>
  <c r="E1419" i="8"/>
  <c r="E1420" i="8"/>
  <c r="E1421" i="8"/>
  <c r="E1422" i="8"/>
  <c r="E1423" i="8"/>
  <c r="E1424" i="8"/>
  <c r="E1425" i="8"/>
  <c r="E1426" i="8"/>
  <c r="E1427" i="8"/>
  <c r="E1449" i="8"/>
  <c r="E1450" i="8"/>
  <c r="E1451" i="8"/>
  <c r="E1452" i="8"/>
  <c r="E1453" i="8"/>
  <c r="E1454" i="8"/>
  <c r="E1480" i="8"/>
  <c r="E1481" i="8"/>
  <c r="E1482" i="8"/>
  <c r="E1493" i="8"/>
  <c r="E1494" i="8"/>
  <c r="E1495" i="8"/>
  <c r="E1496" i="8"/>
  <c r="E1497" i="8"/>
  <c r="E1516" i="8"/>
  <c r="E1517" i="8"/>
  <c r="E1518" i="8"/>
  <c r="E1519" i="8"/>
  <c r="E1520" i="8"/>
  <c r="E1521" i="8"/>
  <c r="E1528" i="8"/>
  <c r="E1529" i="8"/>
  <c r="E1541" i="8"/>
  <c r="E1542" i="8"/>
  <c r="E1549" i="8"/>
  <c r="E1598" i="8"/>
  <c r="E1599" i="8"/>
  <c r="E1600" i="8"/>
  <c r="E1608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62" i="8"/>
  <c r="E1763" i="8"/>
  <c r="E1765" i="8"/>
  <c r="E1766" i="8"/>
  <c r="E1767" i="8"/>
  <c r="E1768" i="8"/>
  <c r="E1776" i="8"/>
  <c r="E1777" i="8"/>
  <c r="E1778" i="8"/>
  <c r="E1779" i="8"/>
  <c r="E1780" i="8"/>
  <c r="E1781" i="8"/>
  <c r="E1782" i="8"/>
  <c r="E1791" i="8"/>
  <c r="E1792" i="8"/>
  <c r="E1793" i="8"/>
  <c r="E1794" i="8"/>
  <c r="E1795" i="8"/>
  <c r="E1796" i="8"/>
  <c r="E1827" i="8"/>
  <c r="E461" i="8"/>
  <c r="E1106" i="8"/>
  <c r="E1948" i="8"/>
  <c r="E2869" i="8"/>
  <c r="E744" i="8"/>
  <c r="E2023" i="8"/>
  <c r="E2595" i="8"/>
  <c r="E1941" i="8"/>
  <c r="E1107" i="8"/>
  <c r="E2139" i="8"/>
  <c r="E2716" i="8"/>
  <c r="E14" i="8"/>
  <c r="E1930" i="8"/>
  <c r="E2140" i="8"/>
  <c r="E392" i="8"/>
  <c r="E1543" i="8"/>
  <c r="E1550" i="8"/>
  <c r="E766" i="8"/>
  <c r="E111" i="8"/>
  <c r="E2115" i="8"/>
  <c r="E266" i="8"/>
  <c r="E2068" i="8"/>
  <c r="E2069" i="8"/>
  <c r="E1970" i="8"/>
  <c r="E51" i="8"/>
  <c r="E921" i="8"/>
  <c r="E2648" i="8"/>
  <c r="E2199" i="8"/>
  <c r="E1866" i="8"/>
  <c r="E2823" i="8"/>
  <c r="E2024" i="8"/>
  <c r="E2453" i="8"/>
  <c r="E2106" i="8"/>
  <c r="E1711" i="8"/>
  <c r="E2193" i="8"/>
  <c r="E2454" i="8"/>
  <c r="E859" i="8"/>
  <c r="E2200" i="8"/>
  <c r="E1085" i="8"/>
  <c r="E1148" i="8"/>
  <c r="E1986" i="8"/>
  <c r="E1186" i="8"/>
  <c r="E2194" i="8"/>
  <c r="E922" i="8"/>
  <c r="E1933" i="8"/>
  <c r="E1271" i="8"/>
  <c r="E2870" i="8"/>
  <c r="E2241" i="8"/>
  <c r="E1712" i="8"/>
  <c r="E2871" i="8"/>
  <c r="E1498" i="8"/>
  <c r="E1280" i="8"/>
  <c r="E1306" i="8"/>
  <c r="E2754" i="8"/>
  <c r="E923" i="8"/>
  <c r="E2712" i="8"/>
  <c r="E2755" i="8"/>
  <c r="E2475" i="8"/>
  <c r="E924" i="8"/>
  <c r="E925" i="8"/>
  <c r="E926" i="8"/>
  <c r="E927" i="8"/>
  <c r="E2214" i="8"/>
  <c r="E928" i="8"/>
  <c r="E1713" i="8"/>
  <c r="E1828" i="8"/>
  <c r="E2116" i="8"/>
  <c r="E2306" i="8"/>
  <c r="E2824" i="8"/>
  <c r="E2825" i="8"/>
  <c r="E2215" i="8"/>
  <c r="E1428" i="8"/>
  <c r="E2002" i="8"/>
  <c r="E1108" i="8"/>
  <c r="E648" i="8"/>
  <c r="E2138" i="8"/>
  <c r="E1934" i="8"/>
  <c r="E1325" i="8"/>
  <c r="E1980" i="8"/>
  <c r="E2527" i="8"/>
  <c r="E1210" i="8"/>
  <c r="E1530" i="8"/>
  <c r="E1899" i="8"/>
  <c r="E52" i="8"/>
  <c r="E2216" i="8"/>
  <c r="E1769" i="8"/>
  <c r="E1254" i="8"/>
  <c r="E1601" i="8"/>
  <c r="E1109" i="8"/>
  <c r="E2141" i="8"/>
  <c r="E1326" i="8"/>
  <c r="E2596" i="8"/>
  <c r="E1327" i="8"/>
  <c r="E2142" i="8"/>
  <c r="E2217" i="8"/>
  <c r="E2307" i="8"/>
  <c r="E1149" i="8"/>
  <c r="E767" i="8"/>
  <c r="E2218" i="8"/>
  <c r="E470" i="8"/>
  <c r="E1328" i="8"/>
  <c r="E1900" i="8"/>
  <c r="E2219" i="8"/>
  <c r="E1829" i="8"/>
  <c r="E1867" i="8"/>
  <c r="E791" i="8"/>
  <c r="E1971" i="8"/>
  <c r="E150" i="8"/>
  <c r="E2540" i="8"/>
  <c r="E2220" i="8"/>
  <c r="E1987" i="8"/>
  <c r="E1714" i="8"/>
  <c r="E737" i="8"/>
  <c r="E768" i="8"/>
  <c r="E1086" i="8"/>
  <c r="E1868" i="8"/>
  <c r="E503" i="8"/>
  <c r="E929" i="8"/>
  <c r="E103" i="8"/>
  <c r="E881" i="8"/>
  <c r="E2288" i="8"/>
  <c r="E1830" i="8"/>
  <c r="E1770" i="8"/>
  <c r="E2851" i="8"/>
  <c r="E1196" i="8"/>
  <c r="E1972" i="8"/>
  <c r="E1551" i="8"/>
  <c r="E930" i="8"/>
  <c r="E112" i="8"/>
  <c r="E2839" i="8"/>
  <c r="E1715" i="8"/>
  <c r="E1390" i="8"/>
  <c r="E1255" i="8"/>
  <c r="E2042" i="8"/>
  <c r="E181" i="8"/>
  <c r="E1797" i="8"/>
  <c r="E1973" i="8"/>
  <c r="E1455" i="8"/>
  <c r="E2840" i="8"/>
  <c r="E2649" i="8"/>
  <c r="E104" i="8"/>
  <c r="E1935" i="8"/>
  <c r="E182" i="8"/>
  <c r="E1256" i="8"/>
  <c r="E1552" i="8"/>
  <c r="E860" i="8"/>
  <c r="E931" i="8"/>
  <c r="E1257" i="8"/>
  <c r="E1456" i="8"/>
  <c r="E471" i="8"/>
  <c r="E2070" i="8"/>
  <c r="E932" i="8"/>
  <c r="E933" i="8"/>
  <c r="E1798" i="8"/>
  <c r="E1716" i="8"/>
  <c r="E934" i="8"/>
  <c r="E2043" i="8"/>
  <c r="E1522" i="8"/>
  <c r="E2242" i="8"/>
  <c r="E151" i="8"/>
  <c r="E2247" i="8"/>
  <c r="E1831" i="8"/>
  <c r="E935" i="8"/>
  <c r="E936" i="8"/>
  <c r="E1553" i="8"/>
  <c r="E1554" i="8"/>
  <c r="E2107" i="8"/>
  <c r="E1555" i="8"/>
  <c r="E1150" i="8"/>
  <c r="E937" i="8"/>
  <c r="E2826" i="8"/>
  <c r="E1717" i="8"/>
  <c r="E1329" i="8"/>
  <c r="E1151" i="8"/>
  <c r="E5" i="8"/>
  <c r="E504" i="8"/>
  <c r="E738" i="8"/>
  <c r="E2756" i="8"/>
  <c r="E53" i="8"/>
  <c r="E1152" i="8"/>
  <c r="E2872" i="8"/>
  <c r="E1718" i="8"/>
  <c r="E1153" i="8"/>
  <c r="E938" i="8"/>
  <c r="E2621" i="8"/>
  <c r="E183" i="8"/>
  <c r="E2248" i="8"/>
  <c r="E2827" i="8"/>
  <c r="E939" i="8"/>
  <c r="E152" i="8"/>
  <c r="E1391" i="8"/>
  <c r="E1869" i="8"/>
  <c r="E1154" i="8"/>
  <c r="E2308" i="8"/>
  <c r="E1544" i="8"/>
  <c r="E2154" i="8"/>
  <c r="E54" i="8"/>
  <c r="E1087" i="8"/>
  <c r="E1719" i="8"/>
  <c r="E1392" i="8"/>
  <c r="E1974" i="8"/>
  <c r="E2873" i="8"/>
  <c r="E2309" i="8"/>
  <c r="E2713" i="8"/>
  <c r="E275" i="8"/>
  <c r="E2310" i="8"/>
  <c r="E1155" i="8"/>
  <c r="E940" i="8"/>
  <c r="E2268" i="8"/>
  <c r="E2018" i="8"/>
  <c r="E941" i="8"/>
  <c r="E153" i="8"/>
  <c r="E1784" i="8"/>
  <c r="E1156" i="8"/>
  <c r="E2311" i="8"/>
  <c r="E1832" i="8"/>
  <c r="E276" i="8"/>
  <c r="E1330" i="8"/>
  <c r="E1833" i="8"/>
  <c r="E125" i="8"/>
  <c r="E2455" i="8"/>
  <c r="E55" i="8"/>
  <c r="E1331" i="8"/>
  <c r="E1332" i="8"/>
  <c r="E1531" i="8"/>
  <c r="E1333" i="8"/>
  <c r="E2613" i="8"/>
  <c r="E2841" i="8"/>
  <c r="E1088" i="8"/>
  <c r="E2842" i="8"/>
  <c r="E1197" i="8"/>
  <c r="E2249" i="8"/>
  <c r="E472" i="8"/>
  <c r="E1272" i="8"/>
  <c r="E126" i="8"/>
  <c r="E942" i="8"/>
  <c r="E1409" i="8"/>
  <c r="E1483" i="8"/>
  <c r="E943" i="8"/>
  <c r="E2456" i="8"/>
  <c r="E1157" i="8"/>
  <c r="E2211" i="8"/>
  <c r="E944" i="8"/>
  <c r="E1720" i="8"/>
  <c r="E1721" i="8"/>
  <c r="E1722" i="8"/>
  <c r="E882" i="8"/>
  <c r="E1410" i="8"/>
  <c r="E1723" i="8"/>
  <c r="E1089" i="8"/>
  <c r="E2874" i="8"/>
  <c r="E2457" i="8"/>
  <c r="E945" i="8"/>
  <c r="E1429" i="8"/>
  <c r="E1936" i="8"/>
  <c r="E2044" i="8"/>
  <c r="E1901" i="8"/>
  <c r="E2597" i="8"/>
  <c r="E2143" i="8"/>
  <c r="E113" i="8"/>
  <c r="E1764" i="8"/>
  <c r="E2843" i="8"/>
  <c r="E2221" i="8"/>
  <c r="E1724" i="8"/>
  <c r="E1975" i="8"/>
  <c r="E1158" i="8"/>
  <c r="E184" i="8"/>
  <c r="E56" i="8"/>
  <c r="E792" i="8"/>
  <c r="E1870" i="8"/>
  <c r="E393" i="8"/>
  <c r="E505" i="8"/>
  <c r="E1556" i="8"/>
  <c r="E15" i="8"/>
  <c r="E1969" i="8"/>
  <c r="E473" i="8"/>
  <c r="E185" i="8"/>
  <c r="E277" i="8"/>
  <c r="E127" i="8"/>
  <c r="E1725" i="8"/>
  <c r="E1726" i="8"/>
  <c r="E946" i="8"/>
  <c r="E57" i="8"/>
  <c r="E58" i="8"/>
  <c r="E2458" i="8"/>
  <c r="E105" i="8"/>
  <c r="E947" i="8"/>
  <c r="E106" i="8"/>
  <c r="E1557" i="8"/>
  <c r="E948" i="8"/>
  <c r="E1090" i="8"/>
  <c r="E949" i="8"/>
  <c r="E950" i="8"/>
  <c r="E1727" i="8"/>
  <c r="E883" i="8"/>
  <c r="E1334" i="8"/>
  <c r="E2459" i="8"/>
  <c r="E1728" i="8"/>
  <c r="E1729" i="8"/>
  <c r="E1730" i="8"/>
  <c r="E1335" i="8"/>
  <c r="E2460" i="8"/>
  <c r="E1091" i="8"/>
  <c r="E506" i="8"/>
  <c r="E951" i="8"/>
  <c r="E1393" i="8"/>
  <c r="E995" i="8"/>
  <c r="E996" i="8"/>
  <c r="E2243" i="8"/>
  <c r="E474" i="8"/>
  <c r="E475" i="8"/>
  <c r="E1731" i="8"/>
  <c r="E2250" i="8"/>
  <c r="E952" i="8"/>
  <c r="E2108" i="8"/>
  <c r="E953" i="8"/>
  <c r="E154" i="8"/>
  <c r="E2045" i="8"/>
  <c r="E1871" i="8"/>
  <c r="E2875" i="8"/>
  <c r="E278" i="8"/>
  <c r="E2269" i="8"/>
  <c r="E2904" i="8"/>
  <c r="E954" i="8"/>
  <c r="E1226" i="8"/>
  <c r="E2312" i="8"/>
  <c r="E955" i="8"/>
  <c r="E1258" i="8"/>
  <c r="E155" i="8"/>
  <c r="E956" i="8"/>
  <c r="E861" i="8"/>
  <c r="E1834" i="8"/>
  <c r="E1430" i="8"/>
  <c r="E649" i="8"/>
  <c r="E2313" i="8"/>
  <c r="E128" i="8"/>
  <c r="E650" i="8"/>
  <c r="E59" i="8"/>
  <c r="E1484" i="8"/>
  <c r="E1336" i="8"/>
  <c r="E1942" i="8"/>
  <c r="E1499" i="8"/>
  <c r="E1485" i="8"/>
  <c r="E745" i="8"/>
  <c r="E862" i="8"/>
  <c r="E1394" i="8"/>
  <c r="E1337" i="8"/>
  <c r="E1338" i="8"/>
  <c r="E863" i="8"/>
  <c r="E16" i="8"/>
  <c r="E2888" i="8"/>
  <c r="E279" i="8"/>
  <c r="E957" i="8"/>
  <c r="E17" i="8"/>
  <c r="E1339" i="8"/>
  <c r="E1949" i="8"/>
  <c r="E1159" i="8"/>
  <c r="E864" i="8"/>
  <c r="E186" i="8"/>
  <c r="E18" i="8"/>
  <c r="E958" i="8"/>
  <c r="E60" i="8"/>
  <c r="E1219" i="8"/>
  <c r="E1532" i="8"/>
  <c r="E959" i="8"/>
  <c r="E1110" i="8"/>
  <c r="E2461" i="8"/>
  <c r="E476" i="8"/>
  <c r="E2844" i="8"/>
  <c r="E960" i="8"/>
  <c r="E6" i="8"/>
  <c r="E1533" i="8"/>
  <c r="E1902" i="8"/>
  <c r="E394" i="8"/>
  <c r="E2091" i="8"/>
  <c r="E1220" i="8"/>
  <c r="E1903" i="8"/>
  <c r="E1340" i="8"/>
  <c r="E2222" i="8"/>
  <c r="E1500" i="8"/>
  <c r="E1950" i="8"/>
  <c r="E1092" i="8"/>
  <c r="E2554" i="8"/>
  <c r="E2201" i="8"/>
  <c r="E2251" i="8"/>
  <c r="E1341" i="8"/>
  <c r="E2845" i="8"/>
  <c r="E1342" i="8"/>
  <c r="E1343" i="8"/>
  <c r="E1904" i="8"/>
  <c r="E2876" i="8"/>
  <c r="E961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905" i="8"/>
  <c r="E1906" i="8"/>
  <c r="E1907" i="8"/>
  <c r="E1908" i="8"/>
  <c r="E1909" i="8"/>
  <c r="E1910" i="8"/>
  <c r="E1911" i="8"/>
  <c r="E1931" i="8"/>
  <c r="E1937" i="8"/>
  <c r="E1938" i="8"/>
  <c r="E1943" i="8"/>
  <c r="E1951" i="8"/>
  <c r="E1952" i="8"/>
  <c r="E1953" i="8"/>
  <c r="E1954" i="8"/>
  <c r="E1955" i="8"/>
  <c r="E1981" i="8"/>
  <c r="E1988" i="8"/>
  <c r="E1989" i="8"/>
  <c r="E1990" i="8"/>
  <c r="E1991" i="8"/>
  <c r="E1992" i="8"/>
  <c r="E1999" i="8"/>
  <c r="E2000" i="8"/>
  <c r="E2003" i="8"/>
  <c r="E2004" i="8"/>
  <c r="E2005" i="8"/>
  <c r="E2006" i="8"/>
  <c r="E2007" i="8"/>
  <c r="E2008" i="8"/>
  <c r="E2009" i="8"/>
  <c r="E2016" i="8"/>
  <c r="E2019" i="8"/>
  <c r="E2020" i="8"/>
  <c r="E2021" i="8"/>
  <c r="E2046" i="8"/>
  <c r="E2047" i="8"/>
  <c r="E2048" i="8"/>
  <c r="E2049" i="8"/>
  <c r="E2050" i="8"/>
  <c r="E2051" i="8"/>
  <c r="E2052" i="8"/>
  <c r="E2053" i="8"/>
  <c r="E2071" i="8"/>
  <c r="E2072" i="8"/>
  <c r="E2073" i="8"/>
  <c r="E2074" i="8"/>
  <c r="E2075" i="8"/>
  <c r="E2076" i="8"/>
  <c r="E2077" i="8"/>
  <c r="E2078" i="8"/>
  <c r="E2092" i="8"/>
  <c r="E2093" i="8"/>
  <c r="E2094" i="8"/>
  <c r="E2095" i="8"/>
  <c r="E2096" i="8"/>
  <c r="E2207" i="8"/>
  <c r="E2208" i="8"/>
  <c r="E2223" i="8"/>
  <c r="E2224" i="8"/>
  <c r="E2244" i="8"/>
  <c r="E2252" i="8"/>
  <c r="E2290" i="8"/>
  <c r="E2291" i="8"/>
  <c r="E2292" i="8"/>
  <c r="E2314" i="8"/>
  <c r="E2315" i="8"/>
  <c r="E2316" i="8"/>
  <c r="E2341" i="8"/>
  <c r="E2342" i="8"/>
  <c r="E2343" i="8"/>
  <c r="E2348" i="8"/>
  <c r="E2349" i="8"/>
  <c r="E2462" i="8"/>
  <c r="E2463" i="8"/>
  <c r="E2464" i="8"/>
  <c r="E2465" i="8"/>
  <c r="E2466" i="8"/>
  <c r="E2478" i="8"/>
  <c r="E2500" i="8"/>
  <c r="E2512" i="8"/>
  <c r="E2532" i="8"/>
  <c r="E2533" i="8"/>
  <c r="E2534" i="8"/>
  <c r="E2535" i="8"/>
  <c r="E2541" i="8"/>
  <c r="E2555" i="8"/>
  <c r="E2556" i="8"/>
  <c r="E2557" i="8"/>
  <c r="E2558" i="8"/>
  <c r="E2598" i="8"/>
  <c r="E2599" i="8"/>
  <c r="E2600" i="8"/>
  <c r="E2601" i="8"/>
  <c r="E2602" i="8"/>
  <c r="E2603" i="8"/>
  <c r="E2604" i="8"/>
  <c r="E2605" i="8"/>
  <c r="E2606" i="8"/>
  <c r="E2607" i="8"/>
  <c r="E2622" i="8"/>
  <c r="E2650" i="8"/>
  <c r="E2651" i="8"/>
  <c r="E2652" i="8"/>
  <c r="E2653" i="8"/>
  <c r="E2654" i="8"/>
  <c r="E2655" i="8"/>
  <c r="E2656" i="8"/>
  <c r="E2678" i="8"/>
  <c r="E2679" i="8"/>
  <c r="E2680" i="8"/>
  <c r="E2681" i="8"/>
  <c r="E2682" i="8"/>
  <c r="E2683" i="8"/>
  <c r="E2704" i="8"/>
  <c r="E2705" i="8"/>
  <c r="E2717" i="8"/>
  <c r="E2757" i="8"/>
  <c r="E2758" i="8"/>
  <c r="E2759" i="8"/>
  <c r="E2760" i="8"/>
  <c r="E2828" i="8"/>
  <c r="E2852" i="8"/>
  <c r="E2853" i="8"/>
  <c r="E2854" i="8"/>
  <c r="E2889" i="8"/>
  <c r="E129" i="8"/>
  <c r="E427" i="8"/>
  <c r="E739" i="8"/>
  <c r="E1268" i="8"/>
  <c r="E1956" i="8"/>
  <c r="E130" i="8"/>
  <c r="E131" i="8"/>
  <c r="E187" i="8"/>
  <c r="E188" i="8"/>
  <c r="E216" i="8"/>
  <c r="E372" i="8"/>
  <c r="E395" i="8"/>
  <c r="E396" i="8"/>
  <c r="E428" i="8"/>
  <c r="E429" i="8"/>
  <c r="E462" i="8"/>
  <c r="E463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746" i="8"/>
  <c r="E769" i="8"/>
  <c r="E865" i="8"/>
  <c r="E866" i="8"/>
  <c r="E867" i="8"/>
  <c r="E868" i="8"/>
  <c r="E869" i="8"/>
  <c r="E962" i="8"/>
  <c r="E963" i="8"/>
  <c r="E964" i="8"/>
  <c r="E965" i="8"/>
  <c r="E966" i="8"/>
  <c r="E1111" i="8"/>
  <c r="E1112" i="8"/>
  <c r="E1160" i="8"/>
  <c r="E1161" i="8"/>
  <c r="E1187" i="8"/>
  <c r="E1281" i="8"/>
  <c r="E1344" i="8"/>
  <c r="E1411" i="8"/>
  <c r="E1431" i="8"/>
  <c r="E1432" i="8"/>
  <c r="E1433" i="8"/>
  <c r="E1457" i="8"/>
  <c r="E1501" i="8"/>
  <c r="E1558" i="8"/>
  <c r="E1678" i="8"/>
  <c r="E1679" i="8"/>
  <c r="E1680" i="8"/>
  <c r="E1732" i="8"/>
  <c r="E1733" i="8"/>
  <c r="E1734" i="8"/>
  <c r="E1885" i="8"/>
  <c r="E1912" i="8"/>
  <c r="E1957" i="8"/>
  <c r="E2010" i="8"/>
  <c r="E2025" i="8"/>
  <c r="E2054" i="8"/>
  <c r="E2055" i="8"/>
  <c r="E2056" i="8"/>
  <c r="E2097" i="8"/>
  <c r="E2098" i="8"/>
  <c r="E2202" i="8"/>
  <c r="E2245" i="8"/>
  <c r="E2253" i="8"/>
  <c r="E2317" i="8"/>
  <c r="E2318" i="8"/>
  <c r="E2467" i="8"/>
  <c r="E2528" i="8"/>
  <c r="E2614" i="8"/>
  <c r="E2684" i="8"/>
  <c r="E2706" i="8"/>
  <c r="E2855" i="8"/>
  <c r="E19" i="8"/>
  <c r="E61" i="8"/>
  <c r="E132" i="8"/>
  <c r="E133" i="8"/>
  <c r="E134" i="8"/>
  <c r="E135" i="8"/>
  <c r="E136" i="8"/>
  <c r="E137" i="8"/>
  <c r="E138" i="8"/>
  <c r="E156" i="8"/>
  <c r="E189" i="8"/>
  <c r="E397" i="8"/>
  <c r="E398" i="8"/>
  <c r="E430" i="8"/>
  <c r="E431" i="8"/>
  <c r="E432" i="8"/>
  <c r="E433" i="8"/>
  <c r="E464" i="8"/>
  <c r="E465" i="8"/>
  <c r="E477" i="8"/>
  <c r="E507" i="8"/>
  <c r="E508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818" i="8"/>
  <c r="E870" i="8"/>
  <c r="E967" i="8"/>
  <c r="E1162" i="8"/>
  <c r="E1163" i="8"/>
  <c r="E1211" i="8"/>
  <c r="E1259" i="8"/>
  <c r="E1269" i="8"/>
  <c r="E1345" i="8"/>
  <c r="E1346" i="8"/>
  <c r="E1347" i="8"/>
  <c r="E1348" i="8"/>
  <c r="E1349" i="8"/>
  <c r="E1350" i="8"/>
  <c r="E1395" i="8"/>
  <c r="E1412" i="8"/>
  <c r="E1413" i="8"/>
  <c r="E1434" i="8"/>
  <c r="E1435" i="8"/>
  <c r="E1436" i="8"/>
  <c r="E1458" i="8"/>
  <c r="E1502" i="8"/>
  <c r="E1503" i="8"/>
  <c r="E1504" i="8"/>
  <c r="E1523" i="8"/>
  <c r="E1545" i="8"/>
  <c r="E1602" i="8"/>
  <c r="E1609" i="8"/>
  <c r="E1681" i="8"/>
  <c r="E1735" i="8"/>
  <c r="E1736" i="8"/>
  <c r="E1799" i="8"/>
  <c r="E1851" i="8"/>
  <c r="E1852" i="8"/>
  <c r="E1886" i="8"/>
  <c r="E1887" i="8"/>
  <c r="E1958" i="8"/>
  <c r="E1982" i="8"/>
  <c r="E1983" i="8"/>
  <c r="E1993" i="8"/>
  <c r="E2011" i="8"/>
  <c r="E2079" i="8"/>
  <c r="E2203" i="8"/>
  <c r="E2267" i="8"/>
  <c r="E2289" i="8"/>
  <c r="E2293" i="8"/>
  <c r="E2319" i="8"/>
  <c r="E2344" i="8"/>
  <c r="E2345" i="8"/>
  <c r="E2346" i="8"/>
  <c r="E2501" i="8"/>
  <c r="E2513" i="8"/>
  <c r="E2559" i="8"/>
  <c r="E2560" i="8"/>
  <c r="E2608" i="8"/>
  <c r="E2609" i="8"/>
  <c r="E2610" i="8"/>
  <c r="E2615" i="8"/>
  <c r="E2685" i="8"/>
  <c r="E2829" i="8"/>
  <c r="E2830" i="8"/>
  <c r="E2890" i="8"/>
  <c r="E20" i="8"/>
  <c r="E21" i="8"/>
  <c r="E62" i="8"/>
  <c r="E63" i="8"/>
  <c r="E190" i="8"/>
  <c r="E191" i="8"/>
  <c r="E192" i="8"/>
  <c r="E193" i="8"/>
  <c r="E194" i="8"/>
  <c r="E195" i="8"/>
  <c r="E196" i="8"/>
  <c r="E197" i="8"/>
  <c r="E198" i="8"/>
  <c r="E199" i="8"/>
  <c r="E217" i="8"/>
  <c r="E218" i="8"/>
  <c r="E219" i="8"/>
  <c r="E373" i="8"/>
  <c r="E399" i="8"/>
  <c r="E400" i="8"/>
  <c r="E401" i="8"/>
  <c r="E402" i="8"/>
  <c r="E403" i="8"/>
  <c r="E404" i="8"/>
  <c r="E405" i="8"/>
  <c r="E434" i="8"/>
  <c r="E435" i="8"/>
  <c r="E436" i="8"/>
  <c r="E437" i="8"/>
  <c r="E438" i="8"/>
  <c r="E439" i="8"/>
  <c r="E440" i="8"/>
  <c r="E441" i="8"/>
  <c r="E449" i="8"/>
  <c r="E466" i="8"/>
  <c r="E478" i="8"/>
  <c r="E479" i="8"/>
  <c r="E494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34" i="8"/>
  <c r="E747" i="8"/>
  <c r="E770" i="8"/>
  <c r="E771" i="8"/>
  <c r="E783" i="8"/>
  <c r="E793" i="8"/>
  <c r="E808" i="8"/>
  <c r="E871" i="8"/>
  <c r="E872" i="8"/>
  <c r="E873" i="8"/>
  <c r="E874" i="8"/>
  <c r="E2831" i="8"/>
  <c r="E1227" i="8"/>
  <c r="E997" i="8"/>
  <c r="E998" i="8"/>
  <c r="E968" i="8"/>
  <c r="E157" i="8"/>
  <c r="E200" i="8"/>
  <c r="E2832" i="8"/>
  <c r="E1737" i="8"/>
  <c r="E1738" i="8"/>
  <c r="E1546" i="8"/>
  <c r="E2643" i="8"/>
  <c r="E509" i="8"/>
  <c r="E2846" i="8"/>
  <c r="E2294" i="8"/>
  <c r="E1260" i="8"/>
  <c r="E1261" i="8"/>
  <c r="E2026" i="8"/>
  <c r="E2209" i="8"/>
  <c r="E510" i="8"/>
  <c r="E740" i="8"/>
  <c r="E1351" i="8"/>
  <c r="E1939" i="8"/>
  <c r="E201" i="8"/>
  <c r="E2320" i="8"/>
  <c r="E1976" i="8"/>
  <c r="E2295" i="8"/>
  <c r="E2707" i="8"/>
  <c r="E2542" i="8"/>
  <c r="E2080" i="8"/>
  <c r="E969" i="8"/>
  <c r="E2761" i="8"/>
  <c r="E64" i="8"/>
  <c r="E2225" i="8"/>
  <c r="E1164" i="8"/>
  <c r="E65" i="8"/>
  <c r="E1165" i="8"/>
  <c r="E66" i="8"/>
  <c r="E22" i="8"/>
  <c r="E2529" i="8"/>
  <c r="E970" i="8"/>
  <c r="E971" i="8"/>
  <c r="E1853" i="8"/>
  <c r="E1166" i="8"/>
  <c r="E1559" i="8"/>
  <c r="E480" i="8"/>
  <c r="E972" i="8"/>
  <c r="E1800" i="8"/>
  <c r="E973" i="8"/>
  <c r="E974" i="8"/>
  <c r="E884" i="8"/>
  <c r="E975" i="8"/>
  <c r="E1888" i="8"/>
  <c r="E976" i="8"/>
  <c r="E1739" i="8"/>
  <c r="E1854" i="8"/>
  <c r="E202" i="8"/>
  <c r="E1740" i="8"/>
  <c r="E67" i="8"/>
  <c r="E203" i="8"/>
  <c r="E885" i="8"/>
  <c r="E1167" i="8"/>
  <c r="E2833" i="8"/>
  <c r="E2708" i="8"/>
  <c r="E1580" i="8"/>
  <c r="E2468" i="8"/>
  <c r="E68" i="8"/>
  <c r="E2321" i="8"/>
  <c r="E2195" i="8"/>
  <c r="E2296" i="8"/>
  <c r="E1093" i="8"/>
  <c r="E2834" i="8"/>
  <c r="E977" i="8"/>
  <c r="E2877" i="8"/>
  <c r="E481" i="8"/>
  <c r="E1913" i="8"/>
  <c r="E280" i="8"/>
  <c r="E2905" i="8"/>
  <c r="E482" i="8"/>
  <c r="E978" i="8"/>
  <c r="E1262" i="8"/>
  <c r="E511" i="8"/>
  <c r="E1168" i="8"/>
  <c r="E2718" i="8"/>
  <c r="E1263" i="8"/>
  <c r="E204" i="8"/>
  <c r="E2835" i="8"/>
  <c r="E2878" i="8"/>
  <c r="E2057" i="8"/>
  <c r="E158" i="8"/>
  <c r="E979" i="8"/>
  <c r="E980" i="8"/>
  <c r="E2322" i="8"/>
  <c r="E1264" i="8"/>
  <c r="E2762" i="8"/>
  <c r="E483" i="8"/>
  <c r="E1352" i="8"/>
  <c r="E2303" i="8"/>
  <c r="E1353" i="8"/>
  <c r="E2109" i="8"/>
  <c r="E784" i="8"/>
  <c r="E2144" i="8"/>
  <c r="E1354" i="8"/>
  <c r="E1944" i="8"/>
  <c r="E2476" i="8"/>
  <c r="E772" i="8"/>
  <c r="E2906" i="8"/>
  <c r="E1534" i="8"/>
  <c r="E2477" i="8"/>
  <c r="E1355" i="8"/>
  <c r="E1113" i="8"/>
  <c r="E2657" i="8"/>
  <c r="E1889" i="8"/>
  <c r="E1855" i="8"/>
  <c r="E1356" i="8"/>
  <c r="E1914" i="8"/>
  <c r="E1357" i="8"/>
  <c r="E1915" i="8"/>
  <c r="E114" i="8"/>
  <c r="E1358" i="8"/>
  <c r="E1273" i="8"/>
  <c r="E2226" i="8"/>
  <c r="E1274" i="8"/>
  <c r="E1801" i="8"/>
  <c r="E1505" i="8"/>
  <c r="E1359" i="8"/>
  <c r="E1916" i="8"/>
  <c r="E1917" i="8"/>
  <c r="E1360" i="8"/>
  <c r="E1802" i="8"/>
  <c r="E406" i="8"/>
  <c r="E1741" i="8"/>
  <c r="E2847" i="8"/>
  <c r="E2099" i="8"/>
  <c r="E2227" i="8"/>
  <c r="E2228" i="8"/>
  <c r="E2100" i="8"/>
  <c r="E2229" i="8"/>
  <c r="E2230" i="8"/>
  <c r="E2231" i="8"/>
  <c r="E2232" i="8"/>
  <c r="E484" i="8"/>
  <c r="E2233" i="8"/>
  <c r="E1856" i="8"/>
  <c r="E2234" i="8"/>
  <c r="E2561" i="8"/>
  <c r="E2350" i="8"/>
  <c r="E2058" i="8"/>
  <c r="E1535" i="8"/>
  <c r="E2562" i="8"/>
  <c r="E2145" i="8"/>
  <c r="E495" i="8"/>
  <c r="E875" i="8"/>
  <c r="E2530" i="8"/>
  <c r="E2235" i="8"/>
  <c r="E2204" i="8"/>
  <c r="E1361" i="8"/>
  <c r="E1918" i="8"/>
  <c r="E1270" i="8"/>
  <c r="E2059" i="8"/>
  <c r="E1742" i="8"/>
  <c r="E2848" i="8"/>
  <c r="E1362" i="8"/>
  <c r="E2616" i="8"/>
  <c r="E2856" i="8"/>
  <c r="E1363" i="8"/>
  <c r="E1890" i="8"/>
  <c r="E741" i="8"/>
  <c r="E2060" i="8"/>
  <c r="E2531" i="8"/>
  <c r="E1169" i="8"/>
  <c r="E115" i="8"/>
  <c r="E2714" i="8"/>
  <c r="E407" i="8"/>
  <c r="E281" i="8"/>
  <c r="E1994" i="8"/>
  <c r="E2849" i="8"/>
  <c r="E1932" i="8"/>
  <c r="E107" i="8"/>
  <c r="E1170" i="8"/>
  <c r="E2763" i="8"/>
  <c r="E876" i="8"/>
  <c r="E1171" i="8"/>
  <c r="E1221" i="8"/>
  <c r="E1743" i="8"/>
  <c r="E1560" i="8"/>
  <c r="E485" i="8"/>
  <c r="E2644" i="8"/>
  <c r="E1364" i="8"/>
  <c r="E108" i="8"/>
  <c r="E981" i="8"/>
  <c r="E1365" i="8"/>
  <c r="E109" i="8"/>
  <c r="E2146" i="8"/>
  <c r="E267" i="8"/>
  <c r="E110" i="8"/>
  <c r="E886" i="8"/>
  <c r="E2469" i="8"/>
  <c r="E2027" i="8"/>
  <c r="E887" i="8"/>
  <c r="E1172" i="8"/>
  <c r="E982" i="8"/>
  <c r="E1366" i="8"/>
  <c r="E742" i="8"/>
  <c r="E983" i="8"/>
  <c r="E1367" i="8"/>
  <c r="E984" i="8"/>
  <c r="E888" i="8"/>
  <c r="E2836" i="8"/>
  <c r="E2254" i="8"/>
  <c r="E7" i="8"/>
  <c r="E2879" i="8"/>
  <c r="E2351" i="8"/>
  <c r="E2470" i="8"/>
  <c r="E1744" i="8"/>
  <c r="E1368" i="8"/>
  <c r="E2304" i="8"/>
  <c r="E1173" i="8"/>
  <c r="E2907" i="8"/>
  <c r="E2236" i="8"/>
  <c r="E1174" i="8"/>
  <c r="E985" i="8"/>
  <c r="E2471" i="8"/>
  <c r="E1369" i="8"/>
  <c r="E512" i="8"/>
  <c r="E2850" i="8"/>
  <c r="E2270" i="8"/>
  <c r="E2061" i="8"/>
  <c r="E986" i="8"/>
  <c r="E1610" i="8"/>
  <c r="E987" i="8"/>
  <c r="E988" i="8"/>
  <c r="E1175" i="8"/>
  <c r="E2271" i="8"/>
  <c r="E2255" i="8"/>
  <c r="E1094" i="8"/>
  <c r="E2272" i="8"/>
  <c r="E1275" i="8"/>
  <c r="E2237" i="8"/>
  <c r="E989" i="8"/>
  <c r="E2196" i="8"/>
  <c r="E69" i="8"/>
  <c r="E2256" i="8"/>
  <c r="E990" i="8"/>
  <c r="E159" i="8"/>
  <c r="E2764" i="8"/>
  <c r="E991" i="8"/>
  <c r="E1745" i="8"/>
  <c r="E1891" i="8"/>
  <c r="E2238" i="8"/>
  <c r="E2257" i="8"/>
  <c r="E2765" i="8"/>
  <c r="E70" i="8"/>
  <c r="E1892" i="8"/>
  <c r="E992" i="8"/>
  <c r="E2197" i="8"/>
  <c r="E2323" i="8"/>
  <c r="E1893" i="8"/>
  <c r="E513" i="8"/>
  <c r="E1282" i="8"/>
  <c r="E2880" i="8"/>
  <c r="E2837" i="8"/>
  <c r="E2881" i="8"/>
  <c r="E2324" i="8"/>
  <c r="E993" i="8"/>
  <c r="E2882" i="8"/>
  <c r="E2883" i="8"/>
  <c r="E2325" i="8"/>
  <c r="E1176" i="8"/>
  <c r="E719" i="8"/>
  <c r="E1177" i="8"/>
  <c r="E1603" i="8"/>
  <c r="E1746" i="8"/>
  <c r="E1747" i="8"/>
  <c r="E116" i="8"/>
  <c r="E1581" i="8"/>
  <c r="E1748" i="8"/>
  <c r="E735" i="8"/>
  <c r="E838" i="8"/>
  <c r="E794" i="8"/>
  <c r="E795" i="8"/>
  <c r="E1506" i="8"/>
  <c r="E220" i="8"/>
  <c r="E117" i="8"/>
  <c r="E877" i="8"/>
  <c r="E999" i="8"/>
  <c r="E878" i="8"/>
  <c r="E839" i="8"/>
  <c r="E2101" i="8"/>
  <c r="E221" i="8"/>
  <c r="E1437" i="8"/>
  <c r="E1749" i="8"/>
  <c r="E1959" i="8"/>
  <c r="E1547" i="8"/>
  <c r="E2205" i="8"/>
  <c r="E889" i="8"/>
  <c r="E1750" i="8"/>
  <c r="E2536" i="8"/>
  <c r="E2102" i="8"/>
  <c r="E2891" i="8"/>
  <c r="E71" i="8"/>
  <c r="E1751" i="8"/>
  <c r="E1095" i="8"/>
  <c r="E1582" i="8"/>
  <c r="E514" i="8"/>
  <c r="E1507" i="8"/>
  <c r="E720" i="8"/>
  <c r="E2884" i="8"/>
  <c r="E1960" i="8"/>
  <c r="E1198" i="8"/>
  <c r="E1752" i="8"/>
  <c r="E2857" i="8"/>
  <c r="E268" i="8"/>
  <c r="E269" i="8"/>
  <c r="E2885" i="8"/>
  <c r="E2210" i="8"/>
  <c r="E118" i="8"/>
  <c r="E796" i="8"/>
  <c r="E1178" i="8"/>
  <c r="E994" i="8"/>
  <c r="E840" i="8"/>
  <c r="E1857" i="8"/>
  <c r="E721" i="8"/>
  <c r="E2117" i="8"/>
  <c r="E2305" i="8"/>
  <c r="E1961" i="8"/>
  <c r="E722" i="8"/>
  <c r="E1753" i="8"/>
  <c r="E2103" i="8"/>
  <c r="E222" i="8"/>
  <c r="E1179" i="8"/>
  <c r="E1180" i="8"/>
  <c r="E2838" i="8"/>
  <c r="E723" i="8"/>
  <c r="E2062" i="8"/>
  <c r="E119" i="8"/>
  <c r="E223" i="8"/>
  <c r="E2118" i="8"/>
  <c r="E486" i="8"/>
  <c r="E1276" i="8"/>
  <c r="E797" i="8"/>
  <c r="E2147" i="8"/>
  <c r="E724" i="8"/>
  <c r="E2858" i="8"/>
  <c r="E450" i="8"/>
  <c r="E1283" i="8"/>
  <c r="E2472" i="8"/>
  <c r="E1962" i="8"/>
  <c r="E139" i="8"/>
  <c r="E408" i="8"/>
  <c r="E798" i="8"/>
  <c r="E1438" i="8"/>
  <c r="E2169" i="8"/>
  <c r="E1754" i="8"/>
  <c r="E736" i="8"/>
  <c r="E1755" i="8"/>
  <c r="E1756" i="8"/>
  <c r="E72" i="8"/>
  <c r="E1963" i="8"/>
  <c r="E2104" i="8"/>
  <c r="E73" i="8"/>
  <c r="E841" i="8"/>
  <c r="E140" i="8"/>
  <c r="E2022" i="8"/>
  <c r="E1757" i="8"/>
  <c r="E74" i="8"/>
  <c r="E842" i="8"/>
  <c r="E487" i="8"/>
  <c r="E1964" i="8"/>
  <c r="E890" i="8"/>
  <c r="E1965" i="8"/>
  <c r="E1783" i="8"/>
  <c r="E224" i="8"/>
  <c r="E1758" i="8"/>
  <c r="E409" i="8"/>
  <c r="E1966" i="8"/>
  <c r="E1759" i="8"/>
  <c r="E2645" i="8"/>
  <c r="E1760" i="8"/>
  <c r="E1508" i="8"/>
  <c r="E488" i="8"/>
  <c r="E799" i="8"/>
  <c r="E725" i="8"/>
  <c r="E1967" i="8"/>
  <c r="E141" i="8"/>
  <c r="E1968" i="8"/>
  <c r="E2617" i="8"/>
  <c r="E1284" i="8"/>
  <c r="E726" i="8"/>
  <c r="E2206" i="8"/>
  <c r="E2017" i="8"/>
  <c r="E1439" i="8"/>
  <c r="E1761" i="8"/>
  <c r="E727" i="8"/>
  <c r="E728" i="8"/>
  <c r="E2105" i="8"/>
  <c r="E205" i="8"/>
  <c r="E2110" i="8"/>
  <c r="E729" i="8"/>
  <c r="E2148" i="8"/>
  <c r="E730" i="8"/>
  <c r="E1682" i="8"/>
  <c r="K63" i="8" l="1"/>
  <c r="K134" i="8"/>
  <c r="K2" i="8"/>
  <c r="K158" i="8"/>
  <c r="K31" i="8"/>
  <c r="K27" i="8"/>
  <c r="K135" i="8"/>
  <c r="K131" i="8"/>
  <c r="K971" i="8"/>
  <c r="K267" i="8"/>
  <c r="K939" i="8"/>
  <c r="K927" i="8"/>
  <c r="K923" i="8"/>
  <c r="K140" i="8"/>
  <c r="K1981" i="8"/>
  <c r="K116" i="8"/>
  <c r="K16" i="8"/>
  <c r="K139" i="8"/>
  <c r="K119" i="8"/>
  <c r="K7" i="8"/>
  <c r="K107" i="8"/>
  <c r="K115" i="8"/>
  <c r="K127" i="8"/>
  <c r="K55" i="8"/>
  <c r="K79" i="8"/>
  <c r="K71" i="8"/>
  <c r="K159" i="8"/>
  <c r="K2321" i="8"/>
  <c r="K19" i="8"/>
  <c r="K123" i="8"/>
  <c r="K47" i="8"/>
  <c r="K43" i="8"/>
  <c r="K67" i="8"/>
  <c r="K15" i="8"/>
  <c r="K151" i="8"/>
  <c r="K51" i="8"/>
  <c r="K111" i="8"/>
  <c r="K147" i="8"/>
  <c r="K11" i="8"/>
  <c r="K23" i="8"/>
  <c r="K1721" i="8"/>
  <c r="K2305" i="8"/>
  <c r="K820" i="8"/>
  <c r="K455" i="8"/>
  <c r="K2271" i="8"/>
  <c r="K2231" i="8"/>
  <c r="K2562" i="8"/>
  <c r="K2645" i="8"/>
  <c r="K1167" i="8"/>
  <c r="K995" i="8"/>
  <c r="K1091" i="8"/>
  <c r="K2017" i="8"/>
  <c r="K1917" i="8"/>
  <c r="K2295" i="8"/>
  <c r="K2101" i="8"/>
  <c r="K2061" i="8"/>
  <c r="K2229" i="8"/>
  <c r="K1932" i="8"/>
  <c r="K1889" i="8"/>
  <c r="K1944" i="8"/>
  <c r="K1956" i="8"/>
  <c r="K2234" i="8"/>
  <c r="K2230" i="8"/>
  <c r="K1993" i="8"/>
  <c r="K2256" i="8"/>
  <c r="K2236" i="8"/>
  <c r="K2232" i="8"/>
  <c r="K2147" i="8"/>
  <c r="K2097" i="8"/>
  <c r="K2100" i="8"/>
  <c r="K2056" i="8"/>
  <c r="K1965" i="8"/>
  <c r="K1961" i="8"/>
  <c r="K2007" i="8"/>
  <c r="K2003" i="8"/>
  <c r="K2055" i="8"/>
  <c r="K1902" i="8"/>
  <c r="K2008" i="8"/>
  <c r="K2004" i="8"/>
  <c r="K2010" i="8"/>
  <c r="K2006" i="8"/>
  <c r="K1916" i="8"/>
  <c r="K1976" i="8"/>
  <c r="K20" i="8"/>
  <c r="K1436" i="8"/>
  <c r="K1432" i="8"/>
  <c r="K54" i="8"/>
  <c r="K1802" i="8"/>
  <c r="K1966" i="8"/>
  <c r="K1958" i="8"/>
  <c r="K1942" i="8"/>
  <c r="K1915" i="8"/>
  <c r="K1870" i="8"/>
  <c r="K1854" i="8"/>
  <c r="K1798" i="8"/>
  <c r="K1456" i="8"/>
  <c r="K4" i="8"/>
  <c r="K1758" i="8"/>
  <c r="K1602" i="8"/>
  <c r="K1722" i="8"/>
  <c r="K1755" i="8"/>
  <c r="K1743" i="8"/>
  <c r="K1719" i="8"/>
  <c r="K1547" i="8"/>
  <c r="K1535" i="8"/>
  <c r="K1435" i="8"/>
  <c r="K465" i="8"/>
  <c r="K1431" i="8"/>
  <c r="K1603" i="8"/>
  <c r="K742" i="8"/>
  <c r="K1365" i="8"/>
  <c r="K1357" i="8"/>
  <c r="K686" i="8"/>
  <c r="K682" i="8"/>
  <c r="K678" i="8"/>
  <c r="K674" i="8"/>
  <c r="K670" i="8"/>
  <c r="K1411" i="8"/>
  <c r="K666" i="8"/>
  <c r="K662" i="8"/>
  <c r="K658" i="8"/>
  <c r="K654" i="8"/>
  <c r="K1341" i="8"/>
  <c r="K806" i="8"/>
  <c r="K978" i="8"/>
  <c r="K970" i="8"/>
  <c r="K1261" i="8"/>
  <c r="K1269" i="8"/>
  <c r="K1281" i="8"/>
  <c r="K1110" i="8"/>
  <c r="K954" i="8"/>
  <c r="K950" i="8"/>
  <c r="K1257" i="8"/>
  <c r="K1086" i="8"/>
  <c r="K926" i="8"/>
  <c r="K822" i="8"/>
  <c r="K485" i="8"/>
  <c r="K481" i="8"/>
  <c r="K818" i="8"/>
  <c r="K477" i="8"/>
  <c r="K1551" i="8"/>
  <c r="K1428" i="8"/>
  <c r="K1183" i="8"/>
  <c r="K1146" i="8"/>
  <c r="K1142" i="8"/>
  <c r="K530" i="8"/>
  <c r="K1554" i="8"/>
  <c r="K270" i="8"/>
  <c r="K1541" i="8"/>
  <c r="K1434" i="8"/>
  <c r="K1530" i="8"/>
  <c r="K1542" i="8"/>
  <c r="K1368" i="8"/>
  <c r="K1344" i="8"/>
  <c r="K1340" i="8"/>
  <c r="K1336" i="8"/>
  <c r="K1501" i="8"/>
  <c r="K756" i="8"/>
  <c r="K1147" i="8"/>
  <c r="K1143" i="8"/>
  <c r="K1485" i="8"/>
  <c r="K1433" i="8"/>
  <c r="K1227" i="8"/>
  <c r="K769" i="8"/>
  <c r="K1409" i="8"/>
  <c r="K514" i="8"/>
  <c r="K1176" i="8"/>
  <c r="K1362" i="8"/>
  <c r="K972" i="8"/>
  <c r="K968" i="8"/>
  <c r="K1211" i="8"/>
  <c r="K996" i="8"/>
  <c r="K506" i="8"/>
  <c r="K924" i="8"/>
  <c r="K1148" i="8"/>
  <c r="K1144" i="8"/>
  <c r="K817" i="8"/>
  <c r="K876" i="8"/>
  <c r="K1262" i="8"/>
  <c r="K464" i="8"/>
  <c r="K1258" i="8"/>
  <c r="K1306" i="8"/>
  <c r="K821" i="8"/>
  <c r="K797" i="8"/>
  <c r="K741" i="8"/>
  <c r="K685" i="8"/>
  <c r="K681" i="8"/>
  <c r="K677" i="8"/>
  <c r="K673" i="8"/>
  <c r="K669" i="8"/>
  <c r="K665" i="8"/>
  <c r="K661" i="8"/>
  <c r="K657" i="8"/>
  <c r="K653" i="8"/>
  <c r="K745" i="8"/>
  <c r="K649" i="8"/>
  <c r="K1393" i="8"/>
  <c r="K789" i="8"/>
  <c r="K781" i="8"/>
  <c r="K1276" i="8"/>
  <c r="K878" i="8"/>
  <c r="K886" i="8"/>
  <c r="K281" i="8"/>
  <c r="K1264" i="8"/>
  <c r="K1260" i="8"/>
  <c r="K684" i="8"/>
  <c r="K680" i="8"/>
  <c r="K676" i="8"/>
  <c r="K672" i="8"/>
  <c r="K668" i="8"/>
  <c r="K397" i="8"/>
  <c r="K664" i="8"/>
  <c r="K660" i="8"/>
  <c r="K656" i="8"/>
  <c r="K652" i="8"/>
  <c r="K429" i="8"/>
  <c r="K1268" i="8"/>
  <c r="K792" i="8"/>
  <c r="K1182" i="8"/>
  <c r="K788" i="8"/>
  <c r="K780" i="8"/>
  <c r="K544" i="8"/>
  <c r="K265" i="8"/>
  <c r="K261" i="8"/>
  <c r="K1395" i="8"/>
  <c r="K459" i="8"/>
  <c r="K497" i="8"/>
  <c r="K229" i="8"/>
  <c r="K483" i="8"/>
  <c r="K479" i="8"/>
  <c r="K181" i="8"/>
  <c r="K1225" i="8"/>
  <c r="K816" i="8"/>
  <c r="K425" i="8"/>
  <c r="K421" i="8"/>
  <c r="K389" i="8"/>
  <c r="K1074" i="8"/>
  <c r="K249" i="8"/>
  <c r="K1390" i="8"/>
  <c r="K1283" i="8"/>
  <c r="K1263" i="8"/>
  <c r="K1000" i="8"/>
  <c r="K1223" i="8"/>
  <c r="K814" i="8"/>
  <c r="K1224" i="8"/>
  <c r="K650" i="8"/>
  <c r="K1197" i="8"/>
  <c r="K1184" i="8"/>
  <c r="K790" i="8"/>
  <c r="K786" i="8"/>
  <c r="K782" i="8"/>
  <c r="K542" i="8"/>
  <c r="K1196" i="8"/>
  <c r="K491" i="8"/>
  <c r="K1185" i="8"/>
  <c r="K989" i="8"/>
  <c r="K981" i="8"/>
  <c r="K1169" i="8"/>
  <c r="K1165" i="8"/>
  <c r="K961" i="8"/>
  <c r="K953" i="8"/>
  <c r="K949" i="8"/>
  <c r="K945" i="8"/>
  <c r="K1157" i="8"/>
  <c r="K1153" i="8"/>
  <c r="K929" i="8"/>
  <c r="K1149" i="8"/>
  <c r="K925" i="8"/>
  <c r="K1145" i="8"/>
  <c r="K1769" i="8"/>
  <c r="K823" i="8"/>
  <c r="K807" i="8"/>
  <c r="K992" i="8"/>
  <c r="K787" i="8"/>
  <c r="K755" i="8"/>
  <c r="K779" i="8"/>
  <c r="K426" i="8"/>
  <c r="K422" i="8"/>
  <c r="K390" i="8"/>
  <c r="K386" i="8"/>
  <c r="K274" i="8"/>
  <c r="K549" i="8"/>
  <c r="K541" i="8"/>
  <c r="K250" i="8"/>
  <c r="K246" i="8"/>
  <c r="K468" i="8"/>
  <c r="K498" i="8"/>
  <c r="K262" i="8"/>
  <c r="K739" i="8"/>
  <c r="K743" i="8"/>
  <c r="K683" i="8"/>
  <c r="K679" i="8"/>
  <c r="K675" i="8"/>
  <c r="K671" i="8"/>
  <c r="K667" i="8"/>
  <c r="K663" i="8"/>
  <c r="K659" i="8"/>
  <c r="K655" i="8"/>
  <c r="K651" i="8"/>
  <c r="K543" i="8"/>
  <c r="K457" i="8"/>
  <c r="K136" i="8"/>
  <c r="K132" i="8"/>
  <c r="K427" i="8"/>
  <c r="K56" i="8"/>
  <c r="K104" i="8"/>
  <c r="K460" i="8"/>
  <c r="K423" i="8"/>
  <c r="K391" i="8"/>
  <c r="K387" i="8"/>
  <c r="K148" i="8"/>
  <c r="K12" i="8"/>
  <c r="K39" i="8"/>
  <c r="K35" i="8"/>
  <c r="K32" i="8"/>
  <c r="K24" i="8"/>
  <c r="K144" i="8"/>
  <c r="K87" i="8"/>
  <c r="K478" i="8"/>
  <c r="K466" i="8"/>
  <c r="K458" i="8"/>
  <c r="K408" i="8"/>
  <c r="K428" i="8"/>
  <c r="K424" i="8"/>
  <c r="K420" i="8"/>
  <c r="K388" i="8"/>
  <c r="K277" i="8"/>
  <c r="K150" i="8"/>
  <c r="K264" i="8"/>
  <c r="K248" i="8"/>
  <c r="K228" i="8"/>
  <c r="K263" i="8"/>
  <c r="K247" i="8"/>
  <c r="K227" i="8"/>
  <c r="K200" i="8"/>
  <c r="K184" i="8"/>
  <c r="K224" i="8"/>
  <c r="K1754" i="8"/>
  <c r="K994" i="8"/>
  <c r="K1507" i="8"/>
  <c r="K1437" i="8"/>
  <c r="K1746" i="8"/>
  <c r="K729" i="8"/>
  <c r="K725" i="8"/>
  <c r="K842" i="8"/>
  <c r="K486" i="8"/>
  <c r="K721" i="8"/>
  <c r="K1178" i="8"/>
  <c r="K1682" i="8"/>
  <c r="K1964" i="8"/>
  <c r="K450" i="8"/>
  <c r="K1582" i="8"/>
  <c r="K1750" i="8"/>
  <c r="K220" i="8"/>
  <c r="K838" i="8"/>
  <c r="K2325" i="8"/>
  <c r="K990" i="8"/>
  <c r="K1094" i="8"/>
  <c r="K887" i="8"/>
  <c r="K406" i="8"/>
  <c r="K1273" i="8"/>
  <c r="K204" i="8"/>
  <c r="K482" i="8"/>
  <c r="K1166" i="8"/>
  <c r="K793" i="8"/>
  <c r="K770" i="8"/>
  <c r="K717" i="8"/>
  <c r="K713" i="8"/>
  <c r="K709" i="8"/>
  <c r="K705" i="8"/>
  <c r="K701" i="8"/>
  <c r="K697" i="8"/>
  <c r="K693" i="8"/>
  <c r="K689" i="8"/>
  <c r="K1162" i="8"/>
  <c r="K958" i="8"/>
  <c r="K212" i="8"/>
  <c r="K208" i="8"/>
  <c r="K986" i="8"/>
  <c r="K982" i="8"/>
  <c r="K1560" i="8"/>
  <c r="K1170" i="8"/>
  <c r="K875" i="8"/>
  <c r="K1356" i="8"/>
  <c r="K1352" i="8"/>
  <c r="K196" i="8"/>
  <c r="K192" i="8"/>
  <c r="K1348" i="8"/>
  <c r="K1187" i="8"/>
  <c r="K867" i="8"/>
  <c r="K216" i="8"/>
  <c r="K394" i="8"/>
  <c r="K470" i="8"/>
  <c r="K512" i="8"/>
  <c r="K1174" i="8"/>
  <c r="K1364" i="8"/>
  <c r="K2060" i="8"/>
  <c r="K495" i="8"/>
  <c r="K1360" i="8"/>
  <c r="K2195" i="8"/>
  <c r="K974" i="8"/>
  <c r="K998" i="8"/>
  <c r="K871" i="8"/>
  <c r="K438" i="8"/>
  <c r="K434" i="8"/>
  <c r="K402" i="8"/>
  <c r="K2079" i="8"/>
  <c r="K1886" i="8"/>
  <c r="K1609" i="8"/>
  <c r="K508" i="8"/>
  <c r="K430" i="8"/>
  <c r="K1678" i="8"/>
  <c r="K966" i="8"/>
  <c r="K962" i="8"/>
  <c r="K463" i="8"/>
  <c r="K188" i="8"/>
  <c r="K2075" i="8"/>
  <c r="K2071" i="8"/>
  <c r="K1991" i="8"/>
  <c r="K278" i="8"/>
  <c r="K474" i="8"/>
  <c r="K1730" i="8"/>
  <c r="K1556" i="8"/>
  <c r="K1429" i="8"/>
  <c r="K1154" i="8"/>
  <c r="K938" i="8"/>
  <c r="K504" i="8"/>
  <c r="K1150" i="8"/>
  <c r="K1455" i="8"/>
  <c r="K930" i="8"/>
  <c r="K1714" i="8"/>
  <c r="K1521" i="8"/>
  <c r="K1517" i="8"/>
  <c r="K1495" i="8"/>
  <c r="K1425" i="8"/>
  <c r="K1421" i="8"/>
  <c r="K1417" i="8"/>
  <c r="K1406" i="8"/>
  <c r="K1389" i="8"/>
  <c r="K1385" i="8"/>
  <c r="K1324" i="8"/>
  <c r="K1253" i="8"/>
  <c r="K1249" i="8"/>
  <c r="K1245" i="8"/>
  <c r="K1102" i="8"/>
  <c r="K1098" i="8"/>
  <c r="K1082" i="8"/>
  <c r="K855" i="8"/>
  <c r="K733" i="8"/>
  <c r="K500" i="8"/>
  <c r="K180" i="8"/>
  <c r="K176" i="8"/>
  <c r="K172" i="8"/>
  <c r="K168" i="8"/>
  <c r="K785" i="8"/>
  <c r="K811" i="8"/>
  <c r="K545" i="8"/>
  <c r="K537" i="8"/>
  <c r="K446" i="8"/>
  <c r="K533" i="8"/>
  <c r="K754" i="8"/>
  <c r="K164" i="8"/>
  <c r="K251" i="8"/>
  <c r="K271" i="8"/>
  <c r="K235" i="8"/>
  <c r="K231" i="8"/>
  <c r="K117" i="8"/>
  <c r="K109" i="8"/>
  <c r="K137" i="8"/>
  <c r="K133" i="8"/>
  <c r="K61" i="8"/>
  <c r="K149" i="8"/>
  <c r="K33" i="8"/>
  <c r="K25" i="8"/>
  <c r="K22" i="8"/>
  <c r="K6" i="8"/>
  <c r="K18" i="8"/>
  <c r="K14" i="8"/>
  <c r="K10" i="8"/>
  <c r="K293" i="8"/>
  <c r="K289" i="8"/>
  <c r="K285" i="8"/>
  <c r="K99" i="8"/>
  <c r="K1439" i="8"/>
  <c r="K141" i="8"/>
  <c r="K799" i="8"/>
  <c r="K1760" i="8"/>
  <c r="K1180" i="8"/>
  <c r="K269" i="8"/>
  <c r="K1752" i="8"/>
  <c r="K1892" i="8"/>
  <c r="K1275" i="8"/>
  <c r="K988" i="8"/>
  <c r="K2351" i="8"/>
  <c r="K2254" i="8"/>
  <c r="K984" i="8"/>
  <c r="K1172" i="8"/>
  <c r="K2469" i="8"/>
  <c r="K2204" i="8"/>
  <c r="K2058" i="8"/>
  <c r="K484" i="8"/>
  <c r="K2226" i="8"/>
  <c r="K1358" i="8"/>
  <c r="K2477" i="8"/>
  <c r="K772" i="8"/>
  <c r="K2109" i="8"/>
  <c r="K980" i="8"/>
  <c r="K280" i="8"/>
  <c r="K1580" i="8"/>
  <c r="K1740" i="8"/>
  <c r="K202" i="8"/>
  <c r="K976" i="8"/>
  <c r="K480" i="8"/>
  <c r="K65" i="8"/>
  <c r="K1164" i="8"/>
  <c r="K783" i="8"/>
  <c r="K715" i="8"/>
  <c r="K711" i="8"/>
  <c r="K707" i="8"/>
  <c r="K703" i="8"/>
  <c r="K699" i="8"/>
  <c r="K695" i="8"/>
  <c r="K691" i="8"/>
  <c r="K687" i="8"/>
  <c r="K373" i="8"/>
  <c r="K2319" i="8"/>
  <c r="K1736" i="8"/>
  <c r="K1523" i="8"/>
  <c r="K488" i="8"/>
  <c r="K1962" i="8"/>
  <c r="K2062" i="8"/>
  <c r="K840" i="8"/>
  <c r="K1198" i="8"/>
  <c r="K889" i="8"/>
  <c r="K735" i="8"/>
  <c r="K2323" i="8"/>
  <c r="K2238" i="8"/>
  <c r="K1366" i="8"/>
  <c r="K1856" i="8"/>
  <c r="K1505" i="8"/>
  <c r="K1354" i="8"/>
  <c r="K1168" i="8"/>
  <c r="K885" i="8"/>
  <c r="K1888" i="8"/>
  <c r="K510" i="8"/>
  <c r="K747" i="8"/>
  <c r="K198" i="8"/>
  <c r="K194" i="8"/>
  <c r="K190" i="8"/>
  <c r="K2293" i="8"/>
  <c r="K1982" i="8"/>
  <c r="K1852" i="8"/>
  <c r="K1350" i="8"/>
  <c r="K1346" i="8"/>
  <c r="K2148" i="8"/>
  <c r="K727" i="8"/>
  <c r="K73" i="8"/>
  <c r="K1756" i="8"/>
  <c r="K723" i="8"/>
  <c r="K2117" i="8"/>
  <c r="K2102" i="8"/>
  <c r="K877" i="8"/>
  <c r="K795" i="8"/>
  <c r="K1748" i="8"/>
  <c r="K719" i="8"/>
  <c r="K2197" i="8"/>
  <c r="K69" i="8"/>
  <c r="K2270" i="8"/>
  <c r="K1744" i="8"/>
  <c r="K2616" i="8"/>
  <c r="K2530" i="8"/>
  <c r="K2561" i="8"/>
  <c r="K2144" i="8"/>
  <c r="K2303" i="8"/>
  <c r="K1939" i="8"/>
  <c r="K157" i="8"/>
  <c r="K873" i="8"/>
  <c r="K440" i="8"/>
  <c r="K436" i="8"/>
  <c r="K404" i="8"/>
  <c r="K400" i="8"/>
  <c r="K218" i="8"/>
  <c r="K1412" i="8"/>
  <c r="K1259" i="8"/>
  <c r="K1457" i="8"/>
  <c r="K396" i="8"/>
  <c r="K2050" i="8"/>
  <c r="K2046" i="8"/>
  <c r="K1954" i="8"/>
  <c r="K1943" i="8"/>
  <c r="K1931" i="8"/>
  <c r="K1884" i="8"/>
  <c r="K1880" i="8"/>
  <c r="K1876" i="8"/>
  <c r="K1872" i="8"/>
  <c r="K1848" i="8"/>
  <c r="K1844" i="8"/>
  <c r="K1840" i="8"/>
  <c r="K1836" i="8"/>
  <c r="K1092" i="8"/>
  <c r="K960" i="8"/>
  <c r="K1226" i="8"/>
  <c r="K952" i="8"/>
  <c r="K1334" i="8"/>
  <c r="K948" i="8"/>
  <c r="K1724" i="8"/>
  <c r="K113" i="8"/>
  <c r="K944" i="8"/>
  <c r="K1330" i="8"/>
  <c r="K153" i="8"/>
  <c r="K940" i="8"/>
  <c r="K53" i="8"/>
  <c r="K881" i="8"/>
  <c r="K1108" i="8"/>
  <c r="K1550" i="8"/>
  <c r="K920" i="8"/>
  <c r="K916" i="8"/>
  <c r="K912" i="8"/>
  <c r="K493" i="8"/>
  <c r="K369" i="8"/>
  <c r="K214" i="8"/>
  <c r="K210" i="8"/>
  <c r="K559" i="8"/>
  <c r="K555" i="8"/>
  <c r="K448" i="8"/>
  <c r="K145" i="8"/>
  <c r="K551" i="8"/>
  <c r="K37" i="8"/>
  <c r="K547" i="8"/>
  <c r="K367" i="8"/>
  <c r="K416" i="8"/>
  <c r="K836" i="8"/>
  <c r="K253" i="8"/>
  <c r="K101" i="8"/>
  <c r="K1732" i="8"/>
  <c r="K1558" i="8"/>
  <c r="K1160" i="8"/>
  <c r="K869" i="8"/>
  <c r="K865" i="8"/>
  <c r="K129" i="8"/>
  <c r="K2094" i="8"/>
  <c r="K2021" i="8"/>
  <c r="K2000" i="8"/>
  <c r="K1911" i="8"/>
  <c r="K1907" i="8"/>
  <c r="K1950" i="8"/>
  <c r="K186" i="8"/>
  <c r="K105" i="8"/>
  <c r="K57" i="8"/>
  <c r="K125" i="8"/>
  <c r="K276" i="8"/>
  <c r="K1152" i="8"/>
  <c r="K1716" i="8"/>
  <c r="K932" i="8"/>
  <c r="K182" i="8"/>
  <c r="K791" i="8"/>
  <c r="K1326" i="8"/>
  <c r="K928" i="8"/>
  <c r="K1271" i="8"/>
  <c r="K1543" i="8"/>
  <c r="K461" i="8"/>
  <c r="K1480" i="8"/>
  <c r="K1453" i="8"/>
  <c r="K1449" i="8"/>
  <c r="K1279" i="8"/>
  <c r="K1207" i="8"/>
  <c r="K764" i="8"/>
  <c r="K760" i="8"/>
  <c r="K647" i="8"/>
  <c r="K643" i="8"/>
  <c r="K639" i="8"/>
  <c r="K635" i="8"/>
  <c r="K631" i="8"/>
  <c r="K627" i="8"/>
  <c r="K623" i="8"/>
  <c r="K619" i="8"/>
  <c r="K615" i="8"/>
  <c r="K611" i="8"/>
  <c r="K607" i="8"/>
  <c r="K603" i="8"/>
  <c r="K599" i="8"/>
  <c r="K595" i="8"/>
  <c r="K591" i="8"/>
  <c r="K587" i="8"/>
  <c r="K583" i="8"/>
  <c r="K579" i="8"/>
  <c r="K575" i="8"/>
  <c r="K571" i="8"/>
  <c r="K567" i="8"/>
  <c r="K563" i="8"/>
  <c r="K1140" i="8"/>
  <c r="K206" i="8"/>
  <c r="K77" i="8"/>
  <c r="K1076" i="8"/>
  <c r="K166" i="8"/>
  <c r="K539" i="8"/>
  <c r="K384" i="8"/>
  <c r="K257" i="8"/>
  <c r="K245" i="8"/>
  <c r="K432" i="8"/>
  <c r="K1680" i="8"/>
  <c r="K1112" i="8"/>
  <c r="K964" i="8"/>
  <c r="K2077" i="8"/>
  <c r="K2073" i="8"/>
  <c r="K1989" i="8"/>
  <c r="K1342" i="8"/>
  <c r="K1903" i="8"/>
  <c r="K476" i="8"/>
  <c r="K1338" i="8"/>
  <c r="K1484" i="8"/>
  <c r="K861" i="8"/>
  <c r="K956" i="8"/>
  <c r="K1728" i="8"/>
  <c r="K472" i="8"/>
  <c r="K1088" i="8"/>
  <c r="K1531" i="8"/>
  <c r="K1832" i="8"/>
  <c r="K1156" i="8"/>
  <c r="K1391" i="8"/>
  <c r="K936" i="8"/>
  <c r="K1255" i="8"/>
  <c r="K768" i="8"/>
  <c r="K392" i="8"/>
  <c r="K1519" i="8"/>
  <c r="K1497" i="8"/>
  <c r="K1493" i="8"/>
  <c r="K1427" i="8"/>
  <c r="K1423" i="8"/>
  <c r="K1419" i="8"/>
  <c r="K1408" i="8"/>
  <c r="K1404" i="8"/>
  <c r="K1387" i="8"/>
  <c r="K1383" i="8"/>
  <c r="K1322" i="8"/>
  <c r="K1267" i="8"/>
  <c r="K1251" i="8"/>
  <c r="K1247" i="8"/>
  <c r="K1104" i="8"/>
  <c r="K1100" i="8"/>
  <c r="K1084" i="8"/>
  <c r="K1080" i="8"/>
  <c r="K857" i="8"/>
  <c r="K853" i="8"/>
  <c r="K502" i="8"/>
  <c r="K178" i="8"/>
  <c r="K174" i="8"/>
  <c r="K170" i="8"/>
  <c r="K121" i="8"/>
  <c r="K49" i="8"/>
  <c r="K45" i="8"/>
  <c r="K1243" i="8"/>
  <c r="K41" i="8"/>
  <c r="K1218" i="8"/>
  <c r="K813" i="8"/>
  <c r="K29" i="8"/>
  <c r="K535" i="8"/>
  <c r="K531" i="8"/>
  <c r="K849" i="8"/>
  <c r="K453" i="8"/>
  <c r="K273" i="8"/>
  <c r="K241" i="8"/>
  <c r="K237" i="8"/>
  <c r="K233" i="8"/>
  <c r="K291" i="8"/>
  <c r="K287" i="8"/>
  <c r="K283" i="8"/>
  <c r="K89" i="8"/>
  <c r="K162" i="8"/>
  <c r="K85" i="8"/>
  <c r="K1194" i="8"/>
  <c r="K97" i="8"/>
  <c r="K1712" i="8"/>
  <c r="K730" i="8"/>
  <c r="K205" i="8"/>
  <c r="K72" i="8"/>
  <c r="K1438" i="8"/>
  <c r="K1179" i="8"/>
  <c r="K1095" i="8"/>
  <c r="K839" i="8"/>
  <c r="K999" i="8"/>
  <c r="K1747" i="8"/>
  <c r="K991" i="8"/>
  <c r="K2196" i="8"/>
  <c r="K987" i="8"/>
  <c r="K1369" i="8"/>
  <c r="K1221" i="8"/>
  <c r="K1270" i="8"/>
  <c r="K2350" i="8"/>
  <c r="K1914" i="8"/>
  <c r="K1855" i="8"/>
  <c r="K1534" i="8"/>
  <c r="K2476" i="8"/>
  <c r="K1353" i="8"/>
  <c r="K979" i="8"/>
  <c r="K2057" i="8"/>
  <c r="K2225" i="8"/>
  <c r="K201" i="8"/>
  <c r="K1546" i="8"/>
  <c r="K808" i="8"/>
  <c r="K771" i="8"/>
  <c r="K718" i="8"/>
  <c r="K714" i="8"/>
  <c r="K710" i="8"/>
  <c r="K706" i="8"/>
  <c r="K702" i="8"/>
  <c r="K698" i="8"/>
  <c r="K694" i="8"/>
  <c r="K690" i="8"/>
  <c r="K2346" i="8"/>
  <c r="K2203" i="8"/>
  <c r="K1735" i="8"/>
  <c r="K1163" i="8"/>
  <c r="K156" i="8"/>
  <c r="K2245" i="8"/>
  <c r="K395" i="8"/>
  <c r="K2053" i="8"/>
  <c r="K2049" i="8"/>
  <c r="K1953" i="8"/>
  <c r="K1938" i="8"/>
  <c r="K1883" i="8"/>
  <c r="K1879" i="8"/>
  <c r="K1875" i="8"/>
  <c r="K1847" i="8"/>
  <c r="K1843" i="8"/>
  <c r="K1839" i="8"/>
  <c r="K1835" i="8"/>
  <c r="K60" i="8"/>
  <c r="K279" i="8"/>
  <c r="K1337" i="8"/>
  <c r="K955" i="8"/>
  <c r="K1557" i="8"/>
  <c r="K505" i="8"/>
  <c r="K1483" i="8"/>
  <c r="K1333" i="8"/>
  <c r="K1155" i="8"/>
  <c r="K1087" i="8"/>
  <c r="K1522" i="8"/>
  <c r="K1715" i="8"/>
  <c r="K767" i="8"/>
  <c r="K52" i="8"/>
  <c r="K1711" i="8"/>
  <c r="K1549" i="8"/>
  <c r="K919" i="8"/>
  <c r="K915" i="8"/>
  <c r="K2206" i="8"/>
  <c r="K1508" i="8"/>
  <c r="K1759" i="8"/>
  <c r="K487" i="8"/>
  <c r="K798" i="8"/>
  <c r="K2472" i="8"/>
  <c r="K2858" i="8"/>
  <c r="K2210" i="8"/>
  <c r="K268" i="8"/>
  <c r="K1960" i="8"/>
  <c r="K1751" i="8"/>
  <c r="K2205" i="8"/>
  <c r="K2882" i="8"/>
  <c r="K1282" i="8"/>
  <c r="K2765" i="8"/>
  <c r="K1891" i="8"/>
  <c r="K2272" i="8"/>
  <c r="K1610" i="8"/>
  <c r="K2471" i="8"/>
  <c r="K888" i="8"/>
  <c r="K2146" i="8"/>
  <c r="K1171" i="8"/>
  <c r="K2763" i="8"/>
  <c r="K1890" i="8"/>
  <c r="K1918" i="8"/>
  <c r="K2233" i="8"/>
  <c r="K1801" i="8"/>
  <c r="K2296" i="8"/>
  <c r="K68" i="8"/>
  <c r="K1739" i="8"/>
  <c r="K975" i="8"/>
  <c r="K1800" i="8"/>
  <c r="K2529" i="8"/>
  <c r="K2080" i="8"/>
  <c r="K2209" i="8"/>
  <c r="K1738" i="8"/>
  <c r="K734" i="8"/>
  <c r="K197" i="8"/>
  <c r="K193" i="8"/>
  <c r="K2105" i="8"/>
  <c r="K726" i="8"/>
  <c r="K1968" i="8"/>
  <c r="K1783" i="8"/>
  <c r="K2104" i="8"/>
  <c r="K2169" i="8"/>
  <c r="K722" i="8"/>
  <c r="K221" i="8"/>
  <c r="K794" i="8"/>
  <c r="K513" i="8"/>
  <c r="K2257" i="8"/>
  <c r="K2237" i="8"/>
  <c r="K1175" i="8"/>
  <c r="K983" i="8"/>
  <c r="K2027" i="8"/>
  <c r="K108" i="8"/>
  <c r="K407" i="8"/>
  <c r="K1742" i="8"/>
  <c r="K1361" i="8"/>
  <c r="K2228" i="8"/>
  <c r="K1274" i="8"/>
  <c r="K2322" i="8"/>
  <c r="K884" i="8"/>
  <c r="K64" i="8"/>
  <c r="K2026" i="8"/>
  <c r="K509" i="8"/>
  <c r="K872" i="8"/>
  <c r="K439" i="8"/>
  <c r="K435" i="8"/>
  <c r="K403" i="8"/>
  <c r="K399" i="8"/>
  <c r="K217" i="8"/>
  <c r="K492" i="8"/>
  <c r="K213" i="8"/>
  <c r="K209" i="8"/>
  <c r="K558" i="8"/>
  <c r="K554" i="8"/>
  <c r="K1071" i="8"/>
  <c r="K165" i="8"/>
  <c r="K415" i="8"/>
  <c r="K383" i="8"/>
  <c r="K272" i="8"/>
  <c r="K2345" i="8"/>
  <c r="K2289" i="8"/>
  <c r="K2011" i="8"/>
  <c r="K1851" i="8"/>
  <c r="K1504" i="8"/>
  <c r="K1349" i="8"/>
  <c r="K1345" i="8"/>
  <c r="K2318" i="8"/>
  <c r="K2202" i="8"/>
  <c r="K1957" i="8"/>
  <c r="K868" i="8"/>
  <c r="K372" i="8"/>
  <c r="K2252" i="8"/>
  <c r="K2093" i="8"/>
  <c r="K2052" i="8"/>
  <c r="K2048" i="8"/>
  <c r="K2020" i="8"/>
  <c r="K1999" i="8"/>
  <c r="K1952" i="8"/>
  <c r="K1937" i="8"/>
  <c r="K1910" i="8"/>
  <c r="K1906" i="8"/>
  <c r="K1882" i="8"/>
  <c r="K1878" i="8"/>
  <c r="K1874" i="8"/>
  <c r="K1850" i="8"/>
  <c r="K1846" i="8"/>
  <c r="K1842" i="8"/>
  <c r="K1838" i="8"/>
  <c r="K1500" i="8"/>
  <c r="K1533" i="8"/>
  <c r="K959" i="8"/>
  <c r="K864" i="8"/>
  <c r="K17" i="8"/>
  <c r="K1394" i="8"/>
  <c r="K1430" i="8"/>
  <c r="K1871" i="8"/>
  <c r="K1731" i="8"/>
  <c r="K951" i="8"/>
  <c r="K1727" i="8"/>
  <c r="K946" i="8"/>
  <c r="K1158" i="8"/>
  <c r="K1723" i="8"/>
  <c r="K738" i="8"/>
  <c r="K1151" i="8"/>
  <c r="K931" i="8"/>
  <c r="K1328" i="8"/>
  <c r="K1254" i="8"/>
  <c r="K1210" i="8"/>
  <c r="K922" i="8"/>
  <c r="K859" i="8"/>
  <c r="K766" i="8"/>
  <c r="K1107" i="8"/>
  <c r="K1106" i="8"/>
  <c r="K1599" i="8"/>
  <c r="K1529" i="8"/>
  <c r="K1452" i="8"/>
  <c r="K1278" i="8"/>
  <c r="K1206" i="8"/>
  <c r="K918" i="8"/>
  <c r="K914" i="8"/>
  <c r="K763" i="8"/>
  <c r="K759" i="8"/>
  <c r="K1887" i="8"/>
  <c r="K1545" i="8"/>
  <c r="K1503" i="8"/>
  <c r="K967" i="8"/>
  <c r="K431" i="8"/>
  <c r="K189" i="8"/>
  <c r="K1734" i="8"/>
  <c r="K1679" i="8"/>
  <c r="K1111" i="8"/>
  <c r="K963" i="8"/>
  <c r="K746" i="8"/>
  <c r="K2096" i="8"/>
  <c r="K2092" i="8"/>
  <c r="K2076" i="8"/>
  <c r="K2072" i="8"/>
  <c r="K2019" i="8"/>
  <c r="K1992" i="8"/>
  <c r="K1988" i="8"/>
  <c r="K1909" i="8"/>
  <c r="K1905" i="8"/>
  <c r="K1220" i="8"/>
  <c r="K1159" i="8"/>
  <c r="K1499" i="8"/>
  <c r="K128" i="8"/>
  <c r="K1834" i="8"/>
  <c r="K475" i="8"/>
  <c r="K1090" i="8"/>
  <c r="K1726" i="8"/>
  <c r="K185" i="8"/>
  <c r="K1764" i="8"/>
  <c r="K1901" i="8"/>
  <c r="K1410" i="8"/>
  <c r="K942" i="8"/>
  <c r="K1332" i="8"/>
  <c r="K1784" i="8"/>
  <c r="K275" i="8"/>
  <c r="K152" i="8"/>
  <c r="K1718" i="8"/>
  <c r="K1329" i="8"/>
  <c r="K935" i="8"/>
  <c r="K934" i="8"/>
  <c r="K471" i="8"/>
  <c r="K860" i="8"/>
  <c r="K1552" i="8"/>
  <c r="K1797" i="8"/>
  <c r="K112" i="8"/>
  <c r="K737" i="8"/>
  <c r="K1325" i="8"/>
  <c r="K1598" i="8"/>
  <c r="K1518" i="8"/>
  <c r="K1496" i="8"/>
  <c r="K1482" i="8"/>
  <c r="K1451" i="8"/>
  <c r="K1426" i="8"/>
  <c r="K1422" i="8"/>
  <c r="K1418" i="8"/>
  <c r="K1407" i="8"/>
  <c r="K1386" i="8"/>
  <c r="K1321" i="8"/>
  <c r="K1277" i="8"/>
  <c r="K1266" i="8"/>
  <c r="K1250" i="8"/>
  <c r="K1246" i="8"/>
  <c r="K1209" i="8"/>
  <c r="K1205" i="8"/>
  <c r="K1103" i="8"/>
  <c r="K1099" i="8"/>
  <c r="K1083" i="8"/>
  <c r="K1079" i="8"/>
  <c r="K856" i="8"/>
  <c r="K762" i="8"/>
  <c r="K88" i="8"/>
  <c r="K96" i="8"/>
  <c r="K76" i="8"/>
  <c r="K646" i="8"/>
  <c r="K642" i="8"/>
  <c r="K638" i="8"/>
  <c r="K634" i="8"/>
  <c r="K630" i="8"/>
  <c r="K626" i="8"/>
  <c r="K622" i="8"/>
  <c r="K618" i="8"/>
  <c r="K614" i="8"/>
  <c r="K610" i="8"/>
  <c r="K606" i="8"/>
  <c r="K602" i="8"/>
  <c r="K598" i="8"/>
  <c r="K594" i="8"/>
  <c r="K590" i="8"/>
  <c r="K586" i="8"/>
  <c r="K582" i="8"/>
  <c r="K578" i="8"/>
  <c r="K574" i="8"/>
  <c r="K570" i="8"/>
  <c r="K566" i="8"/>
  <c r="K562" i="8"/>
  <c r="K371" i="8"/>
  <c r="K1139" i="8"/>
  <c r="K557" i="8"/>
  <c r="K553" i="8"/>
  <c r="K1078" i="8"/>
  <c r="K550" i="8"/>
  <c r="K36" i="8"/>
  <c r="K1075" i="8"/>
  <c r="K28" i="8"/>
  <c r="K911" i="8"/>
  <c r="K419" i="8"/>
  <c r="K418" i="8"/>
  <c r="K447" i="8"/>
  <c r="K538" i="8"/>
  <c r="K851" i="8"/>
  <c r="K456" i="8"/>
  <c r="K880" i="8"/>
  <c r="K414" i="8"/>
  <c r="K529" i="8"/>
  <c r="K260" i="8"/>
  <c r="K256" i="8"/>
  <c r="K255" i="8"/>
  <c r="K243" i="8"/>
  <c r="K240" i="8"/>
  <c r="K100" i="8"/>
  <c r="K83" i="8"/>
  <c r="K758" i="8"/>
  <c r="K645" i="8"/>
  <c r="K641" i="8"/>
  <c r="K637" i="8"/>
  <c r="K633" i="8"/>
  <c r="K629" i="8"/>
  <c r="K625" i="8"/>
  <c r="K621" i="8"/>
  <c r="K617" i="8"/>
  <c r="K613" i="8"/>
  <c r="K609" i="8"/>
  <c r="K605" i="8"/>
  <c r="K601" i="8"/>
  <c r="K597" i="8"/>
  <c r="K593" i="8"/>
  <c r="K589" i="8"/>
  <c r="K585" i="8"/>
  <c r="K581" i="8"/>
  <c r="K577" i="8"/>
  <c r="K573" i="8"/>
  <c r="K569" i="8"/>
  <c r="K565" i="8"/>
  <c r="K561" i="8"/>
  <c r="K501" i="8"/>
  <c r="K177" i="8"/>
  <c r="K173" i="8"/>
  <c r="K169" i="8"/>
  <c r="K124" i="8"/>
  <c r="K48" i="8"/>
  <c r="K44" i="8"/>
  <c r="K40" i="8"/>
  <c r="K815" i="8"/>
  <c r="K812" i="8"/>
  <c r="K852" i="8"/>
  <c r="K546" i="8"/>
  <c r="K534" i="8"/>
  <c r="K366" i="8"/>
  <c r="K143" i="8"/>
  <c r="K382" i="8"/>
  <c r="K778" i="8"/>
  <c r="K259" i="8"/>
  <c r="K252" i="8"/>
  <c r="K244" i="8"/>
  <c r="K239" i="8"/>
  <c r="K236" i="8"/>
  <c r="K232" i="8"/>
  <c r="K362" i="8"/>
  <c r="K358" i="8"/>
  <c r="K354" i="8"/>
  <c r="K350" i="8"/>
  <c r="K346" i="8"/>
  <c r="K342" i="8"/>
  <c r="K338" i="8"/>
  <c r="K334" i="8"/>
  <c r="K330" i="8"/>
  <c r="K326" i="8"/>
  <c r="K322" i="8"/>
  <c r="K318" i="8"/>
  <c r="K314" i="8"/>
  <c r="K310" i="8"/>
  <c r="K306" i="8"/>
  <c r="K302" i="8"/>
  <c r="K298" i="8"/>
  <c r="K294" i="8"/>
  <c r="K290" i="8"/>
  <c r="K286" i="8"/>
  <c r="K282" i="8"/>
  <c r="K161" i="8"/>
  <c r="K84" i="8"/>
  <c r="K8" i="8"/>
  <c r="K1761" i="8"/>
  <c r="K2022" i="8"/>
  <c r="K724" i="8"/>
  <c r="K223" i="8"/>
  <c r="K2838" i="8"/>
  <c r="K796" i="8"/>
  <c r="K2536" i="8"/>
  <c r="K1581" i="8"/>
  <c r="K993" i="8"/>
  <c r="K1745" i="8"/>
  <c r="K985" i="8"/>
  <c r="K1173" i="8"/>
  <c r="K2470" i="8"/>
  <c r="K110" i="8"/>
  <c r="K2531" i="8"/>
  <c r="K1359" i="8"/>
  <c r="K1355" i="8"/>
  <c r="K511" i="8"/>
  <c r="K2468" i="8"/>
  <c r="K1853" i="8"/>
  <c r="K2320" i="8"/>
  <c r="K1351" i="8"/>
  <c r="K1737" i="8"/>
  <c r="K716" i="8"/>
  <c r="K712" i="8"/>
  <c r="K708" i="8"/>
  <c r="K704" i="8"/>
  <c r="K700" i="8"/>
  <c r="K696" i="8"/>
  <c r="K692" i="8"/>
  <c r="K688" i="8"/>
  <c r="K494" i="8"/>
  <c r="K1799" i="8"/>
  <c r="K1912" i="8"/>
  <c r="K2051" i="8"/>
  <c r="K2047" i="8"/>
  <c r="K1955" i="8"/>
  <c r="K1951" i="8"/>
  <c r="K1881" i="8"/>
  <c r="K1877" i="8"/>
  <c r="K1873" i="8"/>
  <c r="K1849" i="8"/>
  <c r="K1845" i="8"/>
  <c r="K1841" i="8"/>
  <c r="K1837" i="8"/>
  <c r="K1532" i="8"/>
  <c r="K862" i="8"/>
  <c r="K1335" i="8"/>
  <c r="K106" i="8"/>
  <c r="K2110" i="8"/>
  <c r="K1284" i="8"/>
  <c r="K409" i="8"/>
  <c r="K74" i="8"/>
  <c r="K1963" i="8"/>
  <c r="K2118" i="8"/>
  <c r="K2103" i="8"/>
  <c r="K1857" i="8"/>
  <c r="K720" i="8"/>
  <c r="K1959" i="8"/>
  <c r="K2324" i="8"/>
  <c r="K1893" i="8"/>
  <c r="K2304" i="8"/>
  <c r="K1363" i="8"/>
  <c r="K2059" i="8"/>
  <c r="K2227" i="8"/>
  <c r="K1113" i="8"/>
  <c r="K977" i="8"/>
  <c r="K1093" i="8"/>
  <c r="K66" i="8"/>
  <c r="K740" i="8"/>
  <c r="K449" i="8"/>
  <c r="K199" i="8"/>
  <c r="K195" i="8"/>
  <c r="K191" i="8"/>
  <c r="K62" i="8"/>
  <c r="K1983" i="8"/>
  <c r="K1502" i="8"/>
  <c r="K1347" i="8"/>
  <c r="K2025" i="8"/>
  <c r="K1885" i="8"/>
  <c r="K1733" i="8"/>
  <c r="K1161" i="8"/>
  <c r="K866" i="8"/>
  <c r="K130" i="8"/>
  <c r="K2095" i="8"/>
  <c r="K2016" i="8"/>
  <c r="K1908" i="8"/>
  <c r="K1904" i="8"/>
  <c r="K1219" i="8"/>
  <c r="K957" i="8"/>
  <c r="K154" i="8"/>
  <c r="K58" i="8"/>
  <c r="K1725" i="8"/>
  <c r="K473" i="8"/>
  <c r="K393" i="8"/>
  <c r="K728" i="8"/>
  <c r="K2617" i="8"/>
  <c r="K1967" i="8"/>
  <c r="K890" i="8"/>
  <c r="K1757" i="8"/>
  <c r="K841" i="8"/>
  <c r="K736" i="8"/>
  <c r="K1753" i="8"/>
  <c r="K118" i="8"/>
  <c r="K1749" i="8"/>
  <c r="K1506" i="8"/>
  <c r="K1177" i="8"/>
  <c r="K70" i="8"/>
  <c r="K2255" i="8"/>
  <c r="K1367" i="8"/>
  <c r="K1994" i="8"/>
  <c r="K2235" i="8"/>
  <c r="K2145" i="8"/>
  <c r="K2099" i="8"/>
  <c r="K1741" i="8"/>
  <c r="K114" i="8"/>
  <c r="K784" i="8"/>
  <c r="K973" i="8"/>
  <c r="K1559" i="8"/>
  <c r="K969" i="8"/>
  <c r="K2294" i="8"/>
  <c r="K997" i="8"/>
  <c r="K874" i="8"/>
  <c r="K441" i="8"/>
  <c r="K437" i="8"/>
  <c r="K405" i="8"/>
  <c r="K401" i="8"/>
  <c r="K219" i="8"/>
  <c r="K21" i="8"/>
  <c r="K1458" i="8"/>
  <c r="K1413" i="8"/>
  <c r="K870" i="8"/>
  <c r="K507" i="8"/>
  <c r="K433" i="8"/>
  <c r="K965" i="8"/>
  <c r="K462" i="8"/>
  <c r="K187" i="8"/>
  <c r="K2078" i="8"/>
  <c r="K2074" i="8"/>
  <c r="K1990" i="8"/>
  <c r="K1343" i="8"/>
  <c r="K1339" i="8"/>
  <c r="K1729" i="8"/>
  <c r="K1833" i="8"/>
  <c r="K1392" i="8"/>
  <c r="K937" i="8"/>
  <c r="K503" i="8"/>
  <c r="K1327" i="8"/>
  <c r="K648" i="8"/>
  <c r="K1713" i="8"/>
  <c r="K1498" i="8"/>
  <c r="K921" i="8"/>
  <c r="K266" i="8"/>
  <c r="K744" i="8"/>
  <c r="K1528" i="8"/>
  <c r="K917" i="8"/>
  <c r="K913" i="8"/>
  <c r="K837" i="8"/>
  <c r="K469" i="8"/>
  <c r="K370" i="8"/>
  <c r="K215" i="8"/>
  <c r="K211" i="8"/>
  <c r="K207" i="8"/>
  <c r="K13" i="8"/>
  <c r="K819" i="8"/>
  <c r="K556" i="8"/>
  <c r="K146" i="8"/>
  <c r="K552" i="8"/>
  <c r="K1073" i="8"/>
  <c r="K1204" i="8"/>
  <c r="K540" i="8"/>
  <c r="K417" i="8"/>
  <c r="K536" i="8"/>
  <c r="K490" i="8"/>
  <c r="K381" i="8"/>
  <c r="K254" i="8"/>
  <c r="K242" i="8"/>
  <c r="K102" i="8"/>
  <c r="K98" i="8"/>
  <c r="K882" i="8"/>
  <c r="K126" i="8"/>
  <c r="K1331" i="8"/>
  <c r="K1717" i="8"/>
  <c r="K933" i="8"/>
  <c r="K1256" i="8"/>
  <c r="K1770" i="8"/>
  <c r="K1109" i="8"/>
  <c r="K1186" i="8"/>
  <c r="K1085" i="8"/>
  <c r="K1481" i="8"/>
  <c r="K1454" i="8"/>
  <c r="K1450" i="8"/>
  <c r="K1208" i="8"/>
  <c r="K1195" i="8"/>
  <c r="K765" i="8"/>
  <c r="K761" i="8"/>
  <c r="K644" i="8"/>
  <c r="K640" i="8"/>
  <c r="K636" i="8"/>
  <c r="K632" i="8"/>
  <c r="K628" i="8"/>
  <c r="K624" i="8"/>
  <c r="K620" i="8"/>
  <c r="K616" i="8"/>
  <c r="K612" i="8"/>
  <c r="K608" i="8"/>
  <c r="K604" i="8"/>
  <c r="K600" i="8"/>
  <c r="K596" i="8"/>
  <c r="K592" i="8"/>
  <c r="K588" i="8"/>
  <c r="K584" i="8"/>
  <c r="K580" i="8"/>
  <c r="K576" i="8"/>
  <c r="K572" i="8"/>
  <c r="K568" i="8"/>
  <c r="K564" i="8"/>
  <c r="K560" i="8"/>
  <c r="K78" i="8"/>
  <c r="K1141" i="8"/>
  <c r="K30" i="8"/>
  <c r="K548" i="8"/>
  <c r="K385" i="8"/>
  <c r="K167" i="8"/>
  <c r="K454" i="8"/>
  <c r="K258" i="8"/>
  <c r="K163" i="8"/>
  <c r="K95" i="8"/>
  <c r="K1089" i="8"/>
  <c r="K1272" i="8"/>
  <c r="K941" i="8"/>
  <c r="K1544" i="8"/>
  <c r="K1869" i="8"/>
  <c r="K183" i="8"/>
  <c r="K5" i="8"/>
  <c r="K1555" i="8"/>
  <c r="K1601" i="8"/>
  <c r="K1280" i="8"/>
  <c r="K1520" i="8"/>
  <c r="K1516" i="8"/>
  <c r="K1494" i="8"/>
  <c r="K1424" i="8"/>
  <c r="K1420" i="8"/>
  <c r="K1405" i="8"/>
  <c r="K1388" i="8"/>
  <c r="K1384" i="8"/>
  <c r="K1323" i="8"/>
  <c r="K1252" i="8"/>
  <c r="K1248" i="8"/>
  <c r="K1244" i="8"/>
  <c r="K1105" i="8"/>
  <c r="K1101" i="8"/>
  <c r="K1097" i="8"/>
  <c r="K1081" i="8"/>
  <c r="K858" i="8"/>
  <c r="K854" i="8"/>
  <c r="K732" i="8"/>
  <c r="K499" i="8"/>
  <c r="K179" i="8"/>
  <c r="K175" i="8"/>
  <c r="K171" i="8"/>
  <c r="K122" i="8"/>
  <c r="K50" i="8"/>
  <c r="K46" i="8"/>
  <c r="K42" i="8"/>
  <c r="K757" i="8"/>
  <c r="K38" i="8"/>
  <c r="K1077" i="8"/>
  <c r="K34" i="8"/>
  <c r="K810" i="8"/>
  <c r="K26" i="8"/>
  <c r="K368" i="8"/>
  <c r="K850" i="8"/>
  <c r="K445" i="8"/>
  <c r="K413" i="8"/>
  <c r="K532" i="8"/>
  <c r="K238" i="8"/>
  <c r="K234" i="8"/>
  <c r="K230" i="8"/>
  <c r="K364" i="8"/>
  <c r="K360" i="8"/>
  <c r="K356" i="8"/>
  <c r="K352" i="8"/>
  <c r="K348" i="8"/>
  <c r="K344" i="8"/>
  <c r="K340" i="8"/>
  <c r="K336" i="8"/>
  <c r="K332" i="8"/>
  <c r="K328" i="8"/>
  <c r="K324" i="8"/>
  <c r="K320" i="8"/>
  <c r="K316" i="8"/>
  <c r="K312" i="8"/>
  <c r="K308" i="8"/>
  <c r="K304" i="8"/>
  <c r="K300" i="8"/>
  <c r="K296" i="8"/>
  <c r="K292" i="8"/>
  <c r="K288" i="8"/>
  <c r="K284" i="8"/>
  <c r="K9" i="8"/>
  <c r="K142" i="8"/>
  <c r="K86" i="8"/>
  <c r="K2764" i="8"/>
  <c r="K2907" i="8"/>
  <c r="K2848" i="8"/>
  <c r="K2878" i="8"/>
  <c r="K2834" i="8"/>
  <c r="K2833" i="8"/>
  <c r="K2846" i="8"/>
  <c r="K2829" i="8"/>
  <c r="K2609" i="8"/>
  <c r="K2513" i="8"/>
  <c r="K2706" i="8"/>
  <c r="K2889" i="8"/>
  <c r="K2853" i="8"/>
  <c r="K2760" i="8"/>
  <c r="K2717" i="8"/>
  <c r="K2683" i="8"/>
  <c r="K2679" i="8"/>
  <c r="K2654" i="8"/>
  <c r="K2650" i="8"/>
  <c r="K2606" i="8"/>
  <c r="K2602" i="8"/>
  <c r="K2598" i="8"/>
  <c r="K2555" i="8"/>
  <c r="K2534" i="8"/>
  <c r="K2465" i="8"/>
  <c r="K2349" i="8"/>
  <c r="K2341" i="8"/>
  <c r="K2201" i="8"/>
  <c r="K2091" i="8"/>
  <c r="K2888" i="8"/>
  <c r="K2904" i="8"/>
  <c r="K2243" i="8"/>
  <c r="K2460" i="8"/>
  <c r="K2458" i="8"/>
  <c r="K2843" i="8"/>
  <c r="K2597" i="8"/>
  <c r="K2455" i="8"/>
  <c r="K2018" i="8"/>
  <c r="K2310" i="8"/>
  <c r="K2309" i="8"/>
  <c r="K1974" i="8"/>
  <c r="K2308" i="8"/>
  <c r="K2248" i="8"/>
  <c r="K2621" i="8"/>
  <c r="K2107" i="8"/>
  <c r="K2043" i="8"/>
  <c r="K2070" i="8"/>
  <c r="K1935" i="8"/>
  <c r="K2649" i="8"/>
  <c r="K1973" i="8"/>
  <c r="K2839" i="8"/>
  <c r="K1830" i="8"/>
  <c r="K1867" i="8"/>
  <c r="K2142" i="8"/>
  <c r="K2141" i="8"/>
  <c r="K1899" i="8"/>
  <c r="K2138" i="8"/>
  <c r="K2824" i="8"/>
  <c r="K1828" i="8"/>
  <c r="K2214" i="8"/>
  <c r="K2755" i="8"/>
  <c r="K2106" i="8"/>
  <c r="K2068" i="8"/>
  <c r="K2023" i="8"/>
  <c r="K1827" i="8"/>
  <c r="K1793" i="8"/>
  <c r="K1781" i="8"/>
  <c r="K1777" i="8"/>
  <c r="K1768" i="8"/>
  <c r="K1763" i="8"/>
  <c r="K1709" i="8"/>
  <c r="K1705" i="8"/>
  <c r="K1701" i="8"/>
  <c r="K1697" i="8"/>
  <c r="K1674" i="8"/>
  <c r="K1670" i="8"/>
  <c r="K1666" i="8"/>
  <c r="K1662" i="8"/>
  <c r="K1658" i="8"/>
  <c r="K1654" i="8"/>
  <c r="K1650" i="8"/>
  <c r="K2703" i="8"/>
  <c r="K2593" i="8"/>
  <c r="K2347" i="8"/>
  <c r="K1947" i="8"/>
  <c r="K1898" i="8"/>
  <c r="K1863" i="8"/>
  <c r="K1774" i="8"/>
  <c r="K2885" i="8"/>
  <c r="K2857" i="8"/>
  <c r="K2884" i="8"/>
  <c r="K2850" i="8"/>
  <c r="K2849" i="8"/>
  <c r="K2657" i="8"/>
  <c r="K2906" i="8"/>
  <c r="K2905" i="8"/>
  <c r="K2877" i="8"/>
  <c r="K2542" i="8"/>
  <c r="K2890" i="8"/>
  <c r="K2685" i="8"/>
  <c r="K2608" i="8"/>
  <c r="K2344" i="8"/>
  <c r="K2267" i="8"/>
  <c r="K2684" i="8"/>
  <c r="K2317" i="8"/>
  <c r="K2852" i="8"/>
  <c r="K2759" i="8"/>
  <c r="K2705" i="8"/>
  <c r="K2682" i="8"/>
  <c r="K2678" i="8"/>
  <c r="K2653" i="8"/>
  <c r="K2622" i="8"/>
  <c r="K2605" i="8"/>
  <c r="K2601" i="8"/>
  <c r="K2558" i="8"/>
  <c r="K2541" i="8"/>
  <c r="K2533" i="8"/>
  <c r="K2500" i="8"/>
  <c r="K2464" i="8"/>
  <c r="K2348" i="8"/>
  <c r="K2316" i="8"/>
  <c r="K2292" i="8"/>
  <c r="K2244" i="8"/>
  <c r="K2208" i="8"/>
  <c r="K2876" i="8"/>
  <c r="K2845" i="8"/>
  <c r="K2554" i="8"/>
  <c r="K2222" i="8"/>
  <c r="K2312" i="8"/>
  <c r="K2269" i="8"/>
  <c r="K2045" i="8"/>
  <c r="K2108" i="8"/>
  <c r="K2459" i="8"/>
  <c r="K1975" i="8"/>
  <c r="K2457" i="8"/>
  <c r="K2456" i="8"/>
  <c r="K2249" i="8"/>
  <c r="K2841" i="8"/>
  <c r="K2268" i="8"/>
  <c r="K2873" i="8"/>
  <c r="K2154" i="8"/>
  <c r="K2840" i="8"/>
  <c r="K2851" i="8"/>
  <c r="K2288" i="8"/>
  <c r="K2220" i="8"/>
  <c r="K1829" i="8"/>
  <c r="K2527" i="8"/>
  <c r="K2215" i="8"/>
  <c r="K2306" i="8"/>
  <c r="K2712" i="8"/>
  <c r="K2754" i="8"/>
  <c r="K2241" i="8"/>
  <c r="K1933" i="8"/>
  <c r="K2194" i="8"/>
  <c r="K2454" i="8"/>
  <c r="K2453" i="8"/>
  <c r="K1866" i="8"/>
  <c r="K1970" i="8"/>
  <c r="K1941" i="8"/>
  <c r="K1796" i="8"/>
  <c r="K1792" i="8"/>
  <c r="K1780" i="8"/>
  <c r="K1776" i="8"/>
  <c r="K1767" i="8"/>
  <c r="K1762" i="8"/>
  <c r="K1708" i="8"/>
  <c r="K1704" i="8"/>
  <c r="K1700" i="8"/>
  <c r="K1677" i="8"/>
  <c r="K1673" i="8"/>
  <c r="K1669" i="8"/>
  <c r="K1665" i="8"/>
  <c r="K1661" i="8"/>
  <c r="K1657" i="8"/>
  <c r="K1653" i="8"/>
  <c r="K1649" i="8"/>
  <c r="K2868" i="8"/>
  <c r="K2702" i="8"/>
  <c r="K2592" i="8"/>
  <c r="K2114" i="8"/>
  <c r="K1946" i="8"/>
  <c r="K1897" i="8"/>
  <c r="K1862" i="8"/>
  <c r="K1790" i="8"/>
  <c r="K1696" i="8"/>
  <c r="K1548" i="8"/>
  <c r="K1492" i="8"/>
  <c r="K2837" i="8"/>
  <c r="K2714" i="8"/>
  <c r="K2847" i="8"/>
  <c r="K2835" i="8"/>
  <c r="K2718" i="8"/>
  <c r="K2761" i="8"/>
  <c r="K2707" i="8"/>
  <c r="K2643" i="8"/>
  <c r="K2832" i="8"/>
  <c r="K2831" i="8"/>
  <c r="K2615" i="8"/>
  <c r="K2560" i="8"/>
  <c r="K2501" i="8"/>
  <c r="K2528" i="8"/>
  <c r="K2758" i="8"/>
  <c r="K2704" i="8"/>
  <c r="K2681" i="8"/>
  <c r="K2656" i="8"/>
  <c r="K2652" i="8"/>
  <c r="K2604" i="8"/>
  <c r="K2600" i="8"/>
  <c r="K2557" i="8"/>
  <c r="K2532" i="8"/>
  <c r="K2478" i="8"/>
  <c r="K2463" i="8"/>
  <c r="K2343" i="8"/>
  <c r="K2315" i="8"/>
  <c r="K2291" i="8"/>
  <c r="K2224" i="8"/>
  <c r="K2207" i="8"/>
  <c r="K2461" i="8"/>
  <c r="K2313" i="8"/>
  <c r="K2874" i="8"/>
  <c r="K2613" i="8"/>
  <c r="K2713" i="8"/>
  <c r="K2872" i="8"/>
  <c r="K2242" i="8"/>
  <c r="K1972" i="8"/>
  <c r="K1868" i="8"/>
  <c r="K2540" i="8"/>
  <c r="K1971" i="8"/>
  <c r="K2219" i="8"/>
  <c r="K2218" i="8"/>
  <c r="K2307" i="8"/>
  <c r="K2596" i="8"/>
  <c r="K2216" i="8"/>
  <c r="K1980" i="8"/>
  <c r="K1934" i="8"/>
  <c r="K2116" i="8"/>
  <c r="K2475" i="8"/>
  <c r="K2871" i="8"/>
  <c r="K2870" i="8"/>
  <c r="K2193" i="8"/>
  <c r="K2024" i="8"/>
  <c r="K2199" i="8"/>
  <c r="K2115" i="8"/>
  <c r="K2140" i="8"/>
  <c r="K2716" i="8"/>
  <c r="K2595" i="8"/>
  <c r="K2869" i="8"/>
  <c r="K1795" i="8"/>
  <c r="K1791" i="8"/>
  <c r="K1779" i="8"/>
  <c r="K1766" i="8"/>
  <c r="K1707" i="8"/>
  <c r="K1703" i="8"/>
  <c r="K1699" i="8"/>
  <c r="K1676" i="8"/>
  <c r="K1672" i="8"/>
  <c r="K1668" i="8"/>
  <c r="K1664" i="8"/>
  <c r="K1660" i="8"/>
  <c r="K1656" i="8"/>
  <c r="K1652" i="8"/>
  <c r="K1648" i="8"/>
  <c r="K1608" i="8"/>
  <c r="K2822" i="8"/>
  <c r="K2612" i="8"/>
  <c r="K2452" i="8"/>
  <c r="K2090" i="8"/>
  <c r="K1945" i="8"/>
  <c r="K1865" i="8"/>
  <c r="K1826" i="8"/>
  <c r="K1789" i="8"/>
  <c r="K1647" i="8"/>
  <c r="K1540" i="8"/>
  <c r="K1491" i="8"/>
  <c r="K2450" i="8"/>
  <c r="K2449" i="8"/>
  <c r="K2891" i="8"/>
  <c r="K2883" i="8"/>
  <c r="K2881" i="8"/>
  <c r="K2880" i="8"/>
  <c r="K2879" i="8"/>
  <c r="K2836" i="8"/>
  <c r="K2644" i="8"/>
  <c r="K2856" i="8"/>
  <c r="K2762" i="8"/>
  <c r="K2708" i="8"/>
  <c r="K2830" i="8"/>
  <c r="K2610" i="8"/>
  <c r="K2559" i="8"/>
  <c r="K2855" i="8"/>
  <c r="K2614" i="8"/>
  <c r="K2467" i="8"/>
  <c r="K2854" i="8"/>
  <c r="K2828" i="8"/>
  <c r="K2757" i="8"/>
  <c r="K2680" i="8"/>
  <c r="K2655" i="8"/>
  <c r="K2651" i="8"/>
  <c r="K2607" i="8"/>
  <c r="K2603" i="8"/>
  <c r="K2599" i="8"/>
  <c r="K2556" i="8"/>
  <c r="K2535" i="8"/>
  <c r="K2512" i="8"/>
  <c r="K2466" i="8"/>
  <c r="K2462" i="8"/>
  <c r="K2342" i="8"/>
  <c r="K2314" i="8"/>
  <c r="K2290" i="8"/>
  <c r="K2223" i="8"/>
  <c r="K2251" i="8"/>
  <c r="K2844" i="8"/>
  <c r="K2875" i="8"/>
  <c r="K2250" i="8"/>
  <c r="K1969" i="8"/>
  <c r="K2221" i="8"/>
  <c r="K2143" i="8"/>
  <c r="K2044" i="8"/>
  <c r="K2211" i="8"/>
  <c r="K2842" i="8"/>
  <c r="K2311" i="8"/>
  <c r="K2827" i="8"/>
  <c r="K2756" i="8"/>
  <c r="K2826" i="8"/>
  <c r="K2247" i="8"/>
  <c r="K2042" i="8"/>
  <c r="K1987" i="8"/>
  <c r="K1900" i="8"/>
  <c r="K2217" i="8"/>
  <c r="K2002" i="8"/>
  <c r="K2825" i="8"/>
  <c r="K1986" i="8"/>
  <c r="K2200" i="8"/>
  <c r="K2823" i="8"/>
  <c r="K2648" i="8"/>
  <c r="K2069" i="8"/>
  <c r="K1930" i="8"/>
  <c r="K2139" i="8"/>
  <c r="K1948" i="8"/>
  <c r="K1794" i="8"/>
  <c r="K1782" i="8"/>
  <c r="K1778" i="8"/>
  <c r="K1765" i="8"/>
  <c r="K1710" i="8"/>
  <c r="K1706" i="8"/>
  <c r="K1702" i="8"/>
  <c r="K1698" i="8"/>
  <c r="K1675" i="8"/>
  <c r="K1671" i="8"/>
  <c r="K1667" i="8"/>
  <c r="K1663" i="8"/>
  <c r="K1659" i="8"/>
  <c r="K1655" i="8"/>
  <c r="K1651" i="8"/>
  <c r="K1600" i="8"/>
  <c r="K2821" i="8"/>
  <c r="K2594" i="8"/>
  <c r="K2451" i="8"/>
  <c r="K2001" i="8"/>
  <c r="K1940" i="8"/>
  <c r="K1864" i="8"/>
  <c r="K1825" i="8"/>
  <c r="K1775" i="8"/>
  <c r="K1646" i="8"/>
  <c r="K1527" i="8"/>
  <c r="K1320" i="8"/>
  <c r="K2168" i="8"/>
  <c r="K2499" i="8"/>
  <c r="K2444" i="8"/>
  <c r="K2440" i="8"/>
  <c r="K2439" i="8"/>
  <c r="K2437" i="8"/>
  <c r="K1476" i="8"/>
  <c r="K2640" i="8"/>
  <c r="K2639" i="8"/>
  <c r="K1305" i="8"/>
  <c r="K2266" i="8"/>
  <c r="K2637" i="8"/>
  <c r="K2635" i="8"/>
  <c r="K1300" i="8"/>
  <c r="K2263" i="8"/>
  <c r="K2261" i="8"/>
  <c r="K2631" i="8"/>
  <c r="K1295" i="8"/>
  <c r="K2628" i="8"/>
  <c r="K2626" i="8"/>
  <c r="K2279" i="8"/>
  <c r="K2863" i="8"/>
  <c r="K1192" i="8"/>
  <c r="K2860" i="8"/>
  <c r="K2623" i="8"/>
  <c r="K1287" i="8"/>
  <c r="K1645" i="8"/>
  <c r="K2340" i="8"/>
  <c r="K1382" i="8"/>
  <c r="K1448" i="8"/>
  <c r="K2752" i="8"/>
  <c r="K1639" i="8"/>
  <c r="K2591" i="8"/>
  <c r="K1136" i="8"/>
  <c r="K1788" i="8"/>
  <c r="K2646" i="8"/>
  <c r="K1134" i="8"/>
  <c r="K1242" i="8"/>
  <c r="K2675" i="8"/>
  <c r="K2213" i="8"/>
  <c r="K1133" i="8"/>
  <c r="K2674" i="8"/>
  <c r="K1286" i="8"/>
  <c r="K2673" i="8"/>
  <c r="K2671" i="8"/>
  <c r="K2670" i="8"/>
  <c r="K1241" i="8"/>
  <c r="K2112" i="8"/>
  <c r="K2715" i="8"/>
  <c r="K2547" i="8"/>
  <c r="K2886" i="8"/>
  <c r="K1634" i="8"/>
  <c r="K1630" i="8"/>
  <c r="K2669" i="8"/>
  <c r="K1861" i="8"/>
  <c r="K1860" i="8"/>
  <c r="K1819" i="8"/>
  <c r="K1689" i="8"/>
  <c r="K1536" i="8"/>
  <c r="K1624" i="8"/>
  <c r="K1622" i="8"/>
  <c r="K1618" i="8"/>
  <c r="K2927" i="8"/>
  <c r="K2510" i="8"/>
  <c r="K1815" i="8"/>
  <c r="K1813" i="8"/>
  <c r="K1688" i="8"/>
  <c r="K1786" i="8"/>
  <c r="K1128" i="8"/>
  <c r="K2431" i="8"/>
  <c r="K1124" i="8"/>
  <c r="K2546" i="8"/>
  <c r="K2447" i="8"/>
  <c r="K2443" i="8"/>
  <c r="K2753" i="8"/>
  <c r="K2638" i="8"/>
  <c r="K2287" i="8"/>
  <c r="K1302" i="8"/>
  <c r="K2285" i="8"/>
  <c r="K2634" i="8"/>
  <c r="K2262" i="8"/>
  <c r="K1298" i="8"/>
  <c r="K1297" i="8"/>
  <c r="K2630" i="8"/>
  <c r="K2624" i="8"/>
  <c r="K2259" i="8"/>
  <c r="K1191" i="8"/>
  <c r="K1291" i="8"/>
  <c r="K1288" i="8"/>
  <c r="K2240" i="8"/>
  <c r="K2552" i="8"/>
  <c r="K1644" i="8"/>
  <c r="K1824" i="8"/>
  <c r="K2647" i="8"/>
  <c r="K2041" i="8"/>
  <c r="K1822" i="8"/>
  <c r="K2590" i="8"/>
  <c r="K2676" i="8"/>
  <c r="K2589" i="8"/>
  <c r="K1538" i="8"/>
  <c r="K1403" i="8"/>
  <c r="K2246" i="8"/>
  <c r="K1637" i="8"/>
  <c r="K2113" i="8"/>
  <c r="K1132" i="8"/>
  <c r="K1636" i="8"/>
  <c r="K1821" i="8"/>
  <c r="K1190" i="8"/>
  <c r="K1240" i="8"/>
  <c r="K2749" i="8"/>
  <c r="K1979" i="8"/>
  <c r="K1633" i="8"/>
  <c r="K1629" i="8"/>
  <c r="K2668" i="8"/>
  <c r="K2039" i="8"/>
  <c r="K2585" i="8"/>
  <c r="K1859" i="8"/>
  <c r="K1818" i="8"/>
  <c r="K1692" i="8"/>
  <c r="K2539" i="8"/>
  <c r="K1401" i="8"/>
  <c r="K2748" i="8"/>
  <c r="K2667" i="8"/>
  <c r="K1621" i="8"/>
  <c r="K2037" i="8"/>
  <c r="K2302" i="8"/>
  <c r="K1814" i="8"/>
  <c r="K2086" i="8"/>
  <c r="K1812" i="8"/>
  <c r="K1238" i="8"/>
  <c r="K2859" i="8"/>
  <c r="K1131" i="8"/>
  <c r="K2430" i="8"/>
  <c r="K2446" i="8"/>
  <c r="K2442" i="8"/>
  <c r="K2438" i="8"/>
  <c r="K1479" i="8"/>
  <c r="K2435" i="8"/>
  <c r="K1478" i="8"/>
  <c r="K2174" i="8"/>
  <c r="K2642" i="8"/>
  <c r="K2867" i="8"/>
  <c r="K2865" i="8"/>
  <c r="K1303" i="8"/>
  <c r="K2286" i="8"/>
  <c r="K2636" i="8"/>
  <c r="K2284" i="8"/>
  <c r="K2265" i="8"/>
  <c r="K2633" i="8"/>
  <c r="K2281" i="8"/>
  <c r="K1296" i="8"/>
  <c r="K2629" i="8"/>
  <c r="K2627" i="8"/>
  <c r="K2625" i="8"/>
  <c r="K1193" i="8"/>
  <c r="K1293" i="8"/>
  <c r="K2862" i="8"/>
  <c r="K1290" i="8"/>
  <c r="K2278" i="8"/>
  <c r="K2903" i="8"/>
  <c r="K2677" i="8"/>
  <c r="K1695" i="8"/>
  <c r="K1643" i="8"/>
  <c r="K1641" i="8"/>
  <c r="K2088" i="8"/>
  <c r="K1137" i="8"/>
  <c r="K1539" i="8"/>
  <c r="K1638" i="8"/>
  <c r="K2588" i="8"/>
  <c r="K1694" i="8"/>
  <c r="K2587" i="8"/>
  <c r="K2750" i="8"/>
  <c r="K1998" i="8"/>
  <c r="K1381" i="8"/>
  <c r="K2040" i="8"/>
  <c r="K1635" i="8"/>
  <c r="K1896" i="8"/>
  <c r="K2549" i="8"/>
  <c r="K1239" i="8"/>
  <c r="K2474" i="8"/>
  <c r="K1978" i="8"/>
  <c r="K1632" i="8"/>
  <c r="K1628" i="8"/>
  <c r="K1626" i="8"/>
  <c r="K2038" i="8"/>
  <c r="K1817" i="8"/>
  <c r="K1691" i="8"/>
  <c r="K2538" i="8"/>
  <c r="K1400" i="8"/>
  <c r="K1620" i="8"/>
  <c r="K1985" i="8"/>
  <c r="K2036" i="8"/>
  <c r="K2509" i="8"/>
  <c r="K1811" i="8"/>
  <c r="K1597" i="8"/>
  <c r="K1130" i="8"/>
  <c r="K1127" i="8"/>
  <c r="K2429" i="8"/>
  <c r="K2497" i="8"/>
  <c r="K2448" i="8"/>
  <c r="K2498" i="8"/>
  <c r="K2445" i="8"/>
  <c r="K2441" i="8"/>
  <c r="K1929" i="8"/>
  <c r="K2436" i="8"/>
  <c r="K1416" i="8"/>
  <c r="K2434" i="8"/>
  <c r="K2433" i="8"/>
  <c r="K1477" i="8"/>
  <c r="K2641" i="8"/>
  <c r="K2866" i="8"/>
  <c r="K1304" i="8"/>
  <c r="K2864" i="8"/>
  <c r="K1301" i="8"/>
  <c r="K2283" i="8"/>
  <c r="K2264" i="8"/>
  <c r="K2282" i="8"/>
  <c r="K1299" i="8"/>
  <c r="K2632" i="8"/>
  <c r="K2260" i="8"/>
  <c r="K2280" i="8"/>
  <c r="K1294" i="8"/>
  <c r="K1292" i="8"/>
  <c r="K2861" i="8"/>
  <c r="K1289" i="8"/>
  <c r="K2553" i="8"/>
  <c r="K1138" i="8"/>
  <c r="K2701" i="8"/>
  <c r="K2551" i="8"/>
  <c r="K2089" i="8"/>
  <c r="K1642" i="8"/>
  <c r="K1640" i="8"/>
  <c r="K1823" i="8"/>
  <c r="K2087" i="8"/>
  <c r="K1415" i="8"/>
  <c r="K2887" i="8"/>
  <c r="K1135" i="8"/>
  <c r="K2550" i="8"/>
  <c r="K2751" i="8"/>
  <c r="K2171" i="8"/>
  <c r="K1693" i="8"/>
  <c r="K2586" i="8"/>
  <c r="K2618" i="8"/>
  <c r="K2672" i="8"/>
  <c r="K1820" i="8"/>
  <c r="K2432" i="8"/>
  <c r="K2473" i="8"/>
  <c r="K1380" i="8"/>
  <c r="K2548" i="8"/>
  <c r="K1402" i="8"/>
  <c r="K1631" i="8"/>
  <c r="K1627" i="8"/>
  <c r="K1625" i="8"/>
  <c r="K2511" i="8"/>
  <c r="K1816" i="8"/>
  <c r="K1690" i="8"/>
  <c r="K1537" i="8"/>
  <c r="K2747" i="8"/>
  <c r="K1623" i="8"/>
  <c r="K1619" i="8"/>
  <c r="K2239" i="8"/>
  <c r="K1787" i="8"/>
  <c r="K1129" i="8"/>
  <c r="K1126" i="8"/>
  <c r="K2584" i="8"/>
  <c r="K1525" i="8"/>
  <c r="K1809" i="8"/>
  <c r="K2581" i="8"/>
  <c r="K1807" i="8"/>
  <c r="K1928" i="8"/>
  <c r="K2137" i="8"/>
  <c r="K2134" i="8"/>
  <c r="K2424" i="8"/>
  <c r="K2167" i="8"/>
  <c r="K1068" i="8"/>
  <c r="K2418" i="8"/>
  <c r="K1926" i="8"/>
  <c r="K2131" i="8"/>
  <c r="K1595" i="8"/>
  <c r="K2925" i="8"/>
  <c r="K2495" i="8"/>
  <c r="K2416" i="8"/>
  <c r="K2924" i="8"/>
  <c r="K2923" i="8"/>
  <c r="K2164" i="8"/>
  <c r="K2922" i="8"/>
  <c r="K1577" i="8"/>
  <c r="K2412" i="8"/>
  <c r="K2408" i="8"/>
  <c r="K1472" i="8"/>
  <c r="K1471" i="8"/>
  <c r="K1470" i="8"/>
  <c r="K1468" i="8"/>
  <c r="K1049" i="8"/>
  <c r="K1048" i="8"/>
  <c r="K2334" i="8"/>
  <c r="K1466" i="8"/>
  <c r="K1046" i="8"/>
  <c r="K1378" i="8"/>
  <c r="K1042" i="8"/>
  <c r="K2130" i="8"/>
  <c r="K2405" i="8"/>
  <c r="K2162" i="8"/>
  <c r="K2404" i="8"/>
  <c r="K2333" i="8"/>
  <c r="K2739" i="8"/>
  <c r="K1575" i="8"/>
  <c r="K1038" i="8"/>
  <c r="K2919" i="8"/>
  <c r="K1465" i="8"/>
  <c r="K2917" i="8"/>
  <c r="K1034" i="8"/>
  <c r="K2737" i="8"/>
  <c r="K1033" i="8"/>
  <c r="K1032" i="8"/>
  <c r="K1464" i="8"/>
  <c r="K2490" i="8"/>
  <c r="K803" i="8"/>
  <c r="K802" i="8"/>
  <c r="K2119" i="8"/>
  <c r="K1030" i="8"/>
  <c r="K2125" i="8"/>
  <c r="K800" i="8"/>
  <c r="K1570" i="8"/>
  <c r="K2396" i="8"/>
  <c r="K1568" i="8"/>
  <c r="K2914" i="8"/>
  <c r="K2394" i="8"/>
  <c r="K2666" i="8"/>
  <c r="K1123" i="8"/>
  <c r="K1687" i="8"/>
  <c r="K1121" i="8"/>
  <c r="K1808" i="8"/>
  <c r="K2664" i="8"/>
  <c r="K2711" i="8"/>
  <c r="K1070" i="8"/>
  <c r="K2136" i="8"/>
  <c r="K2133" i="8"/>
  <c r="K2423" i="8"/>
  <c r="K1596" i="8"/>
  <c r="K2926" i="8"/>
  <c r="K1066" i="8"/>
  <c r="K2417" i="8"/>
  <c r="K1064" i="8"/>
  <c r="K1062" i="8"/>
  <c r="K2415" i="8"/>
  <c r="K1061" i="8"/>
  <c r="K1924" i="8"/>
  <c r="K1060" i="8"/>
  <c r="K1059" i="8"/>
  <c r="K2921" i="8"/>
  <c r="K1475" i="8"/>
  <c r="K2411" i="8"/>
  <c r="K1055" i="8"/>
  <c r="K1592" i="8"/>
  <c r="K2491" i="8"/>
  <c r="K1051" i="8"/>
  <c r="K1923" i="8"/>
  <c r="K2153" i="8"/>
  <c r="K2742" i="8"/>
  <c r="K2741" i="8"/>
  <c r="K1445" i="8"/>
  <c r="K2163" i="8"/>
  <c r="K2129" i="8"/>
  <c r="K2403" i="8"/>
  <c r="K1443" i="8"/>
  <c r="K1039" i="8"/>
  <c r="K1574" i="8"/>
  <c r="K1037" i="8"/>
  <c r="K1036" i="8"/>
  <c r="K1442" i="8"/>
  <c r="K2331" i="8"/>
  <c r="K2620" i="8"/>
  <c r="K1921" i="8"/>
  <c r="K804" i="8"/>
  <c r="K1588" i="8"/>
  <c r="K2161" i="8"/>
  <c r="K1376" i="8"/>
  <c r="K1375" i="8"/>
  <c r="K1029" i="8"/>
  <c r="K2124" i="8"/>
  <c r="K1569" i="8"/>
  <c r="K2915" i="8"/>
  <c r="K1026" i="8"/>
  <c r="K1566" i="8"/>
  <c r="K2393" i="8"/>
  <c r="K2392" i="8"/>
  <c r="K1025" i="8"/>
  <c r="K2160" i="8"/>
  <c r="K1023" i="8"/>
  <c r="K2385" i="8"/>
  <c r="K1022" i="8"/>
  <c r="K1021" i="8"/>
  <c r="K2380" i="8"/>
  <c r="K2379" i="8"/>
  <c r="K1096" i="8"/>
  <c r="K2583" i="8"/>
  <c r="K910" i="8"/>
  <c r="K1122" i="8"/>
  <c r="K1399" i="8"/>
  <c r="K2212" i="8"/>
  <c r="K1617" i="8"/>
  <c r="K1120" i="8"/>
  <c r="K1490" i="8"/>
  <c r="K1069" i="8"/>
  <c r="K2135" i="8"/>
  <c r="K1379" i="8"/>
  <c r="K2428" i="8"/>
  <c r="K2426" i="8"/>
  <c r="K2422" i="8"/>
  <c r="K2420" i="8"/>
  <c r="K2166" i="8"/>
  <c r="K1067" i="8"/>
  <c r="K1579" i="8"/>
  <c r="K1925" i="8"/>
  <c r="K1594" i="8"/>
  <c r="K1063" i="8"/>
  <c r="K2335" i="8"/>
  <c r="K1578" i="8"/>
  <c r="K1593" i="8"/>
  <c r="K2493" i="8"/>
  <c r="K1057" i="8"/>
  <c r="K1474" i="8"/>
  <c r="K2410" i="8"/>
  <c r="K1473" i="8"/>
  <c r="K2492" i="8"/>
  <c r="K2407" i="8"/>
  <c r="K1052" i="8"/>
  <c r="K1050" i="8"/>
  <c r="K2173" i="8"/>
  <c r="K2743" i="8"/>
  <c r="K2152" i="8"/>
  <c r="K1047" i="8"/>
  <c r="K1045" i="8"/>
  <c r="K1044" i="8"/>
  <c r="K1444" i="8"/>
  <c r="K2406" i="8"/>
  <c r="K1041" i="8"/>
  <c r="K2128" i="8"/>
  <c r="K1040" i="8"/>
  <c r="K2402" i="8"/>
  <c r="K1576" i="8"/>
  <c r="K2400" i="8"/>
  <c r="K1377" i="8"/>
  <c r="K2738" i="8"/>
  <c r="K2398" i="8"/>
  <c r="K1035" i="8"/>
  <c r="K1216" i="8"/>
  <c r="K2397" i="8"/>
  <c r="K1572" i="8"/>
  <c r="K753" i="8"/>
  <c r="K752" i="8"/>
  <c r="K1031" i="8"/>
  <c r="K2734" i="8"/>
  <c r="K801" i="8"/>
  <c r="K1463" i="8"/>
  <c r="K2329" i="8"/>
  <c r="K2123" i="8"/>
  <c r="K1374" i="8"/>
  <c r="K1462" i="8"/>
  <c r="K1567" i="8"/>
  <c r="K1565" i="8"/>
  <c r="K1125" i="8"/>
  <c r="K1265" i="8"/>
  <c r="K1810" i="8"/>
  <c r="K2085" i="8"/>
  <c r="K2582" i="8"/>
  <c r="K1526" i="8"/>
  <c r="K2496" i="8"/>
  <c r="K2665" i="8"/>
  <c r="K1977" i="8"/>
  <c r="K2508" i="8"/>
  <c r="K2663" i="8"/>
  <c r="K2035" i="8"/>
  <c r="K879" i="8"/>
  <c r="K2746" i="8"/>
  <c r="K2120" i="8"/>
  <c r="K2427" i="8"/>
  <c r="K2425" i="8"/>
  <c r="K2421" i="8"/>
  <c r="K2419" i="8"/>
  <c r="K1927" i="8"/>
  <c r="K2132" i="8"/>
  <c r="K2336" i="8"/>
  <c r="K1065" i="8"/>
  <c r="K2745" i="8"/>
  <c r="K2744" i="8"/>
  <c r="K2414" i="8"/>
  <c r="K2165" i="8"/>
  <c r="K2494" i="8"/>
  <c r="K1058" i="8"/>
  <c r="K1056" i="8"/>
  <c r="K2413" i="8"/>
  <c r="K2409" i="8"/>
  <c r="K1054" i="8"/>
  <c r="K1053" i="8"/>
  <c r="K1469" i="8"/>
  <c r="K1467" i="8"/>
  <c r="K1591" i="8"/>
  <c r="K777" i="8"/>
  <c r="K2151" i="8"/>
  <c r="K805" i="8"/>
  <c r="K1922" i="8"/>
  <c r="K1043" i="8"/>
  <c r="K1590" i="8"/>
  <c r="K1217" i="8"/>
  <c r="K2740" i="8"/>
  <c r="K2127" i="8"/>
  <c r="K1589" i="8"/>
  <c r="K2401" i="8"/>
  <c r="K2332" i="8"/>
  <c r="K2399" i="8"/>
  <c r="K2920" i="8"/>
  <c r="K2172" i="8"/>
  <c r="K2918" i="8"/>
  <c r="K1573" i="8"/>
  <c r="K2916" i="8"/>
  <c r="K2736" i="8"/>
  <c r="K2735" i="8"/>
  <c r="K2330" i="8"/>
  <c r="K1571" i="8"/>
  <c r="K1215" i="8"/>
  <c r="K2150" i="8"/>
  <c r="K2489" i="8"/>
  <c r="K751" i="8"/>
  <c r="K1587" i="8"/>
  <c r="K2126" i="8"/>
  <c r="K1028" i="8"/>
  <c r="K2733" i="8"/>
  <c r="K1027" i="8"/>
  <c r="K2395" i="8"/>
  <c r="K750" i="8"/>
  <c r="K1564" i="8"/>
  <c r="K2390" i="8"/>
  <c r="K1024" i="8"/>
  <c r="K2388" i="8"/>
  <c r="K1441" i="8"/>
  <c r="K2383" i="8"/>
  <c r="K2913" i="8"/>
  <c r="K1020" i="8"/>
  <c r="K1019" i="8"/>
  <c r="K1461" i="8"/>
  <c r="K2732" i="8"/>
  <c r="K1373" i="8"/>
  <c r="K2387" i="8"/>
  <c r="K2386" i="8"/>
  <c r="K1563" i="8"/>
  <c r="K1585" i="8"/>
  <c r="K2381" i="8"/>
  <c r="K1607" i="8"/>
  <c r="K2731" i="8"/>
  <c r="K1583" i="8"/>
  <c r="K1562" i="8"/>
  <c r="K1018" i="8"/>
  <c r="K1372" i="8"/>
  <c r="K775" i="8"/>
  <c r="K2377" i="8"/>
  <c r="K2122" i="8"/>
  <c r="K2374" i="8"/>
  <c r="K2156" i="8"/>
  <c r="K2910" i="8"/>
  <c r="K1009" i="8"/>
  <c r="K2367" i="8"/>
  <c r="K2484" i="8"/>
  <c r="K2483" i="8"/>
  <c r="K1007" i="8"/>
  <c r="K2326" i="8"/>
  <c r="K1006" i="8"/>
  <c r="K2727" i="8"/>
  <c r="K2481" i="8"/>
  <c r="K1561" i="8"/>
  <c r="K2525" i="8"/>
  <c r="K2900" i="8"/>
  <c r="K2694" i="8"/>
  <c r="K749" i="8"/>
  <c r="K2686" i="8"/>
  <c r="K2518" i="8"/>
  <c r="K895" i="8"/>
  <c r="K2190" i="8"/>
  <c r="K2186" i="8"/>
  <c r="K2182" i="8"/>
  <c r="K2178" i="8"/>
  <c r="K2899" i="8"/>
  <c r="K2015" i="8"/>
  <c r="K2298" i="8"/>
  <c r="K2297" i="8"/>
  <c r="K2820" i="8"/>
  <c r="K2815" i="8"/>
  <c r="K2811" i="8"/>
  <c r="K2081" i="8"/>
  <c r="K2067" i="8"/>
  <c r="K2063" i="8"/>
  <c r="K2358" i="8"/>
  <c r="K363" i="8"/>
  <c r="K359" i="8"/>
  <c r="K355" i="8"/>
  <c r="K351" i="8"/>
  <c r="K347" i="8"/>
  <c r="K343" i="8"/>
  <c r="K339" i="8"/>
  <c r="K335" i="8"/>
  <c r="K331" i="8"/>
  <c r="K327" i="8"/>
  <c r="K323" i="8"/>
  <c r="K319" i="8"/>
  <c r="K315" i="8"/>
  <c r="K311" i="8"/>
  <c r="K307" i="8"/>
  <c r="K303" i="8"/>
  <c r="K299" i="8"/>
  <c r="K295" i="8"/>
  <c r="K2159" i="8"/>
  <c r="K2158" i="8"/>
  <c r="K1016" i="8"/>
  <c r="K2378" i="8"/>
  <c r="K2485" i="8"/>
  <c r="K2376" i="8"/>
  <c r="K2373" i="8"/>
  <c r="K1012" i="8"/>
  <c r="K2370" i="8"/>
  <c r="K2339" i="8"/>
  <c r="K774" i="8"/>
  <c r="K2909" i="8"/>
  <c r="K2908" i="8"/>
  <c r="K2365" i="8"/>
  <c r="K2482" i="8"/>
  <c r="K1005" i="8"/>
  <c r="K2155" i="8"/>
  <c r="K773" i="8"/>
  <c r="K1004" i="8"/>
  <c r="K2524" i="8"/>
  <c r="K2902" i="8"/>
  <c r="K2301" i="8"/>
  <c r="K2338" i="8"/>
  <c r="K2697" i="8"/>
  <c r="K2693" i="8"/>
  <c r="K2691" i="8"/>
  <c r="K2689" i="8"/>
  <c r="K2189" i="8"/>
  <c r="K2185" i="8"/>
  <c r="K2181" i="8"/>
  <c r="K2177" i="8"/>
  <c r="K1447" i="8"/>
  <c r="K2300" i="8"/>
  <c r="K2014" i="8"/>
  <c r="K2819" i="8"/>
  <c r="K2817" i="8"/>
  <c r="K2814" i="8"/>
  <c r="K2810" i="8"/>
  <c r="K2066" i="8"/>
  <c r="K2357" i="8"/>
  <c r="K2391" i="8"/>
  <c r="K2488" i="8"/>
  <c r="K2389" i="8"/>
  <c r="K1586" i="8"/>
  <c r="K2384" i="8"/>
  <c r="K2382" i="8"/>
  <c r="K1920" i="8"/>
  <c r="K2912" i="8"/>
  <c r="K1584" i="8"/>
  <c r="K1214" i="8"/>
  <c r="K2730" i="8"/>
  <c r="K2157" i="8"/>
  <c r="K2486" i="8"/>
  <c r="K1014" i="8"/>
  <c r="K2375" i="8"/>
  <c r="K2372" i="8"/>
  <c r="K1011" i="8"/>
  <c r="K2369" i="8"/>
  <c r="K2368" i="8"/>
  <c r="K1460" i="8"/>
  <c r="K2366" i="8"/>
  <c r="K2328" i="8"/>
  <c r="K2364" i="8"/>
  <c r="K1919" i="8"/>
  <c r="K1213" i="8"/>
  <c r="K2363" i="8"/>
  <c r="K1606" i="8"/>
  <c r="K2149" i="8"/>
  <c r="K2523" i="8"/>
  <c r="K2901" i="8"/>
  <c r="K1189" i="8"/>
  <c r="K2699" i="8"/>
  <c r="K2696" i="8"/>
  <c r="K2690" i="8"/>
  <c r="K2688" i="8"/>
  <c r="K2519" i="8"/>
  <c r="K2517" i="8"/>
  <c r="K896" i="8"/>
  <c r="K894" i="8"/>
  <c r="K2188" i="8"/>
  <c r="K2184" i="8"/>
  <c r="K2180" i="8"/>
  <c r="K2176" i="8"/>
  <c r="K2299" i="8"/>
  <c r="K2897" i="8"/>
  <c r="K2013" i="8"/>
  <c r="K2818" i="8"/>
  <c r="K2816" i="8"/>
  <c r="K2813" i="8"/>
  <c r="K2809" i="8"/>
  <c r="K2065" i="8"/>
  <c r="K2356" i="8"/>
  <c r="K365" i="8"/>
  <c r="K361" i="8"/>
  <c r="K357" i="8"/>
  <c r="K353" i="8"/>
  <c r="K349" i="8"/>
  <c r="K345" i="8"/>
  <c r="K341" i="8"/>
  <c r="K337" i="8"/>
  <c r="K333" i="8"/>
  <c r="K329" i="8"/>
  <c r="K325" i="8"/>
  <c r="K321" i="8"/>
  <c r="K317" i="8"/>
  <c r="K313" i="8"/>
  <c r="K309" i="8"/>
  <c r="K305" i="8"/>
  <c r="K301" i="8"/>
  <c r="K297" i="8"/>
  <c r="K2806" i="8"/>
  <c r="K2802" i="8"/>
  <c r="K776" i="8"/>
  <c r="K2729" i="8"/>
  <c r="K1017" i="8"/>
  <c r="K2487" i="8"/>
  <c r="K1015" i="8"/>
  <c r="K1013" i="8"/>
  <c r="K2911" i="8"/>
  <c r="K2371" i="8"/>
  <c r="K1010" i="8"/>
  <c r="K1008" i="8"/>
  <c r="K2728" i="8"/>
  <c r="K2327" i="8"/>
  <c r="K2170" i="8"/>
  <c r="K1371" i="8"/>
  <c r="K2362" i="8"/>
  <c r="K1440" i="8"/>
  <c r="K2526" i="8"/>
  <c r="K2522" i="8"/>
  <c r="K2521" i="8"/>
  <c r="K2520" i="8"/>
  <c r="K2619" i="8"/>
  <c r="K1188" i="8"/>
  <c r="K2698" i="8"/>
  <c r="K2695" i="8"/>
  <c r="K2692" i="8"/>
  <c r="K2687" i="8"/>
  <c r="K2516" i="8"/>
  <c r="K2191" i="8"/>
  <c r="K2187" i="8"/>
  <c r="K2183" i="8"/>
  <c r="K2179" i="8"/>
  <c r="K2175" i="8"/>
  <c r="K2898" i="8"/>
  <c r="K2896" i="8"/>
  <c r="K2895" i="8"/>
  <c r="K2812" i="8"/>
  <c r="K2808" i="8"/>
  <c r="K2807" i="8"/>
  <c r="K2064" i="8"/>
  <c r="K2355" i="8"/>
  <c r="K2805" i="8"/>
  <c r="K2804" i="8"/>
  <c r="K2800" i="8"/>
  <c r="K2796" i="8"/>
  <c r="K2792" i="8"/>
  <c r="K2788" i="8"/>
  <c r="K2784" i="8"/>
  <c r="K2780" i="8"/>
  <c r="K2776" i="8"/>
  <c r="K2772" i="8"/>
  <c r="K2768" i="8"/>
  <c r="K830" i="8"/>
  <c r="K826" i="8"/>
  <c r="K848" i="8"/>
  <c r="K380" i="8"/>
  <c r="K1605" i="8"/>
  <c r="K2578" i="8"/>
  <c r="K1489" i="8"/>
  <c r="K526" i="8"/>
  <c r="K2575" i="8"/>
  <c r="K1202" i="8"/>
  <c r="K847" i="8"/>
  <c r="K2031" i="8"/>
  <c r="K1515" i="8"/>
  <c r="K1236" i="8"/>
  <c r="K1235" i="8"/>
  <c r="K2084" i="8"/>
  <c r="K1234" i="8"/>
  <c r="K377" i="8"/>
  <c r="K1805" i="8"/>
  <c r="K2661" i="8"/>
  <c r="K2570" i="8"/>
  <c r="K1512" i="8"/>
  <c r="K2514" i="8"/>
  <c r="K521" i="8"/>
  <c r="K520" i="8"/>
  <c r="K1232" i="8"/>
  <c r="K2567" i="8"/>
  <c r="K2564" i="8"/>
  <c r="K2111" i="8"/>
  <c r="K1785" i="8"/>
  <c r="K1446" i="8"/>
  <c r="K1200" i="8"/>
  <c r="K2537" i="8"/>
  <c r="K2709" i="8"/>
  <c r="K907" i="8"/>
  <c r="K2720" i="8"/>
  <c r="K2719" i="8"/>
  <c r="K517" i="8"/>
  <c r="K2659" i="8"/>
  <c r="K1228" i="8"/>
  <c r="K904" i="8"/>
  <c r="K2276" i="8"/>
  <c r="K845" i="8"/>
  <c r="K902" i="8"/>
  <c r="K1199" i="8"/>
  <c r="K844" i="8"/>
  <c r="K2275" i="8"/>
  <c r="K901" i="8"/>
  <c r="K1312" i="8"/>
  <c r="K1310" i="8"/>
  <c r="K1117" i="8"/>
  <c r="K2274" i="8"/>
  <c r="K90" i="8"/>
  <c r="K75" i="8"/>
  <c r="K2192" i="8"/>
  <c r="K442" i="8"/>
  <c r="K1397" i="8"/>
  <c r="K898" i="8"/>
  <c r="K1611" i="8"/>
  <c r="K1307" i="8"/>
  <c r="K2803" i="8"/>
  <c r="K2799" i="8"/>
  <c r="K2795" i="8"/>
  <c r="K2791" i="8"/>
  <c r="K2787" i="8"/>
  <c r="K2783" i="8"/>
  <c r="K2779" i="8"/>
  <c r="K2775" i="8"/>
  <c r="K2771" i="8"/>
  <c r="K2767" i="8"/>
  <c r="K833" i="8"/>
  <c r="K829" i="8"/>
  <c r="K825" i="8"/>
  <c r="K891" i="8"/>
  <c r="K2726" i="8"/>
  <c r="K908" i="8"/>
  <c r="K527" i="8"/>
  <c r="K2034" i="8"/>
  <c r="K2577" i="8"/>
  <c r="K731" i="8"/>
  <c r="K2033" i="8"/>
  <c r="K1212" i="8"/>
  <c r="K2574" i="8"/>
  <c r="K451" i="8"/>
  <c r="K523" i="8"/>
  <c r="K2030" i="8"/>
  <c r="K2337" i="8"/>
  <c r="K1233" i="8"/>
  <c r="K376" i="8"/>
  <c r="K846" i="8"/>
  <c r="K1181" i="8"/>
  <c r="K1804" i="8"/>
  <c r="K1616" i="8"/>
  <c r="K1614" i="8"/>
  <c r="K2029" i="8"/>
  <c r="K2505" i="8"/>
  <c r="K1514" i="8"/>
  <c r="K1511" i="8"/>
  <c r="K1772" i="8"/>
  <c r="K519" i="8"/>
  <c r="K1370" i="8"/>
  <c r="K1231" i="8"/>
  <c r="K2028" i="8"/>
  <c r="K2566" i="8"/>
  <c r="K2563" i="8"/>
  <c r="K1803" i="8"/>
  <c r="K1996" i="8"/>
  <c r="K1229" i="8"/>
  <c r="K1995" i="8"/>
  <c r="K2502" i="8"/>
  <c r="K906" i="8"/>
  <c r="K516" i="8"/>
  <c r="K1319" i="8"/>
  <c r="K2277" i="8"/>
  <c r="K93" i="8"/>
  <c r="K2479" i="8"/>
  <c r="K1118" i="8"/>
  <c r="K515" i="8"/>
  <c r="K2611" i="8"/>
  <c r="K2354" i="8"/>
  <c r="K1311" i="8"/>
  <c r="K1398" i="8"/>
  <c r="K900" i="8"/>
  <c r="K443" i="8"/>
  <c r="K410" i="8"/>
  <c r="K1115" i="8"/>
  <c r="K2352" i="8"/>
  <c r="K2766" i="8"/>
  <c r="K2083" i="8"/>
  <c r="K2082" i="8"/>
  <c r="K2798" i="8"/>
  <c r="K2794" i="8"/>
  <c r="K2790" i="8"/>
  <c r="K2786" i="8"/>
  <c r="K2782" i="8"/>
  <c r="K2778" i="8"/>
  <c r="K2774" i="8"/>
  <c r="K2770" i="8"/>
  <c r="K835" i="8"/>
  <c r="K832" i="8"/>
  <c r="K828" i="8"/>
  <c r="K824" i="8"/>
  <c r="K893" i="8"/>
  <c r="K489" i="8"/>
  <c r="K2580" i="8"/>
  <c r="K2894" i="8"/>
  <c r="K2662" i="8"/>
  <c r="K2480" i="8"/>
  <c r="K1997" i="8"/>
  <c r="K1237" i="8"/>
  <c r="K2576" i="8"/>
  <c r="K2032" i="8"/>
  <c r="K2507" i="8"/>
  <c r="K2723" i="8"/>
  <c r="K2573" i="8"/>
  <c r="K411" i="8"/>
  <c r="K1488" i="8"/>
  <c r="K2893" i="8"/>
  <c r="K379" i="8"/>
  <c r="K375" i="8"/>
  <c r="K1773" i="8"/>
  <c r="K2198" i="8"/>
  <c r="K1615" i="8"/>
  <c r="K1613" i="8"/>
  <c r="K2569" i="8"/>
  <c r="K1513" i="8"/>
  <c r="K1510" i="8"/>
  <c r="K522" i="8"/>
  <c r="K809" i="8"/>
  <c r="K518" i="8"/>
  <c r="K496" i="8"/>
  <c r="K1230" i="8"/>
  <c r="K1612" i="8"/>
  <c r="K2565" i="8"/>
  <c r="K160" i="8"/>
  <c r="K1894" i="8"/>
  <c r="K1509" i="8"/>
  <c r="K1459" i="8"/>
  <c r="K2544" i="8"/>
  <c r="K94" i="8"/>
  <c r="K905" i="8"/>
  <c r="K1119" i="8"/>
  <c r="K1317" i="8"/>
  <c r="K1315" i="8"/>
  <c r="K2361" i="8"/>
  <c r="K1686" i="8"/>
  <c r="K1313" i="8"/>
  <c r="K1486" i="8"/>
  <c r="K1285" i="8"/>
  <c r="K2543" i="8"/>
  <c r="K2273" i="8"/>
  <c r="K444" i="8"/>
  <c r="K2359" i="8"/>
  <c r="K1003" i="8"/>
  <c r="K1683" i="8"/>
  <c r="K1396" i="8"/>
  <c r="K897" i="8"/>
  <c r="K1002" i="8"/>
  <c r="K1309" i="8"/>
  <c r="K2658" i="8"/>
  <c r="K2801" i="8"/>
  <c r="K2797" i="8"/>
  <c r="K2793" i="8"/>
  <c r="K2789" i="8"/>
  <c r="K2785" i="8"/>
  <c r="K2781" i="8"/>
  <c r="K2777" i="8"/>
  <c r="K2773" i="8"/>
  <c r="K2769" i="8"/>
  <c r="K834" i="8"/>
  <c r="K831" i="8"/>
  <c r="K827" i="8"/>
  <c r="K892" i="8"/>
  <c r="K909" i="8"/>
  <c r="K2579" i="8"/>
  <c r="K2725" i="8"/>
  <c r="K1806" i="8"/>
  <c r="K412" i="8"/>
  <c r="K2012" i="8"/>
  <c r="K2724" i="8"/>
  <c r="K1203" i="8"/>
  <c r="K452" i="8"/>
  <c r="K525" i="8"/>
  <c r="K2572" i="8"/>
  <c r="K524" i="8"/>
  <c r="K2722" i="8"/>
  <c r="K1858" i="8"/>
  <c r="K1895" i="8"/>
  <c r="K378" i="8"/>
  <c r="K2721" i="8"/>
  <c r="K1604" i="8"/>
  <c r="K1487" i="8"/>
  <c r="K2571" i="8"/>
  <c r="K2506" i="8"/>
  <c r="K2568" i="8"/>
  <c r="K1524" i="8"/>
  <c r="K2515" i="8"/>
  <c r="K1201" i="8"/>
  <c r="K1222" i="8"/>
  <c r="K2545" i="8"/>
  <c r="K2660" i="8"/>
  <c r="K2504" i="8"/>
  <c r="K1771" i="8"/>
  <c r="K2121" i="8"/>
  <c r="K2503" i="8"/>
  <c r="K2710" i="8"/>
  <c r="K1984" i="8"/>
  <c r="K2700" i="8"/>
  <c r="K1318" i="8"/>
  <c r="K2258" i="8"/>
  <c r="K903" i="8"/>
  <c r="K1316" i="8"/>
  <c r="K1314" i="8"/>
  <c r="K92" i="8"/>
  <c r="K91" i="8"/>
  <c r="K374" i="8"/>
  <c r="K843" i="8"/>
  <c r="K2360" i="8"/>
  <c r="K2892" i="8"/>
  <c r="K1116" i="8"/>
  <c r="K120" i="8"/>
  <c r="K1685" i="8"/>
  <c r="K1684" i="8"/>
  <c r="K2353" i="8"/>
  <c r="K899" i="8"/>
  <c r="K1114" i="8"/>
  <c r="K1414" i="8"/>
  <c r="K1308" i="8"/>
  <c r="K1001" i="8"/>
</calcChain>
</file>

<file path=xl/sharedStrings.xml><?xml version="1.0" encoding="utf-8"?>
<sst xmlns="http://schemas.openxmlformats.org/spreadsheetml/2006/main" count="14644" uniqueCount="170">
  <si>
    <t>Layanan</t>
  </si>
  <si>
    <t>Metode Pembayaran</t>
  </si>
  <si>
    <t>Status</t>
  </si>
  <si>
    <t>ECO</t>
  </si>
  <si>
    <t>PP_PM</t>
  </si>
  <si>
    <t>SHOPEE</t>
  </si>
  <si>
    <t>Kirim</t>
  </si>
  <si>
    <t>1920 PHOTOCROMIC</t>
  </si>
  <si>
    <t>EZ</t>
  </si>
  <si>
    <t>cokilek store</t>
  </si>
  <si>
    <t>Other</t>
  </si>
  <si>
    <t>En Ligne Official Shop</t>
  </si>
  <si>
    <t>MAGELLAN</t>
  </si>
  <si>
    <t>imamamaulana543</t>
  </si>
  <si>
    <t>VICLOOK Official Store</t>
  </si>
  <si>
    <t>Matei_Di</t>
  </si>
  <si>
    <t>RESTU COLLETION</t>
  </si>
  <si>
    <t>Pack</t>
  </si>
  <si>
    <t>Advan Official Store</t>
  </si>
  <si>
    <t>Paket Bermasalah</t>
  </si>
  <si>
    <t>eyewer good</t>
  </si>
  <si>
    <t>Emscent</t>
  </si>
  <si>
    <t>WATCHMESTORE</t>
  </si>
  <si>
    <t>Jeans Fashion Kidz</t>
  </si>
  <si>
    <t>TBTRajo Online</t>
  </si>
  <si>
    <t>MATOYA.ID</t>
  </si>
  <si>
    <t>basmalashope</t>
  </si>
  <si>
    <t>basmala_shop</t>
  </si>
  <si>
    <t>Scent Addict</t>
  </si>
  <si>
    <t>Timely.ID</t>
  </si>
  <si>
    <t>akusara fashionable</t>
  </si>
  <si>
    <t>ADVANCEDIGITAL</t>
  </si>
  <si>
    <t>Skincarehouseee</t>
  </si>
  <si>
    <t>Tokoharky</t>
  </si>
  <si>
    <t>YUNNA_SSTORE</t>
  </si>
  <si>
    <t>Healthy Grocery</t>
  </si>
  <si>
    <t>AKULAKUOB</t>
  </si>
  <si>
    <t>KONANG STORE</t>
  </si>
  <si>
    <t>BARBERSUPPLY INDO WAHL</t>
  </si>
  <si>
    <t>UMI SHOPPING</t>
  </si>
  <si>
    <t>EIGHTANCY STORE</t>
  </si>
  <si>
    <t>Bsclothing</t>
  </si>
  <si>
    <t>Gadget Etalase</t>
  </si>
  <si>
    <t>Tokaed Official Shop</t>
  </si>
  <si>
    <t>Paket Tinggal Gudang</t>
  </si>
  <si>
    <t>gpa_autoaccesories</t>
  </si>
  <si>
    <t>Sampai</t>
  </si>
  <si>
    <t>CC_CASH</t>
  </si>
  <si>
    <t>E3</t>
  </si>
  <si>
    <t>Tanda Terima</t>
  </si>
  <si>
    <t>Watch Expert</t>
  </si>
  <si>
    <t>WAFAM TOKO ALAT CUKUR RAMBUT</t>
  </si>
  <si>
    <t>Toko kebaya online</t>
  </si>
  <si>
    <t>Otobi Auto Care</t>
  </si>
  <si>
    <t>OpalsKitchen</t>
  </si>
  <si>
    <t>Arrazaqu collection</t>
  </si>
  <si>
    <t>PP_CASH</t>
  </si>
  <si>
    <t>Roegan Official Shop</t>
  </si>
  <si>
    <t>kazhilla flowers</t>
  </si>
  <si>
    <t>JSM motor</t>
  </si>
  <si>
    <t>MEN JEANS</t>
  </si>
  <si>
    <t>MitraMall84</t>
  </si>
  <si>
    <t>Miabelle Official Shop</t>
  </si>
  <si>
    <t>Naturalens Official Shop</t>
  </si>
  <si>
    <t>Rocket Store Jakarta</t>
  </si>
  <si>
    <t>Tokokebayaonline</t>
  </si>
  <si>
    <t>Queen Salfa</t>
  </si>
  <si>
    <t>Bless StoreID</t>
  </si>
  <si>
    <t>JAKARTA TRUSTORE</t>
  </si>
  <si>
    <t>Galeri Rumahku</t>
  </si>
  <si>
    <t>Dojo Buku</t>
  </si>
  <si>
    <t>Toko Sprei Momo</t>
  </si>
  <si>
    <t>LetYeah Official Shop</t>
  </si>
  <si>
    <t>ADVANCE.ANDINI</t>
  </si>
  <si>
    <t>Makadam Adventure Mates</t>
  </si>
  <si>
    <t>Faqih Computer</t>
  </si>
  <si>
    <t>zoeyden cast</t>
  </si>
  <si>
    <t>ALFA_BATIK</t>
  </si>
  <si>
    <t>tageh store</t>
  </si>
  <si>
    <t>nabila01_collection</t>
  </si>
  <si>
    <t>BERKAHI SHOP</t>
  </si>
  <si>
    <t>Galeri Express</t>
  </si>
  <si>
    <t>Chaya Jewel ID</t>
  </si>
  <si>
    <t>pinponbabyshop</t>
  </si>
  <si>
    <t>Beutyfashion28</t>
  </si>
  <si>
    <t>emil2435</t>
  </si>
  <si>
    <t>TOKOPEDIA</t>
  </si>
  <si>
    <t>Dzikricollection</t>
  </si>
  <si>
    <t>Banca52</t>
  </si>
  <si>
    <t>Rahma collection id</t>
  </si>
  <si>
    <t>BUKAEXPRESS</t>
  </si>
  <si>
    <t>sugitoys</t>
  </si>
  <si>
    <t>Saturdays Lifestyle</t>
  </si>
  <si>
    <t xml:space="preserve">ayahikhsan123 </t>
  </si>
  <si>
    <t>ayahikhsan123.</t>
  </si>
  <si>
    <t>Virgo_Beauty_Shop</t>
  </si>
  <si>
    <t>FLIMTY FIBER SHOPPING</t>
  </si>
  <si>
    <t>Vanessa toys</t>
  </si>
  <si>
    <t>Lunaci Official Shop</t>
  </si>
  <si>
    <t>Jedae Mart</t>
  </si>
  <si>
    <t>COMFY WEAR</t>
  </si>
  <si>
    <t>SAKAL  Official Shop</t>
  </si>
  <si>
    <t>Nawasana Official Store</t>
  </si>
  <si>
    <t>Supplier Kaos ID</t>
  </si>
  <si>
    <t>Zumee Thrift Store</t>
  </si>
  <si>
    <t>maiva collection</t>
  </si>
  <si>
    <t>Doferin</t>
  </si>
  <si>
    <t>Sanjaya Book store 2</t>
  </si>
  <si>
    <t>BUKALAPAK</t>
  </si>
  <si>
    <t>Niciashop</t>
  </si>
  <si>
    <t>GRACIAS LABEL</t>
  </si>
  <si>
    <t>LAZADA</t>
  </si>
  <si>
    <t>ellenoirclothing</t>
  </si>
  <si>
    <t>BEST GIFTS</t>
  </si>
  <si>
    <t>tampofamily</t>
  </si>
  <si>
    <t>Tampofamily</t>
  </si>
  <si>
    <t>Vape WareHouse</t>
  </si>
  <si>
    <t>Hanadora Official Shop</t>
  </si>
  <si>
    <t>Haagen Petshop</t>
  </si>
  <si>
    <t>azzahst0r3</t>
  </si>
  <si>
    <t>ABILENE STORE</t>
  </si>
  <si>
    <t>Tina colletion</t>
  </si>
  <si>
    <t>emscent id official shop</t>
  </si>
  <si>
    <t>Nice Bike</t>
  </si>
  <si>
    <t>PT ASTRA SEDAYA FINANCE</t>
  </si>
  <si>
    <t>Shabani Official</t>
  </si>
  <si>
    <t>YUALSTORE</t>
  </si>
  <si>
    <t xml:space="preserve"> makeupbeautyhouse3</t>
  </si>
  <si>
    <t>Olshop Ayu novita</t>
  </si>
  <si>
    <t>cincaishop97</t>
  </si>
  <si>
    <t>Akusara fashion</t>
  </si>
  <si>
    <t>TTD Retur</t>
  </si>
  <si>
    <t>Sundy Watch</t>
  </si>
  <si>
    <t>Matei_ID</t>
  </si>
  <si>
    <t>Sido Muncul Official Store</t>
  </si>
  <si>
    <t>Waiwai Clutch Official Shop</t>
  </si>
  <si>
    <t>Skinbeautyjktt</t>
  </si>
  <si>
    <t>venomousplague</t>
  </si>
  <si>
    <t>Loa Studios</t>
  </si>
  <si>
    <t>Tokaed Official Store</t>
  </si>
  <si>
    <t>Delivery</t>
  </si>
  <si>
    <t>ARTANG.ID</t>
  </si>
  <si>
    <t>BARAKAHSTORE99</t>
  </si>
  <si>
    <t>CingkunekBabyKids</t>
  </si>
  <si>
    <t>Cpai Gadgets</t>
  </si>
  <si>
    <t>DIMSSCO</t>
  </si>
  <si>
    <t>Dungkan Muslim Store</t>
  </si>
  <si>
    <t>KIDSPRINCESS</t>
  </si>
  <si>
    <t>MAVIA FASHON</t>
  </si>
  <si>
    <t>Nola Muslim Wear</t>
  </si>
  <si>
    <t>Ozi jeans</t>
  </si>
  <si>
    <t>Saadah Collection</t>
  </si>
  <si>
    <t>SPESIALIS STORE (RESMI)</t>
  </si>
  <si>
    <t>YD_Store99</t>
  </si>
  <si>
    <t>WULAN BINTANG SHOP</t>
  </si>
  <si>
    <t>OfraStore</t>
  </si>
  <si>
    <t>aidahijabers</t>
  </si>
  <si>
    <t>Skincareehousee</t>
  </si>
  <si>
    <t>Sumber</t>
  </si>
  <si>
    <t>StatusPaket</t>
  </si>
  <si>
    <t>Konversi</t>
  </si>
  <si>
    <t>Biaya</t>
  </si>
  <si>
    <t>Pembayaran</t>
  </si>
  <si>
    <t>LayananPaket</t>
  </si>
  <si>
    <t>Pengirim</t>
  </si>
  <si>
    <t>ERA JAYA "88"</t>
  </si>
  <si>
    <t>Jeans Store</t>
  </si>
  <si>
    <t>Pengirim Barang</t>
  </si>
  <si>
    <t>Tanggal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</si>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</sst>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27"/>
  <sheetViews>
    <sheetView tabSelected="1" topLeftCell="A2909" zoomScaleNormal="100" workbookViewId="0">
      <selection activeCell="C2909" sqref="C2909:C2927"/>
    </sheetView>
  </sheetViews>
  <sheetFormatPr defaultRowHeight="15" x14ac:dyDescent="0.25"/>
  <cols>
    <col min="1" max="1" width="24" customWidth="1"/>
    <col min="2" max="3" width="41.7109375" customWidth="1"/>
    <col min="4" max="5" width="10" customWidth="1"/>
    <col min="6" max="6" width="23.42578125" customWidth="1"/>
    <col min="7" max="7" width="15.5703125" customWidth="1"/>
    <col min="8" max="9" width="17.42578125" customWidth="1"/>
    <col min="10" max="11" width="14.85546875" customWidth="1"/>
    <col min="12" max="12" width="17.42578125" customWidth="1"/>
    <col min="13" max="13" width="17.28515625" customWidth="1"/>
  </cols>
  <sheetData>
    <row r="1" spans="1:13" x14ac:dyDescent="0.25">
      <c r="A1" t="s">
        <v>168</v>
      </c>
      <c r="B1" t="s">
        <v>167</v>
      </c>
      <c r="C1" t="s">
        <v>164</v>
      </c>
      <c r="D1" t="s">
        <v>163</v>
      </c>
      <c r="E1" t="s">
        <v>0</v>
      </c>
      <c r="F1" t="s">
        <v>1</v>
      </c>
      <c r="G1" t="s">
        <v>162</v>
      </c>
      <c r="H1" t="s">
        <v>158</v>
      </c>
      <c r="I1" t="s">
        <v>158</v>
      </c>
      <c r="J1" t="s">
        <v>161</v>
      </c>
      <c r="K1" t="s">
        <v>2</v>
      </c>
      <c r="L1" t="s">
        <v>159</v>
      </c>
      <c r="M1" t="s">
        <v>160</v>
      </c>
    </row>
    <row r="2" spans="1:13" x14ac:dyDescent="0.25">
      <c r="A2" s="1">
        <v>44958</v>
      </c>
      <c r="B2" t="s">
        <v>127</v>
      </c>
      <c r="C2">
        <v>1</v>
      </c>
      <c r="D2" t="s">
        <v>8</v>
      </c>
      <c r="E2">
        <f>IF(D2="ECO",1,IF(D2="EZ",2,3))</f>
        <v>2</v>
      </c>
      <c r="F2" t="s">
        <v>4</v>
      </c>
      <c r="G2">
        <f>IF(F2="PP_PM",1,IF(F2="PP_CASH",2,3))</f>
        <v>1</v>
      </c>
      <c r="H2" t="s">
        <v>5</v>
      </c>
      <c r="I2">
        <f>IF(H2="AKULAKUOB",1,IF(H2="BUKAEXPRESS",2,IF(H2="BUKALAPAK",3,IF(H2="E3",4,IF(H2="LAZADA",5,IF(H2="MAGELLAN",6,IF(H2="SHOPEE",7,IF(H2="TOKOPEDIA",8,9))))))))</f>
        <v>7</v>
      </c>
      <c r="J2">
        <v>3880</v>
      </c>
      <c r="K2">
        <f>IF(M2="Bermasalah",0,1)</f>
        <v>1</v>
      </c>
      <c r="L2" t="s">
        <v>49</v>
      </c>
      <c r="M2" t="str">
        <f t="shared" ref="M2:M58" si="0">IF(L2="Other","Bermasalah",IF(L2="Delivery","Tidak Bermasalah",IF(L2="Kirim","Tidak Bermasalah",IF(L2="Pack","Tidak Bermasalah",IF(L2="Paket Bermasalah","Bermasalah",IF(L2="Paket Tinggal Gudang","Tidak Bermasalah",IF(L2="Sampai","Tidak Bermasalah",IF(L2="Tanda Terima","Tidak Bermasalah",IF(L2="TTD Retur","Bermasalah",0)))))))))</f>
        <v>Tidak Bermasalah</v>
      </c>
    </row>
    <row r="3" spans="1:13" x14ac:dyDescent="0.25">
      <c r="A3" s="1">
        <v>44958</v>
      </c>
      <c r="B3" t="s">
        <v>127</v>
      </c>
      <c r="C3">
        <f>IF(B3=B2,1,2)</f>
        <v>1</v>
      </c>
      <c r="D3" t="s">
        <v>8</v>
      </c>
      <c r="E3">
        <f>IF(D3="ECO",1,IF(D3="EZ",2,3))</f>
        <v>2</v>
      </c>
      <c r="F3" t="s">
        <v>4</v>
      </c>
      <c r="G3">
        <f>IF(F3="PP_PM",1,IF(F3="PP_CASH",2,3))</f>
        <v>1</v>
      </c>
      <c r="H3" t="s">
        <v>5</v>
      </c>
      <c r="I3">
        <f>IF(H3="AKULAKUOB",1,IF(H3="BUKAEXPRESS",2,IF(H3="BUKALAPAK",3,IF(H3="E3",4,IF(H3="LAZADA",5,IF(H3="MAGELLAN",6,IF(H3="SHOPEE",7,IF(H3="TOKOPEDIA",8,9))))))))</f>
        <v>7</v>
      </c>
      <c r="J3">
        <v>4000</v>
      </c>
      <c r="K3">
        <f>IF(M3="Bermasalah",0,1)</f>
        <v>1</v>
      </c>
      <c r="L3" t="s">
        <v>49</v>
      </c>
      <c r="M3" t="str">
        <f t="shared" si="0"/>
        <v>Tidak Bermasalah</v>
      </c>
    </row>
    <row r="4" spans="1:13" x14ac:dyDescent="0.25">
      <c r="A4" s="1">
        <v>45007</v>
      </c>
      <c r="B4" t="s">
        <v>127</v>
      </c>
      <c r="C4">
        <f t="shared" ref="C4:C7" si="1">IF(B4=B3,1,2)</f>
        <v>1</v>
      </c>
      <c r="D4" t="s">
        <v>8</v>
      </c>
      <c r="E4">
        <f>IF(D4="ECO",1,IF(D4="EZ",2,3))</f>
        <v>2</v>
      </c>
      <c r="F4" t="s">
        <v>4</v>
      </c>
      <c r="G4">
        <f>IF(F4="PP_PM",1,IF(F4="PP_CASH",2,3))</f>
        <v>1</v>
      </c>
      <c r="H4" t="s">
        <v>5</v>
      </c>
      <c r="I4">
        <f>IF(H4="AKULAKUOB",1,IF(H4="BUKAEXPRESS",2,IF(H4="BUKALAPAK",3,IF(H4="E3",4,IF(H4="LAZADA",5,IF(H4="MAGELLAN",6,IF(H4="SHOPEE",7,IF(H4="TOKOPEDIA",8,9))))))))</f>
        <v>7</v>
      </c>
      <c r="J4">
        <v>9215</v>
      </c>
      <c r="K4">
        <f>IF(M4="Bermasalah",0,1)</f>
        <v>0</v>
      </c>
      <c r="L4" t="s">
        <v>19</v>
      </c>
      <c r="M4" t="str">
        <f t="shared" si="0"/>
        <v>Bermasalah</v>
      </c>
    </row>
    <row r="5" spans="1:13" x14ac:dyDescent="0.25">
      <c r="A5" s="1">
        <v>45041</v>
      </c>
      <c r="B5" t="s">
        <v>127</v>
      </c>
      <c r="C5">
        <f t="shared" si="1"/>
        <v>1</v>
      </c>
      <c r="D5" t="s">
        <v>8</v>
      </c>
      <c r="E5">
        <f>IF(D5="ECO",1,IF(D5="EZ",2,3))</f>
        <v>2</v>
      </c>
      <c r="F5" t="s">
        <v>4</v>
      </c>
      <c r="G5">
        <f>IF(F5="PP_PM",1,IF(F5="PP_CASH",2,3))</f>
        <v>1</v>
      </c>
      <c r="H5" t="s">
        <v>5</v>
      </c>
      <c r="I5">
        <f>IF(H5="AKULAKUOB",1,IF(H5="BUKAEXPRESS",2,IF(H5="BUKALAPAK",3,IF(H5="E3",4,IF(H5="LAZADA",5,IF(H5="MAGELLAN",6,IF(H5="SHOPEE",7,IF(H5="TOKOPEDIA",8,9))))))))</f>
        <v>7</v>
      </c>
      <c r="J5">
        <v>4000</v>
      </c>
      <c r="K5">
        <f>IF(M5="Bermasalah",0,1)</f>
        <v>1</v>
      </c>
      <c r="L5" t="s">
        <v>49</v>
      </c>
      <c r="M5" t="str">
        <f t="shared" si="0"/>
        <v>Tidak Bermasalah</v>
      </c>
    </row>
    <row r="6" spans="1:13" x14ac:dyDescent="0.25">
      <c r="A6" s="1">
        <v>45021</v>
      </c>
      <c r="B6" t="s">
        <v>127</v>
      </c>
      <c r="C6">
        <f t="shared" si="1"/>
        <v>1</v>
      </c>
      <c r="D6" t="s">
        <v>8</v>
      </c>
      <c r="E6">
        <f>IF(D6="ECO",1,IF(D6="EZ",2,3))</f>
        <v>2</v>
      </c>
      <c r="F6" t="s">
        <v>4</v>
      </c>
      <c r="G6">
        <f>IF(F6="PP_PM",1,IF(F6="PP_CASH",2,3))</f>
        <v>1</v>
      </c>
      <c r="H6" t="s">
        <v>5</v>
      </c>
      <c r="I6">
        <f>IF(H6="AKULAKUOB",1,IF(H6="BUKAEXPRESS",2,IF(H6="BUKALAPAK",3,IF(H6="E3",4,IF(H6="LAZADA",5,IF(H6="MAGELLAN",6,IF(H6="SHOPEE",7,IF(H6="TOKOPEDIA",8,9))))))))</f>
        <v>7</v>
      </c>
      <c r="J6">
        <v>5820</v>
      </c>
      <c r="K6">
        <f>IF(M6="Bermasalah",0,1)</f>
        <v>0</v>
      </c>
      <c r="L6" t="s">
        <v>19</v>
      </c>
      <c r="M6" t="str">
        <f t="shared" si="0"/>
        <v>Bermasalah</v>
      </c>
    </row>
    <row r="7" spans="1:13" x14ac:dyDescent="0.25">
      <c r="A7" s="1">
        <v>45107</v>
      </c>
      <c r="B7" t="s">
        <v>127</v>
      </c>
      <c r="C7">
        <f t="shared" si="1"/>
        <v>1</v>
      </c>
      <c r="D7" t="s">
        <v>8</v>
      </c>
      <c r="E7">
        <f>IF(D7="ECO",1,IF(D7="EZ",2,3))</f>
        <v>2</v>
      </c>
      <c r="F7" t="s">
        <v>4</v>
      </c>
      <c r="G7">
        <f>IF(F7="PP_PM",1,IF(F7="PP_CASH",2,3))</f>
        <v>1</v>
      </c>
      <c r="H7" t="s">
        <v>5</v>
      </c>
      <c r="I7">
        <f>IF(H7="AKULAKUOB",1,IF(H7="BUKAEXPRESS",2,IF(H7="BUKALAPAK",3,IF(H7="E3",4,IF(H7="LAZADA",5,IF(H7="MAGELLAN",6,IF(H7="SHOPEE",7,IF(H7="TOKOPEDIA",8,9))))))))</f>
        <v>7</v>
      </c>
      <c r="J7">
        <v>3880</v>
      </c>
      <c r="K7">
        <f>IF(M7="Bermasalah",0,1)</f>
        <v>0</v>
      </c>
      <c r="L7" t="s">
        <v>19</v>
      </c>
      <c r="M7" t="str">
        <f t="shared" si="0"/>
        <v>Bermasalah</v>
      </c>
    </row>
    <row r="8" spans="1:13" x14ac:dyDescent="0.25">
      <c r="A8" s="1">
        <v>44945</v>
      </c>
      <c r="B8" t="s">
        <v>7</v>
      </c>
      <c r="C8">
        <f>IF(B8=B7,1,2)</f>
        <v>2</v>
      </c>
      <c r="D8" t="s">
        <v>3</v>
      </c>
      <c r="E8">
        <f>IF(D8="ECO",1,IF(D8="EZ",2,3))</f>
        <v>1</v>
      </c>
      <c r="F8" t="s">
        <v>4</v>
      </c>
      <c r="G8">
        <f>IF(F8="PP_PM",1,IF(F8="PP_CASH",2,3))</f>
        <v>1</v>
      </c>
      <c r="H8" t="s">
        <v>5</v>
      </c>
      <c r="I8">
        <f>IF(H8="AKULAKUOB",1,IF(H8="BUKAEXPRESS",2,IF(H8="BUKALAPAK",3,IF(H8="E3",4,IF(H8="LAZADA",5,IF(H8="MAGELLAN",6,IF(H8="SHOPEE",7,IF(H8="TOKOPEDIA",8,9))))))))</f>
        <v>7</v>
      </c>
      <c r="J8">
        <v>24998</v>
      </c>
      <c r="K8">
        <f>IF(M8="Bermasalah",0,1)</f>
        <v>0</v>
      </c>
      <c r="L8" t="s">
        <v>19</v>
      </c>
      <c r="M8" t="str">
        <f t="shared" si="0"/>
        <v>Bermasalah</v>
      </c>
    </row>
    <row r="9" spans="1:13" x14ac:dyDescent="0.25">
      <c r="A9" s="1">
        <v>44949</v>
      </c>
      <c r="B9" t="s">
        <v>7</v>
      </c>
      <c r="C9">
        <f>IF(B9=B8,2,3)</f>
        <v>2</v>
      </c>
      <c r="D9" t="s">
        <v>3</v>
      </c>
      <c r="E9">
        <f>IF(D9="ECO",1,IF(D9="EZ",2,3))</f>
        <v>1</v>
      </c>
      <c r="F9" t="s">
        <v>4</v>
      </c>
      <c r="G9">
        <f>IF(F9="PP_PM",1,IF(F9="PP_CASH",2,3))</f>
        <v>1</v>
      </c>
      <c r="H9" t="s">
        <v>5</v>
      </c>
      <c r="I9">
        <f>IF(H9="AKULAKUOB",1,IF(H9="BUKAEXPRESS",2,IF(H9="BUKALAPAK",3,IF(H9="E3",4,IF(H9="LAZADA",5,IF(H9="MAGELLAN",6,IF(H9="SHOPEE",7,IF(H9="TOKOPEDIA",8,9))))))))</f>
        <v>7</v>
      </c>
      <c r="J9">
        <v>32918</v>
      </c>
      <c r="K9">
        <f>IF(M9="Bermasalah",0,1)</f>
        <v>1</v>
      </c>
      <c r="L9" t="s">
        <v>49</v>
      </c>
      <c r="M9" t="str">
        <f t="shared" si="0"/>
        <v>Tidak Bermasalah</v>
      </c>
    </row>
    <row r="10" spans="1:13" x14ac:dyDescent="0.25">
      <c r="A10" s="1">
        <v>44958</v>
      </c>
      <c r="B10" t="s">
        <v>7</v>
      </c>
      <c r="C10">
        <f t="shared" ref="C10:C23" si="2">IF(B10=B9,2,3)</f>
        <v>2</v>
      </c>
      <c r="D10" t="s">
        <v>3</v>
      </c>
      <c r="E10">
        <f>IF(D10="ECO",1,IF(D10="EZ",2,3))</f>
        <v>1</v>
      </c>
      <c r="F10" t="s">
        <v>4</v>
      </c>
      <c r="G10">
        <f>IF(F10="PP_PM",1,IF(F10="PP_CASH",2,3))</f>
        <v>1</v>
      </c>
      <c r="H10" t="s">
        <v>5</v>
      </c>
      <c r="I10">
        <f>IF(H10="AKULAKUOB",1,IF(H10="BUKAEXPRESS",2,IF(H10="BUKALAPAK",3,IF(H10="E3",4,IF(H10="LAZADA",5,IF(H10="MAGELLAN",6,IF(H10="SHOPEE",7,IF(H10="TOKOPEDIA",8,9))))))))</f>
        <v>7</v>
      </c>
      <c r="J10">
        <v>22028</v>
      </c>
      <c r="K10">
        <f>IF(M10="Bermasalah",0,1)</f>
        <v>1</v>
      </c>
      <c r="L10" t="s">
        <v>49</v>
      </c>
      <c r="M10" t="str">
        <f t="shared" si="0"/>
        <v>Tidak Bermasalah</v>
      </c>
    </row>
    <row r="11" spans="1:13" x14ac:dyDescent="0.25">
      <c r="A11" s="1">
        <v>45013</v>
      </c>
      <c r="B11" t="s">
        <v>7</v>
      </c>
      <c r="C11">
        <f t="shared" si="2"/>
        <v>2</v>
      </c>
      <c r="D11" t="s">
        <v>3</v>
      </c>
      <c r="E11">
        <f>IF(D11="ECO",1,IF(D11="EZ",2,3))</f>
        <v>1</v>
      </c>
      <c r="F11" t="s">
        <v>4</v>
      </c>
      <c r="G11">
        <f>IF(F11="PP_PM",1,IF(F11="PP_CASH",2,3))</f>
        <v>1</v>
      </c>
      <c r="H11" t="s">
        <v>5</v>
      </c>
      <c r="I11">
        <f>IF(H11="AKULAKUOB",1,IF(H11="BUKAEXPRESS",2,IF(H11="BUKALAPAK",3,IF(H11="E3",4,IF(H11="LAZADA",5,IF(H11="MAGELLAN",6,IF(H11="SHOPEE",7,IF(H11="TOKOPEDIA",8,9))))))))</f>
        <v>7</v>
      </c>
      <c r="J11">
        <v>25740</v>
      </c>
      <c r="K11">
        <f>IF(M11="Bermasalah",0,1)</f>
        <v>1</v>
      </c>
      <c r="L11" t="s">
        <v>49</v>
      </c>
      <c r="M11" t="str">
        <f t="shared" si="0"/>
        <v>Tidak Bermasalah</v>
      </c>
    </row>
    <row r="12" spans="1:13" x14ac:dyDescent="0.25">
      <c r="A12" s="1">
        <v>45013</v>
      </c>
      <c r="B12" t="s">
        <v>7</v>
      </c>
      <c r="C12">
        <f t="shared" si="2"/>
        <v>2</v>
      </c>
      <c r="D12" t="s">
        <v>3</v>
      </c>
      <c r="E12">
        <f>IF(D12="ECO",1,IF(D12="EZ",2,3))</f>
        <v>1</v>
      </c>
      <c r="F12" t="s">
        <v>4</v>
      </c>
      <c r="G12">
        <f>IF(F12="PP_PM",1,IF(F12="PP_CASH",2,3))</f>
        <v>1</v>
      </c>
      <c r="H12" t="s">
        <v>5</v>
      </c>
      <c r="I12">
        <f>IF(H12="AKULAKUOB",1,IF(H12="BUKAEXPRESS",2,IF(H12="BUKALAPAK",3,IF(H12="E3",4,IF(H12="LAZADA",5,IF(H12="MAGELLAN",6,IF(H12="SHOPEE",7,IF(H12="TOKOPEDIA",8,9))))))))</f>
        <v>7</v>
      </c>
      <c r="J12">
        <v>23265</v>
      </c>
      <c r="K12">
        <f>IF(M12="Bermasalah",0,1)</f>
        <v>1</v>
      </c>
      <c r="L12" t="s">
        <v>49</v>
      </c>
      <c r="M12" t="str">
        <f t="shared" si="0"/>
        <v>Tidak Bermasalah</v>
      </c>
    </row>
    <row r="13" spans="1:13" x14ac:dyDescent="0.25">
      <c r="A13" s="1">
        <v>45015</v>
      </c>
      <c r="B13" t="s">
        <v>7</v>
      </c>
      <c r="C13">
        <f t="shared" si="2"/>
        <v>2</v>
      </c>
      <c r="D13" t="s">
        <v>3</v>
      </c>
      <c r="E13">
        <f>IF(D13="ECO",1,IF(D13="EZ",2,3))</f>
        <v>1</v>
      </c>
      <c r="F13" t="s">
        <v>4</v>
      </c>
      <c r="G13">
        <f>IF(F13="PP_PM",1,IF(F13="PP_CASH",2,3))</f>
        <v>1</v>
      </c>
      <c r="H13" t="s">
        <v>5</v>
      </c>
      <c r="I13">
        <f>IF(H13="AKULAKUOB",1,IF(H13="BUKAEXPRESS",2,IF(H13="BUKALAPAK",3,IF(H13="E3",4,IF(H13="LAZADA",5,IF(H13="MAGELLAN",6,IF(H13="SHOPEE",7,IF(H13="TOKOPEDIA",8,9))))))))</f>
        <v>7</v>
      </c>
      <c r="J13">
        <v>24998</v>
      </c>
      <c r="K13">
        <f>IF(M13="Bermasalah",0,1)</f>
        <v>0</v>
      </c>
      <c r="L13" t="s">
        <v>131</v>
      </c>
      <c r="M13" t="str">
        <f t="shared" si="0"/>
        <v>Bermasalah</v>
      </c>
    </row>
    <row r="14" spans="1:13" x14ac:dyDescent="0.25">
      <c r="A14" s="1">
        <v>45023</v>
      </c>
      <c r="B14" t="s">
        <v>7</v>
      </c>
      <c r="C14">
        <f t="shared" si="2"/>
        <v>2</v>
      </c>
      <c r="D14" t="s">
        <v>3</v>
      </c>
      <c r="E14">
        <f>IF(D14="ECO",1,IF(D14="EZ",2,3))</f>
        <v>1</v>
      </c>
      <c r="F14" t="s">
        <v>4</v>
      </c>
      <c r="G14">
        <f>IF(F14="PP_PM",1,IF(F14="PP_CASH",2,3))</f>
        <v>1</v>
      </c>
      <c r="H14" t="s">
        <v>5</v>
      </c>
      <c r="I14">
        <f>IF(H14="AKULAKUOB",1,IF(H14="BUKAEXPRESS",2,IF(H14="BUKALAPAK",3,IF(H14="E3",4,IF(H14="LAZADA",5,IF(H14="MAGELLAN",6,IF(H14="SHOPEE",7,IF(H14="TOKOPEDIA",8,9))))))))</f>
        <v>7</v>
      </c>
      <c r="J14">
        <v>26730</v>
      </c>
      <c r="K14">
        <f>IF(M14="Bermasalah",0,1)</f>
        <v>1</v>
      </c>
      <c r="L14" t="s">
        <v>140</v>
      </c>
      <c r="M14" t="str">
        <f t="shared" si="0"/>
        <v>Tidak Bermasalah</v>
      </c>
    </row>
    <row r="15" spans="1:13" x14ac:dyDescent="0.25">
      <c r="A15" s="1">
        <v>45028</v>
      </c>
      <c r="B15" t="s">
        <v>7</v>
      </c>
      <c r="C15">
        <f t="shared" si="2"/>
        <v>2</v>
      </c>
      <c r="D15" t="s">
        <v>3</v>
      </c>
      <c r="E15">
        <f>IF(D15="ECO",1,IF(D15="EZ",2,3))</f>
        <v>1</v>
      </c>
      <c r="F15" t="s">
        <v>4</v>
      </c>
      <c r="G15">
        <f>IF(F15="PP_PM",1,IF(F15="PP_CASH",2,3))</f>
        <v>1</v>
      </c>
      <c r="H15" t="s">
        <v>5</v>
      </c>
      <c r="I15">
        <f>IF(H15="AKULAKUOB",1,IF(H15="BUKAEXPRESS",2,IF(H15="BUKALAPAK",3,IF(H15="E3",4,IF(H15="LAZADA",5,IF(H15="MAGELLAN",6,IF(H15="SHOPEE",7,IF(H15="TOKOPEDIA",8,9))))))))</f>
        <v>7</v>
      </c>
      <c r="J15">
        <v>22028</v>
      </c>
      <c r="K15">
        <f>IF(M15="Bermasalah",0,1)</f>
        <v>0</v>
      </c>
      <c r="L15" t="s">
        <v>131</v>
      </c>
      <c r="M15" t="str">
        <f t="shared" si="0"/>
        <v>Bermasalah</v>
      </c>
    </row>
    <row r="16" spans="1:13" x14ac:dyDescent="0.25">
      <c r="A16" s="1">
        <v>45020</v>
      </c>
      <c r="B16" t="s">
        <v>7</v>
      </c>
      <c r="C16">
        <f t="shared" si="2"/>
        <v>2</v>
      </c>
      <c r="D16" t="s">
        <v>3</v>
      </c>
      <c r="E16">
        <f>IF(D16="ECO",1,IF(D16="EZ",2,3))</f>
        <v>1</v>
      </c>
      <c r="F16" t="s">
        <v>4</v>
      </c>
      <c r="G16">
        <f>IF(F16="PP_PM",1,IF(F16="PP_CASH",2,3))</f>
        <v>1</v>
      </c>
      <c r="H16" t="s">
        <v>5</v>
      </c>
      <c r="I16">
        <f>IF(H16="AKULAKUOB",1,IF(H16="BUKAEXPRESS",2,IF(H16="BUKALAPAK",3,IF(H16="E3",4,IF(H16="LAZADA",5,IF(H16="MAGELLAN",6,IF(H16="SHOPEE",7,IF(H16="TOKOPEDIA",8,9))))))))</f>
        <v>7</v>
      </c>
      <c r="J16">
        <v>18562</v>
      </c>
      <c r="K16">
        <f>IF(M16="Bermasalah",0,1)</f>
        <v>0</v>
      </c>
      <c r="L16" t="s">
        <v>19</v>
      </c>
      <c r="M16" t="str">
        <f t="shared" si="0"/>
        <v>Bermasalah</v>
      </c>
    </row>
    <row r="17" spans="1:13" x14ac:dyDescent="0.25">
      <c r="A17" s="1">
        <v>45020</v>
      </c>
      <c r="B17" t="s">
        <v>7</v>
      </c>
      <c r="C17">
        <f t="shared" si="2"/>
        <v>2</v>
      </c>
      <c r="D17" t="s">
        <v>3</v>
      </c>
      <c r="E17">
        <f>IF(D17="ECO",1,IF(D17="EZ",2,3))</f>
        <v>1</v>
      </c>
      <c r="F17" t="s">
        <v>4</v>
      </c>
      <c r="G17">
        <f>IF(F17="PP_PM",1,IF(F17="PP_CASH",2,3))</f>
        <v>1</v>
      </c>
      <c r="H17" t="s">
        <v>5</v>
      </c>
      <c r="I17">
        <f>IF(H17="AKULAKUOB",1,IF(H17="BUKAEXPRESS",2,IF(H17="BUKALAPAK",3,IF(H17="E3",4,IF(H17="LAZADA",5,IF(H17="MAGELLAN",6,IF(H17="SHOPEE",7,IF(H17="TOKOPEDIA",8,9))))))))</f>
        <v>7</v>
      </c>
      <c r="J17">
        <v>12622</v>
      </c>
      <c r="K17">
        <f>IF(M17="Bermasalah",0,1)</f>
        <v>0</v>
      </c>
      <c r="L17" t="s">
        <v>19</v>
      </c>
      <c r="M17" t="str">
        <f t="shared" si="0"/>
        <v>Bermasalah</v>
      </c>
    </row>
    <row r="18" spans="1:13" x14ac:dyDescent="0.25">
      <c r="A18" s="1">
        <v>45020</v>
      </c>
      <c r="B18" t="s">
        <v>7</v>
      </c>
      <c r="C18">
        <f t="shared" si="2"/>
        <v>2</v>
      </c>
      <c r="D18" t="s">
        <v>3</v>
      </c>
      <c r="E18">
        <f>IF(D18="ECO",1,IF(D18="EZ",2,3))</f>
        <v>1</v>
      </c>
      <c r="F18" t="s">
        <v>4</v>
      </c>
      <c r="G18">
        <f>IF(F18="PP_PM",1,IF(F18="PP_CASH",2,3))</f>
        <v>1</v>
      </c>
      <c r="H18" t="s">
        <v>5</v>
      </c>
      <c r="I18">
        <f>IF(H18="AKULAKUOB",1,IF(H18="BUKAEXPRESS",2,IF(H18="BUKALAPAK",3,IF(H18="E3",4,IF(H18="LAZADA",5,IF(H18="MAGELLAN",6,IF(H18="SHOPEE",7,IF(H18="TOKOPEDIA",8,9))))))))</f>
        <v>7</v>
      </c>
      <c r="J18">
        <v>10890</v>
      </c>
      <c r="K18">
        <f>IF(M18="Bermasalah",0,1)</f>
        <v>0</v>
      </c>
      <c r="L18" t="s">
        <v>19</v>
      </c>
      <c r="M18" t="str">
        <f t="shared" si="0"/>
        <v>Bermasalah</v>
      </c>
    </row>
    <row r="19" spans="1:13" x14ac:dyDescent="0.25">
      <c r="A19" s="1">
        <v>45049</v>
      </c>
      <c r="B19" t="s">
        <v>7</v>
      </c>
      <c r="C19">
        <f t="shared" si="2"/>
        <v>2</v>
      </c>
      <c r="D19" t="s">
        <v>3</v>
      </c>
      <c r="E19">
        <f>IF(D19="ECO",1,IF(D19="EZ",2,3))</f>
        <v>1</v>
      </c>
      <c r="F19" t="s">
        <v>4</v>
      </c>
      <c r="G19">
        <f>IF(F19="PP_PM",1,IF(F19="PP_CASH",2,3))</f>
        <v>1</v>
      </c>
      <c r="H19" t="s">
        <v>5</v>
      </c>
      <c r="I19">
        <f>IF(H19="AKULAKUOB",1,IF(H19="BUKAEXPRESS",2,IF(H19="BUKALAPAK",3,IF(H19="E3",4,IF(H19="LAZADA",5,IF(H19="MAGELLAN",6,IF(H19="SHOPEE",7,IF(H19="TOKOPEDIA",8,9))))))))</f>
        <v>7</v>
      </c>
      <c r="J19">
        <v>31680</v>
      </c>
      <c r="K19">
        <f>IF(M19="Bermasalah",0,1)</f>
        <v>1</v>
      </c>
      <c r="L19" t="s">
        <v>49</v>
      </c>
      <c r="M19" t="str">
        <f t="shared" si="0"/>
        <v>Tidak Bermasalah</v>
      </c>
    </row>
    <row r="20" spans="1:13" x14ac:dyDescent="0.25">
      <c r="A20" s="1">
        <v>45051</v>
      </c>
      <c r="B20" t="s">
        <v>7</v>
      </c>
      <c r="C20">
        <f t="shared" si="2"/>
        <v>2</v>
      </c>
      <c r="D20" t="s">
        <v>3</v>
      </c>
      <c r="E20">
        <f>IF(D20="ECO",1,IF(D20="EZ",2,3))</f>
        <v>1</v>
      </c>
      <c r="F20" t="s">
        <v>4</v>
      </c>
      <c r="G20">
        <f>IF(F20="PP_PM",1,IF(F20="PP_CASH",2,3))</f>
        <v>1</v>
      </c>
      <c r="H20" t="s">
        <v>5</v>
      </c>
      <c r="I20">
        <f>IF(H20="AKULAKUOB",1,IF(H20="BUKAEXPRESS",2,IF(H20="BUKALAPAK",3,IF(H20="E3",4,IF(H20="LAZADA",5,IF(H20="MAGELLAN",6,IF(H20="SHOPEE",7,IF(H20="TOKOPEDIA",8,9))))))))</f>
        <v>7</v>
      </c>
      <c r="J20">
        <v>22028</v>
      </c>
      <c r="K20">
        <f>IF(M20="Bermasalah",0,1)</f>
        <v>0</v>
      </c>
      <c r="L20" t="s">
        <v>131</v>
      </c>
      <c r="M20" t="str">
        <f t="shared" si="0"/>
        <v>Bermasalah</v>
      </c>
    </row>
    <row r="21" spans="1:13" x14ac:dyDescent="0.25">
      <c r="A21" s="1">
        <v>45052</v>
      </c>
      <c r="B21" t="s">
        <v>7</v>
      </c>
      <c r="C21">
        <f t="shared" si="2"/>
        <v>2</v>
      </c>
      <c r="D21" t="s">
        <v>3</v>
      </c>
      <c r="E21">
        <f>IF(D21="ECO",1,IF(D21="EZ",2,3))</f>
        <v>1</v>
      </c>
      <c r="F21" t="s">
        <v>4</v>
      </c>
      <c r="G21">
        <f>IF(F21="PP_PM",1,IF(F21="PP_CASH",2,3))</f>
        <v>1</v>
      </c>
      <c r="H21" t="s">
        <v>5</v>
      </c>
      <c r="I21">
        <f>IF(H21="AKULAKUOB",1,IF(H21="BUKAEXPRESS",2,IF(H21="BUKALAPAK",3,IF(H21="E3",4,IF(H21="LAZADA",5,IF(H21="MAGELLAN",6,IF(H21="SHOPEE",7,IF(H21="TOKOPEDIA",8,9))))))))</f>
        <v>7</v>
      </c>
      <c r="J21">
        <v>22028</v>
      </c>
      <c r="K21">
        <f>IF(M21="Bermasalah",0,1)</f>
        <v>0</v>
      </c>
      <c r="L21" t="s">
        <v>131</v>
      </c>
      <c r="M21" t="str">
        <f t="shared" si="0"/>
        <v>Bermasalah</v>
      </c>
    </row>
    <row r="22" spans="1:13" x14ac:dyDescent="0.25">
      <c r="A22" s="1">
        <v>45097</v>
      </c>
      <c r="B22" t="s">
        <v>7</v>
      </c>
      <c r="C22">
        <f t="shared" si="2"/>
        <v>2</v>
      </c>
      <c r="D22" t="s">
        <v>3</v>
      </c>
      <c r="E22">
        <f>IF(D22="ECO",1,IF(D22="EZ",2,3))</f>
        <v>1</v>
      </c>
      <c r="F22" t="s">
        <v>4</v>
      </c>
      <c r="G22">
        <f>IF(F22="PP_PM",1,IF(F22="PP_CASH",2,3))</f>
        <v>1</v>
      </c>
      <c r="H22" t="s">
        <v>5</v>
      </c>
      <c r="I22">
        <f>IF(H22="AKULAKUOB",1,IF(H22="BUKAEXPRESS",2,IF(H22="BUKALAPAK",3,IF(H22="E3",4,IF(H22="LAZADA",5,IF(H22="MAGELLAN",6,IF(H22="SHOPEE",7,IF(H22="TOKOPEDIA",8,9))))))))</f>
        <v>7</v>
      </c>
      <c r="J22">
        <v>26978</v>
      </c>
      <c r="K22">
        <f>IF(M22="Bermasalah",0,1)</f>
        <v>0</v>
      </c>
      <c r="L22" t="s">
        <v>131</v>
      </c>
      <c r="M22" t="str">
        <f t="shared" si="0"/>
        <v>Bermasalah</v>
      </c>
    </row>
    <row r="23" spans="1:13" x14ac:dyDescent="0.25">
      <c r="A23" s="1">
        <v>44969</v>
      </c>
      <c r="B23" t="s">
        <v>120</v>
      </c>
      <c r="C23">
        <f t="shared" si="2"/>
        <v>3</v>
      </c>
      <c r="D23" t="s">
        <v>3</v>
      </c>
      <c r="E23">
        <f>IF(D23="ECO",1,IF(D23="EZ",2,3))</f>
        <v>1</v>
      </c>
      <c r="F23" t="s">
        <v>4</v>
      </c>
      <c r="G23">
        <f>IF(F23="PP_PM",1,IF(F23="PP_CASH",2,3))</f>
        <v>1</v>
      </c>
      <c r="H23" t="s">
        <v>12</v>
      </c>
      <c r="I23">
        <f>IF(H23="AKULAKUOB",1,IF(H23="BUKAEXPRESS",2,IF(H23="BUKALAPAK",3,IF(H23="E3",4,IF(H23="LAZADA",5,IF(H23="MAGELLAN",6,IF(H23="SHOPEE",7,IF(H23="TOKOPEDIA",8,9))))))))</f>
        <v>6</v>
      </c>
      <c r="J23">
        <v>21532</v>
      </c>
      <c r="K23">
        <f>IF(M23="Bermasalah",0,1)</f>
        <v>1</v>
      </c>
      <c r="L23" t="s">
        <v>49</v>
      </c>
      <c r="M23" t="str">
        <f t="shared" si="0"/>
        <v>Tidak Bermasalah</v>
      </c>
    </row>
    <row r="24" spans="1:13" x14ac:dyDescent="0.25">
      <c r="A24" s="1">
        <v>44972</v>
      </c>
      <c r="B24" t="s">
        <v>120</v>
      </c>
      <c r="C24">
        <f>IF(B24=B23,3,4)</f>
        <v>3</v>
      </c>
      <c r="D24" t="s">
        <v>3</v>
      </c>
      <c r="E24">
        <f>IF(D24="ECO",1,IF(D24="EZ",2,3))</f>
        <v>1</v>
      </c>
      <c r="F24" t="s">
        <v>4</v>
      </c>
      <c r="G24">
        <f>IF(F24="PP_PM",1,IF(F24="PP_CASH",2,3))</f>
        <v>1</v>
      </c>
      <c r="H24" t="s">
        <v>12</v>
      </c>
      <c r="I24">
        <f>IF(H24="AKULAKUOB",1,IF(H24="BUKAEXPRESS",2,IF(H24="BUKALAPAK",3,IF(H24="E3",4,IF(H24="LAZADA",5,IF(H24="MAGELLAN",6,IF(H24="SHOPEE",7,IF(H24="TOKOPEDIA",8,9))))))))</f>
        <v>6</v>
      </c>
      <c r="J24">
        <v>23265</v>
      </c>
      <c r="K24">
        <f>IF(M24="Bermasalah",0,1)</f>
        <v>1</v>
      </c>
      <c r="L24" t="s">
        <v>49</v>
      </c>
      <c r="M24" t="str">
        <f t="shared" si="0"/>
        <v>Tidak Bermasalah</v>
      </c>
    </row>
    <row r="25" spans="1:13" x14ac:dyDescent="0.25">
      <c r="A25" s="1">
        <v>44958</v>
      </c>
      <c r="B25" t="s">
        <v>120</v>
      </c>
      <c r="C25">
        <f t="shared" ref="C25:C75" si="3">IF(B25=B24,3,4)</f>
        <v>3</v>
      </c>
      <c r="D25" t="s">
        <v>3</v>
      </c>
      <c r="E25">
        <f>IF(D25="ECO",1,IF(D25="EZ",2,3))</f>
        <v>1</v>
      </c>
      <c r="F25" t="s">
        <v>4</v>
      </c>
      <c r="G25">
        <f>IF(F25="PP_PM",1,IF(F25="PP_CASH",2,3))</f>
        <v>1</v>
      </c>
      <c r="H25" t="s">
        <v>12</v>
      </c>
      <c r="I25">
        <f>IF(H25="AKULAKUOB",1,IF(H25="BUKAEXPRESS",2,IF(H25="BUKALAPAK",3,IF(H25="E3",4,IF(H25="LAZADA",5,IF(H25="MAGELLAN",6,IF(H25="SHOPEE",7,IF(H25="TOKOPEDIA",8,9))))))))</f>
        <v>6</v>
      </c>
      <c r="J25">
        <v>22028</v>
      </c>
      <c r="K25">
        <f>IF(M25="Bermasalah",0,1)</f>
        <v>1</v>
      </c>
      <c r="L25" t="s">
        <v>49</v>
      </c>
      <c r="M25" t="str">
        <f t="shared" si="0"/>
        <v>Tidak Bermasalah</v>
      </c>
    </row>
    <row r="26" spans="1:13" x14ac:dyDescent="0.25">
      <c r="A26" s="1">
        <v>44958</v>
      </c>
      <c r="B26" t="s">
        <v>120</v>
      </c>
      <c r="C26">
        <f t="shared" si="3"/>
        <v>3</v>
      </c>
      <c r="D26" t="s">
        <v>8</v>
      </c>
      <c r="E26">
        <f>IF(D26="ECO",1,IF(D26="EZ",2,3))</f>
        <v>2</v>
      </c>
      <c r="F26" t="s">
        <v>4</v>
      </c>
      <c r="G26">
        <f>IF(F26="PP_PM",1,IF(F26="PP_CASH",2,3))</f>
        <v>1</v>
      </c>
      <c r="H26" t="s">
        <v>12</v>
      </c>
      <c r="I26">
        <f>IF(H26="AKULAKUOB",1,IF(H26="BUKAEXPRESS",2,IF(H26="BUKALAPAK",3,IF(H26="E3",4,IF(H26="LAZADA",5,IF(H26="MAGELLAN",6,IF(H26="SHOPEE",7,IF(H26="TOKOPEDIA",8,9))))))))</f>
        <v>6</v>
      </c>
      <c r="J26">
        <v>34920</v>
      </c>
      <c r="K26">
        <f>IF(M26="Bermasalah",0,1)</f>
        <v>1</v>
      </c>
      <c r="L26" t="s">
        <v>49</v>
      </c>
      <c r="M26" t="str">
        <f t="shared" si="0"/>
        <v>Tidak Bermasalah</v>
      </c>
    </row>
    <row r="27" spans="1:13" x14ac:dyDescent="0.25">
      <c r="A27" s="1">
        <v>44958</v>
      </c>
      <c r="B27" t="s">
        <v>120</v>
      </c>
      <c r="C27">
        <f t="shared" si="3"/>
        <v>3</v>
      </c>
      <c r="D27" t="s">
        <v>8</v>
      </c>
      <c r="E27">
        <f>IF(D27="ECO",1,IF(D27="EZ",2,3))</f>
        <v>2</v>
      </c>
      <c r="F27" t="s">
        <v>4</v>
      </c>
      <c r="G27">
        <f>IF(F27="PP_PM",1,IF(F27="PP_CASH",2,3))</f>
        <v>1</v>
      </c>
      <c r="H27" t="s">
        <v>12</v>
      </c>
      <c r="I27">
        <f>IF(H27="AKULAKUOB",1,IF(H27="BUKAEXPRESS",2,IF(H27="BUKALAPAK",3,IF(H27="E3",4,IF(H27="LAZADA",5,IF(H27="MAGELLAN",6,IF(H27="SHOPEE",7,IF(H27="TOKOPEDIA",8,9))))))))</f>
        <v>6</v>
      </c>
      <c r="J27">
        <v>19885</v>
      </c>
      <c r="K27">
        <f>IF(M27="Bermasalah",0,1)</f>
        <v>1</v>
      </c>
      <c r="L27" t="s">
        <v>49</v>
      </c>
      <c r="M27" t="str">
        <f t="shared" si="0"/>
        <v>Tidak Bermasalah</v>
      </c>
    </row>
    <row r="28" spans="1:13" x14ac:dyDescent="0.25">
      <c r="A28" s="1">
        <v>44958</v>
      </c>
      <c r="B28" t="s">
        <v>120</v>
      </c>
      <c r="C28">
        <f t="shared" si="3"/>
        <v>3</v>
      </c>
      <c r="D28" t="s">
        <v>8</v>
      </c>
      <c r="E28">
        <f>IF(D28="ECO",1,IF(D28="EZ",2,3))</f>
        <v>2</v>
      </c>
      <c r="F28" t="s">
        <v>4</v>
      </c>
      <c r="G28">
        <f>IF(F28="PP_PM",1,IF(F28="PP_CASH",2,3))</f>
        <v>1</v>
      </c>
      <c r="H28" t="s">
        <v>12</v>
      </c>
      <c r="I28">
        <f>IF(H28="AKULAKUOB",1,IF(H28="BUKAEXPRESS",2,IF(H28="BUKALAPAK",3,IF(H28="E3",4,IF(H28="LAZADA",5,IF(H28="MAGELLAN",6,IF(H28="SHOPEE",7,IF(H28="TOKOPEDIA",8,9))))))))</f>
        <v>6</v>
      </c>
      <c r="J28">
        <v>9215</v>
      </c>
      <c r="K28">
        <f>IF(M28="Bermasalah",0,1)</f>
        <v>1</v>
      </c>
      <c r="L28" t="s">
        <v>49</v>
      </c>
      <c r="M28" t="str">
        <f t="shared" si="0"/>
        <v>Tidak Bermasalah</v>
      </c>
    </row>
    <row r="29" spans="1:13" x14ac:dyDescent="0.25">
      <c r="A29" s="1">
        <v>44958</v>
      </c>
      <c r="B29" t="s">
        <v>120</v>
      </c>
      <c r="C29">
        <f t="shared" si="3"/>
        <v>3</v>
      </c>
      <c r="D29" t="s">
        <v>8</v>
      </c>
      <c r="E29">
        <f>IF(D29="ECO",1,IF(D29="EZ",2,3))</f>
        <v>2</v>
      </c>
      <c r="F29" t="s">
        <v>4</v>
      </c>
      <c r="G29">
        <f>IF(F29="PP_PM",1,IF(F29="PP_CASH",2,3))</f>
        <v>1</v>
      </c>
      <c r="H29" t="s">
        <v>12</v>
      </c>
      <c r="I29">
        <f>IF(H29="AKULAKUOB",1,IF(H29="BUKAEXPRESS",2,IF(H29="BUKALAPAK",3,IF(H29="E3",4,IF(H29="LAZADA",5,IF(H29="MAGELLAN",6,IF(H29="SHOPEE",7,IF(H29="TOKOPEDIA",8,9))))))))</f>
        <v>6</v>
      </c>
      <c r="J29">
        <v>10185</v>
      </c>
      <c r="K29">
        <f>IF(M29="Bermasalah",0,1)</f>
        <v>1</v>
      </c>
      <c r="L29" t="s">
        <v>49</v>
      </c>
      <c r="M29" t="str">
        <f t="shared" si="0"/>
        <v>Tidak Bermasalah</v>
      </c>
    </row>
    <row r="30" spans="1:13" x14ac:dyDescent="0.25">
      <c r="A30" s="1">
        <v>44958</v>
      </c>
      <c r="B30" t="s">
        <v>120</v>
      </c>
      <c r="C30">
        <f t="shared" si="3"/>
        <v>3</v>
      </c>
      <c r="D30" t="s">
        <v>8</v>
      </c>
      <c r="E30">
        <f>IF(D30="ECO",1,IF(D30="EZ",2,3))</f>
        <v>2</v>
      </c>
      <c r="F30" t="s">
        <v>4</v>
      </c>
      <c r="G30">
        <f>IF(F30="PP_PM",1,IF(F30="PP_CASH",2,3))</f>
        <v>1</v>
      </c>
      <c r="H30" t="s">
        <v>12</v>
      </c>
      <c r="I30">
        <f>IF(H30="AKULAKUOB",1,IF(H30="BUKAEXPRESS",2,IF(H30="BUKALAPAK",3,IF(H30="E3",4,IF(H30="LAZADA",5,IF(H30="MAGELLAN",6,IF(H30="SHOPEE",7,IF(H30="TOKOPEDIA",8,9))))))))</f>
        <v>6</v>
      </c>
      <c r="J30">
        <v>10185</v>
      </c>
      <c r="K30">
        <f>IF(M30="Bermasalah",0,1)</f>
        <v>1</v>
      </c>
      <c r="L30" t="s">
        <v>49</v>
      </c>
      <c r="M30" t="str">
        <f t="shared" si="0"/>
        <v>Tidak Bermasalah</v>
      </c>
    </row>
    <row r="31" spans="1:13" x14ac:dyDescent="0.25">
      <c r="A31" s="1">
        <v>44958</v>
      </c>
      <c r="B31" t="s">
        <v>120</v>
      </c>
      <c r="C31">
        <f t="shared" si="3"/>
        <v>3</v>
      </c>
      <c r="D31" t="s">
        <v>8</v>
      </c>
      <c r="E31">
        <f>IF(D31="ECO",1,IF(D31="EZ",2,3))</f>
        <v>2</v>
      </c>
      <c r="F31" t="s">
        <v>4</v>
      </c>
      <c r="G31">
        <f>IF(F31="PP_PM",1,IF(F31="PP_CASH",2,3))</f>
        <v>1</v>
      </c>
      <c r="H31" t="s">
        <v>12</v>
      </c>
      <c r="I31">
        <f>IF(H31="AKULAKUOB",1,IF(H31="BUKAEXPRESS",2,IF(H31="BUKALAPAK",3,IF(H31="E3",4,IF(H31="LAZADA",5,IF(H31="MAGELLAN",6,IF(H31="SHOPEE",7,IF(H31="TOKOPEDIA",8,9))))))))</f>
        <v>6</v>
      </c>
      <c r="J31">
        <v>3880</v>
      </c>
      <c r="K31">
        <f>IF(M31="Bermasalah",0,1)</f>
        <v>1</v>
      </c>
      <c r="L31" t="s">
        <v>49</v>
      </c>
      <c r="M31" t="str">
        <f t="shared" si="0"/>
        <v>Tidak Bermasalah</v>
      </c>
    </row>
    <row r="32" spans="1:13" x14ac:dyDescent="0.25">
      <c r="A32" s="1">
        <v>44958</v>
      </c>
      <c r="B32" t="s">
        <v>120</v>
      </c>
      <c r="C32">
        <f t="shared" si="3"/>
        <v>3</v>
      </c>
      <c r="D32" t="s">
        <v>8</v>
      </c>
      <c r="E32">
        <f>IF(D32="ECO",1,IF(D32="EZ",2,3))</f>
        <v>2</v>
      </c>
      <c r="F32" t="s">
        <v>4</v>
      </c>
      <c r="G32">
        <f>IF(F32="PP_PM",1,IF(F32="PP_CASH",2,3))</f>
        <v>1</v>
      </c>
      <c r="H32" t="s">
        <v>12</v>
      </c>
      <c r="I32">
        <f>IF(H32="AKULAKUOB",1,IF(H32="BUKAEXPRESS",2,IF(H32="BUKALAPAK",3,IF(H32="E3",4,IF(H32="LAZADA",5,IF(H32="MAGELLAN",6,IF(H32="SHOPEE",7,IF(H32="TOKOPEDIA",8,9))))))))</f>
        <v>6</v>
      </c>
      <c r="J32">
        <v>9241</v>
      </c>
      <c r="K32">
        <f>IF(M32="Bermasalah",0,1)</f>
        <v>1</v>
      </c>
      <c r="L32" t="s">
        <v>49</v>
      </c>
      <c r="M32" t="str">
        <f t="shared" si="0"/>
        <v>Tidak Bermasalah</v>
      </c>
    </row>
    <row r="33" spans="1:13" x14ac:dyDescent="0.25">
      <c r="A33" s="1">
        <v>44958</v>
      </c>
      <c r="B33" t="s">
        <v>120</v>
      </c>
      <c r="C33">
        <f t="shared" si="3"/>
        <v>3</v>
      </c>
      <c r="D33" t="s">
        <v>8</v>
      </c>
      <c r="E33">
        <f>IF(D33="ECO",1,IF(D33="EZ",2,3))</f>
        <v>2</v>
      </c>
      <c r="F33" t="s">
        <v>4</v>
      </c>
      <c r="G33">
        <f>IF(F33="PP_PM",1,IF(F33="PP_CASH",2,3))</f>
        <v>1</v>
      </c>
      <c r="H33" t="s">
        <v>12</v>
      </c>
      <c r="I33">
        <f>IF(H33="AKULAKUOB",1,IF(H33="BUKAEXPRESS",2,IF(H33="BUKALAPAK",3,IF(H33="E3",4,IF(H33="LAZADA",5,IF(H33="MAGELLAN",6,IF(H33="SHOPEE",7,IF(H33="TOKOPEDIA",8,9))))))))</f>
        <v>6</v>
      </c>
      <c r="J33">
        <v>4365</v>
      </c>
      <c r="K33">
        <f>IF(M33="Bermasalah",0,1)</f>
        <v>1</v>
      </c>
      <c r="L33" t="s">
        <v>49</v>
      </c>
      <c r="M33" t="str">
        <f t="shared" si="0"/>
        <v>Tidak Bermasalah</v>
      </c>
    </row>
    <row r="34" spans="1:13" x14ac:dyDescent="0.25">
      <c r="A34" s="1">
        <v>44958</v>
      </c>
      <c r="B34" t="s">
        <v>120</v>
      </c>
      <c r="C34">
        <f t="shared" si="3"/>
        <v>3</v>
      </c>
      <c r="D34" t="s">
        <v>8</v>
      </c>
      <c r="E34">
        <f>IF(D34="ECO",1,IF(D34="EZ",2,3))</f>
        <v>2</v>
      </c>
      <c r="F34" t="s">
        <v>4</v>
      </c>
      <c r="G34">
        <f>IF(F34="PP_PM",1,IF(F34="PP_CASH",2,3))</f>
        <v>1</v>
      </c>
      <c r="H34" t="s">
        <v>12</v>
      </c>
      <c r="I34">
        <f>IF(H34="AKULAKUOB",1,IF(H34="BUKAEXPRESS",2,IF(H34="BUKALAPAK",3,IF(H34="E3",4,IF(H34="LAZADA",5,IF(H34="MAGELLAN",6,IF(H34="SHOPEE",7,IF(H34="TOKOPEDIA",8,9))))))))</f>
        <v>6</v>
      </c>
      <c r="J34">
        <v>3880</v>
      </c>
      <c r="K34">
        <f>IF(M34="Bermasalah",0,1)</f>
        <v>1</v>
      </c>
      <c r="L34" t="s">
        <v>49</v>
      </c>
      <c r="M34" t="str">
        <f t="shared" si="0"/>
        <v>Tidak Bermasalah</v>
      </c>
    </row>
    <row r="35" spans="1:13" x14ac:dyDescent="0.25">
      <c r="A35" s="1">
        <v>44958</v>
      </c>
      <c r="B35" t="s">
        <v>120</v>
      </c>
      <c r="C35">
        <f t="shared" si="3"/>
        <v>3</v>
      </c>
      <c r="D35" t="s">
        <v>8</v>
      </c>
      <c r="E35">
        <f>IF(D35="ECO",1,IF(D35="EZ",2,3))</f>
        <v>2</v>
      </c>
      <c r="F35" t="s">
        <v>4</v>
      </c>
      <c r="G35">
        <f>IF(F35="PP_PM",1,IF(F35="PP_CASH",2,3))</f>
        <v>1</v>
      </c>
      <c r="H35" t="s">
        <v>12</v>
      </c>
      <c r="I35">
        <f>IF(H35="AKULAKUOB",1,IF(H35="BUKAEXPRESS",2,IF(H35="BUKALAPAK",3,IF(H35="E3",4,IF(H35="LAZADA",5,IF(H35="MAGELLAN",6,IF(H35="SHOPEE",7,IF(H35="TOKOPEDIA",8,9))))))))</f>
        <v>6</v>
      </c>
      <c r="J35">
        <v>25220</v>
      </c>
      <c r="K35">
        <f>IF(M35="Bermasalah",0,1)</f>
        <v>1</v>
      </c>
      <c r="L35" t="s">
        <v>49</v>
      </c>
      <c r="M35" t="str">
        <f t="shared" si="0"/>
        <v>Tidak Bermasalah</v>
      </c>
    </row>
    <row r="36" spans="1:13" x14ac:dyDescent="0.25">
      <c r="A36" s="1">
        <v>44958</v>
      </c>
      <c r="B36" t="s">
        <v>120</v>
      </c>
      <c r="C36">
        <f t="shared" si="3"/>
        <v>3</v>
      </c>
      <c r="D36" t="s">
        <v>8</v>
      </c>
      <c r="E36">
        <f>IF(D36="ECO",1,IF(D36="EZ",2,3))</f>
        <v>2</v>
      </c>
      <c r="F36" t="s">
        <v>4</v>
      </c>
      <c r="G36">
        <f>IF(F36="PP_PM",1,IF(F36="PP_CASH",2,3))</f>
        <v>1</v>
      </c>
      <c r="H36" t="s">
        <v>12</v>
      </c>
      <c r="I36">
        <f>IF(H36="AKULAKUOB",1,IF(H36="BUKAEXPRESS",2,IF(H36="BUKALAPAK",3,IF(H36="E3",4,IF(H36="LAZADA",5,IF(H36="MAGELLAN",6,IF(H36="SHOPEE",7,IF(H36="TOKOPEDIA",8,9))))))))</f>
        <v>6</v>
      </c>
      <c r="J36">
        <v>21825</v>
      </c>
      <c r="K36">
        <f>IF(M36="Bermasalah",0,1)</f>
        <v>1</v>
      </c>
      <c r="L36" t="s">
        <v>49</v>
      </c>
      <c r="M36" t="str">
        <f t="shared" si="0"/>
        <v>Tidak Bermasalah</v>
      </c>
    </row>
    <row r="37" spans="1:13" x14ac:dyDescent="0.25">
      <c r="A37" s="1">
        <v>44958</v>
      </c>
      <c r="B37" t="s">
        <v>120</v>
      </c>
      <c r="C37">
        <f t="shared" si="3"/>
        <v>3</v>
      </c>
      <c r="D37" t="s">
        <v>8</v>
      </c>
      <c r="E37">
        <f>IF(D37="ECO",1,IF(D37="EZ",2,3))</f>
        <v>2</v>
      </c>
      <c r="F37" t="s">
        <v>4</v>
      </c>
      <c r="G37">
        <f>IF(F37="PP_PM",1,IF(F37="PP_CASH",2,3))</f>
        <v>1</v>
      </c>
      <c r="H37" t="s">
        <v>12</v>
      </c>
      <c r="I37">
        <f>IF(H37="AKULAKUOB",1,IF(H37="BUKAEXPRESS",2,IF(H37="BUKALAPAK",3,IF(H37="E3",4,IF(H37="LAZADA",5,IF(H37="MAGELLAN",6,IF(H37="SHOPEE",7,IF(H37="TOKOPEDIA",8,9))))))))</f>
        <v>6</v>
      </c>
      <c r="J37">
        <v>8730</v>
      </c>
      <c r="K37">
        <f>IF(M37="Bermasalah",0,1)</f>
        <v>1</v>
      </c>
      <c r="L37" t="s">
        <v>49</v>
      </c>
      <c r="M37" t="str">
        <f t="shared" si="0"/>
        <v>Tidak Bermasalah</v>
      </c>
    </row>
    <row r="38" spans="1:13" x14ac:dyDescent="0.25">
      <c r="A38" s="1">
        <v>44958</v>
      </c>
      <c r="B38" t="s">
        <v>120</v>
      </c>
      <c r="C38">
        <f t="shared" si="3"/>
        <v>3</v>
      </c>
      <c r="D38" t="s">
        <v>8</v>
      </c>
      <c r="E38">
        <f>IF(D38="ECO",1,IF(D38="EZ",2,3))</f>
        <v>2</v>
      </c>
      <c r="F38" t="s">
        <v>4</v>
      </c>
      <c r="G38">
        <f>IF(F38="PP_PM",1,IF(F38="PP_CASH",2,3))</f>
        <v>1</v>
      </c>
      <c r="H38" t="s">
        <v>12</v>
      </c>
      <c r="I38">
        <f>IF(H38="AKULAKUOB",1,IF(H38="BUKAEXPRESS",2,IF(H38="BUKALAPAK",3,IF(H38="E3",4,IF(H38="LAZADA",5,IF(H38="MAGELLAN",6,IF(H38="SHOPEE",7,IF(H38="TOKOPEDIA",8,9))))))))</f>
        <v>6</v>
      </c>
      <c r="J38">
        <v>13580</v>
      </c>
      <c r="K38">
        <f>IF(M38="Bermasalah",0,1)</f>
        <v>1</v>
      </c>
      <c r="L38" t="s">
        <v>49</v>
      </c>
      <c r="M38" t="str">
        <f t="shared" si="0"/>
        <v>Tidak Bermasalah</v>
      </c>
    </row>
    <row r="39" spans="1:13" x14ac:dyDescent="0.25">
      <c r="A39" s="1">
        <v>45009</v>
      </c>
      <c r="B39" t="s">
        <v>120</v>
      </c>
      <c r="C39">
        <f t="shared" si="3"/>
        <v>3</v>
      </c>
      <c r="D39" t="s">
        <v>8</v>
      </c>
      <c r="E39">
        <f>IF(D39="ECO",1,IF(D39="EZ",2,3))</f>
        <v>2</v>
      </c>
      <c r="F39" t="s">
        <v>4</v>
      </c>
      <c r="G39">
        <f>IF(F39="PP_PM",1,IF(F39="PP_CASH",2,3))</f>
        <v>1</v>
      </c>
      <c r="H39" t="s">
        <v>12</v>
      </c>
      <c r="I39">
        <f>IF(H39="AKULAKUOB",1,IF(H39="BUKAEXPRESS",2,IF(H39="BUKALAPAK",3,IF(H39="E3",4,IF(H39="LAZADA",5,IF(H39="MAGELLAN",6,IF(H39="SHOPEE",7,IF(H39="TOKOPEDIA",8,9))))))))</f>
        <v>6</v>
      </c>
      <c r="J39">
        <v>8828</v>
      </c>
      <c r="K39">
        <f>IF(M39="Bermasalah",0,1)</f>
        <v>1</v>
      </c>
      <c r="L39" t="s">
        <v>49</v>
      </c>
      <c r="M39" t="str">
        <f t="shared" si="0"/>
        <v>Tidak Bermasalah</v>
      </c>
    </row>
    <row r="40" spans="1:13" x14ac:dyDescent="0.25">
      <c r="A40" s="1">
        <v>45015</v>
      </c>
      <c r="B40" t="s">
        <v>120</v>
      </c>
      <c r="C40">
        <f t="shared" si="3"/>
        <v>3</v>
      </c>
      <c r="D40" t="s">
        <v>8</v>
      </c>
      <c r="E40">
        <f>IF(D40="ECO",1,IF(D40="EZ",2,3))</f>
        <v>2</v>
      </c>
      <c r="F40" t="s">
        <v>4</v>
      </c>
      <c r="G40">
        <f>IF(F40="PP_PM",1,IF(F40="PP_CASH",2,3))</f>
        <v>1</v>
      </c>
      <c r="H40" t="s">
        <v>12</v>
      </c>
      <c r="I40">
        <f>IF(H40="AKULAKUOB",1,IF(H40="BUKAEXPRESS",2,IF(H40="BUKALAPAK",3,IF(H40="E3",4,IF(H40="LAZADA",5,IF(H40="MAGELLAN",6,IF(H40="SHOPEE",7,IF(H40="TOKOPEDIA",8,9))))))))</f>
        <v>6</v>
      </c>
      <c r="J40">
        <v>26437</v>
      </c>
      <c r="K40">
        <f>IF(M40="Bermasalah",0,1)</f>
        <v>0</v>
      </c>
      <c r="L40" t="s">
        <v>19</v>
      </c>
      <c r="M40" t="str">
        <f t="shared" si="0"/>
        <v>Bermasalah</v>
      </c>
    </row>
    <row r="41" spans="1:13" x14ac:dyDescent="0.25">
      <c r="A41" s="1">
        <v>45016</v>
      </c>
      <c r="B41" t="s">
        <v>120</v>
      </c>
      <c r="C41">
        <f t="shared" si="3"/>
        <v>3</v>
      </c>
      <c r="D41" t="s">
        <v>8</v>
      </c>
      <c r="E41">
        <f>IF(D41="ECO",1,IF(D41="EZ",2,3))</f>
        <v>2</v>
      </c>
      <c r="F41" t="s">
        <v>4</v>
      </c>
      <c r="G41">
        <f>IF(F41="PP_PM",1,IF(F41="PP_CASH",2,3))</f>
        <v>1</v>
      </c>
      <c r="H41" t="s">
        <v>12</v>
      </c>
      <c r="I41">
        <f>IF(H41="AKULAKUOB",1,IF(H41="BUKAEXPRESS",2,IF(H41="BUKALAPAK",3,IF(H41="E3",4,IF(H41="LAZADA",5,IF(H41="MAGELLAN",6,IF(H41="SHOPEE",7,IF(H41="TOKOPEDIA",8,9))))))))</f>
        <v>6</v>
      </c>
      <c r="J41">
        <v>17460</v>
      </c>
      <c r="K41">
        <f>IF(M41="Bermasalah",0,1)</f>
        <v>0</v>
      </c>
      <c r="L41" t="s">
        <v>19</v>
      </c>
      <c r="M41" t="str">
        <f t="shared" si="0"/>
        <v>Bermasalah</v>
      </c>
    </row>
    <row r="42" spans="1:13" x14ac:dyDescent="0.25">
      <c r="A42" s="1">
        <v>45009</v>
      </c>
      <c r="B42" t="s">
        <v>120</v>
      </c>
      <c r="C42">
        <f t="shared" si="3"/>
        <v>3</v>
      </c>
      <c r="D42" t="s">
        <v>8</v>
      </c>
      <c r="E42">
        <f>IF(D42="ECO",1,IF(D42="EZ",2,3))</f>
        <v>2</v>
      </c>
      <c r="F42" t="s">
        <v>4</v>
      </c>
      <c r="G42">
        <f>IF(F42="PP_PM",1,IF(F42="PP_CASH",2,3))</f>
        <v>1</v>
      </c>
      <c r="H42" t="s">
        <v>12</v>
      </c>
      <c r="I42">
        <f>IF(H42="AKULAKUOB",1,IF(H42="BUKAEXPRESS",2,IF(H42="BUKALAPAK",3,IF(H42="E3",4,IF(H42="LAZADA",5,IF(H42="MAGELLAN",6,IF(H42="SHOPEE",7,IF(H42="TOKOPEDIA",8,9))))))))</f>
        <v>6</v>
      </c>
      <c r="J42">
        <v>34435</v>
      </c>
      <c r="K42">
        <f>IF(M42="Bermasalah",0,1)</f>
        <v>0</v>
      </c>
      <c r="L42" t="s">
        <v>131</v>
      </c>
      <c r="M42" t="str">
        <f t="shared" si="0"/>
        <v>Bermasalah</v>
      </c>
    </row>
    <row r="43" spans="1:13" x14ac:dyDescent="0.25">
      <c r="A43" s="1">
        <v>45009</v>
      </c>
      <c r="B43" t="s">
        <v>120</v>
      </c>
      <c r="C43">
        <f t="shared" si="3"/>
        <v>3</v>
      </c>
      <c r="D43" t="s">
        <v>8</v>
      </c>
      <c r="E43">
        <f>IF(D43="ECO",1,IF(D43="EZ",2,3))</f>
        <v>2</v>
      </c>
      <c r="F43" t="s">
        <v>4</v>
      </c>
      <c r="G43">
        <f>IF(F43="PP_PM",1,IF(F43="PP_CASH",2,3))</f>
        <v>1</v>
      </c>
      <c r="H43" t="s">
        <v>12</v>
      </c>
      <c r="I43">
        <f>IF(H43="AKULAKUOB",1,IF(H43="BUKAEXPRESS",2,IF(H43="BUKALAPAK",3,IF(H43="E3",4,IF(H43="LAZADA",5,IF(H43="MAGELLAN",6,IF(H43="SHOPEE",7,IF(H43="TOKOPEDIA",8,9))))))))</f>
        <v>6</v>
      </c>
      <c r="J43">
        <v>19885</v>
      </c>
      <c r="K43">
        <f>IF(M43="Bermasalah",0,1)</f>
        <v>0</v>
      </c>
      <c r="L43" t="s">
        <v>19</v>
      </c>
      <c r="M43" t="str">
        <f t="shared" si="0"/>
        <v>Bermasalah</v>
      </c>
    </row>
    <row r="44" spans="1:13" x14ac:dyDescent="0.25">
      <c r="A44" s="1">
        <v>45010</v>
      </c>
      <c r="B44" t="s">
        <v>120</v>
      </c>
      <c r="C44">
        <f t="shared" si="3"/>
        <v>3</v>
      </c>
      <c r="D44" t="s">
        <v>8</v>
      </c>
      <c r="E44">
        <f>IF(D44="ECO",1,IF(D44="EZ",2,3))</f>
        <v>2</v>
      </c>
      <c r="F44" t="s">
        <v>4</v>
      </c>
      <c r="G44">
        <f>IF(F44="PP_PM",1,IF(F44="PP_CASH",2,3))</f>
        <v>1</v>
      </c>
      <c r="H44" t="s">
        <v>12</v>
      </c>
      <c r="I44">
        <f>IF(H44="AKULAKUOB",1,IF(H44="BUKAEXPRESS",2,IF(H44="BUKALAPAK",3,IF(H44="E3",4,IF(H44="LAZADA",5,IF(H44="MAGELLAN",6,IF(H44="SHOPEE",7,IF(H44="TOKOPEDIA",8,9))))))))</f>
        <v>6</v>
      </c>
      <c r="J44">
        <v>24250</v>
      </c>
      <c r="K44">
        <f>IF(M44="Bermasalah",0,1)</f>
        <v>0</v>
      </c>
      <c r="L44" t="s">
        <v>131</v>
      </c>
      <c r="M44" t="str">
        <f t="shared" si="0"/>
        <v>Bermasalah</v>
      </c>
    </row>
    <row r="45" spans="1:13" x14ac:dyDescent="0.25">
      <c r="A45" s="1">
        <v>45012</v>
      </c>
      <c r="B45" t="s">
        <v>120</v>
      </c>
      <c r="C45">
        <f t="shared" si="3"/>
        <v>3</v>
      </c>
      <c r="D45" t="s">
        <v>3</v>
      </c>
      <c r="E45">
        <f>IF(D45="ECO",1,IF(D45="EZ",2,3))</f>
        <v>1</v>
      </c>
      <c r="F45" t="s">
        <v>4</v>
      </c>
      <c r="G45">
        <f>IF(F45="PP_PM",1,IF(F45="PP_CASH",2,3))</f>
        <v>1</v>
      </c>
      <c r="H45" t="s">
        <v>12</v>
      </c>
      <c r="I45">
        <f>IF(H45="AKULAKUOB",1,IF(H45="BUKAEXPRESS",2,IF(H45="BUKALAPAK",3,IF(H45="E3",4,IF(H45="LAZADA",5,IF(H45="MAGELLAN",6,IF(H45="SHOPEE",7,IF(H45="TOKOPEDIA",8,9))))))))</f>
        <v>6</v>
      </c>
      <c r="J45">
        <v>31928</v>
      </c>
      <c r="K45">
        <f>IF(M45="Bermasalah",0,1)</f>
        <v>1</v>
      </c>
      <c r="L45" t="s">
        <v>49</v>
      </c>
      <c r="M45" t="str">
        <f t="shared" si="0"/>
        <v>Tidak Bermasalah</v>
      </c>
    </row>
    <row r="46" spans="1:13" x14ac:dyDescent="0.25">
      <c r="A46" s="1">
        <v>45013</v>
      </c>
      <c r="B46" t="s">
        <v>120</v>
      </c>
      <c r="C46">
        <f t="shared" si="3"/>
        <v>3</v>
      </c>
      <c r="D46" t="s">
        <v>8</v>
      </c>
      <c r="E46">
        <f>IF(D46="ECO",1,IF(D46="EZ",2,3))</f>
        <v>2</v>
      </c>
      <c r="F46" t="s">
        <v>4</v>
      </c>
      <c r="G46">
        <f>IF(F46="PP_PM",1,IF(F46="PP_CASH",2,3))</f>
        <v>1</v>
      </c>
      <c r="H46" t="s">
        <v>12</v>
      </c>
      <c r="I46">
        <f>IF(H46="AKULAKUOB",1,IF(H46="BUKAEXPRESS",2,IF(H46="BUKALAPAK",3,IF(H46="E3",4,IF(H46="LAZADA",5,IF(H46="MAGELLAN",6,IF(H46="SHOPEE",7,IF(H46="TOKOPEDIA",8,9))))))))</f>
        <v>6</v>
      </c>
      <c r="J46">
        <v>26675</v>
      </c>
      <c r="K46">
        <f>IF(M46="Bermasalah",0,1)</f>
        <v>0</v>
      </c>
      <c r="L46" t="s">
        <v>131</v>
      </c>
      <c r="M46" t="str">
        <f t="shared" si="0"/>
        <v>Bermasalah</v>
      </c>
    </row>
    <row r="47" spans="1:13" x14ac:dyDescent="0.25">
      <c r="A47" s="1">
        <v>45016</v>
      </c>
      <c r="B47" t="s">
        <v>120</v>
      </c>
      <c r="C47">
        <f t="shared" si="3"/>
        <v>3</v>
      </c>
      <c r="D47" t="s">
        <v>3</v>
      </c>
      <c r="E47">
        <f>IF(D47="ECO",1,IF(D47="EZ",2,3))</f>
        <v>1</v>
      </c>
      <c r="F47" t="s">
        <v>4</v>
      </c>
      <c r="G47">
        <f>IF(F47="PP_PM",1,IF(F47="PP_CASH",2,3))</f>
        <v>1</v>
      </c>
      <c r="H47" t="s">
        <v>12</v>
      </c>
      <c r="I47">
        <f>IF(H47="AKULAKUOB",1,IF(H47="BUKAEXPRESS",2,IF(H47="BUKALAPAK",3,IF(H47="E3",4,IF(H47="LAZADA",5,IF(H47="MAGELLAN",6,IF(H47="SHOPEE",7,IF(H47="TOKOPEDIA",8,9))))))))</f>
        <v>6</v>
      </c>
      <c r="J47">
        <v>25096</v>
      </c>
      <c r="K47">
        <f>IF(M47="Bermasalah",0,1)</f>
        <v>1</v>
      </c>
      <c r="L47" t="s">
        <v>49</v>
      </c>
      <c r="M47" t="str">
        <f t="shared" si="0"/>
        <v>Tidak Bermasalah</v>
      </c>
    </row>
    <row r="48" spans="1:13" x14ac:dyDescent="0.25">
      <c r="A48" s="1">
        <v>45016</v>
      </c>
      <c r="B48" t="s">
        <v>120</v>
      </c>
      <c r="C48">
        <f t="shared" si="3"/>
        <v>3</v>
      </c>
      <c r="D48" t="s">
        <v>3</v>
      </c>
      <c r="E48">
        <f>IF(D48="ECO",1,IF(D48="EZ",2,3))</f>
        <v>1</v>
      </c>
      <c r="F48" t="s">
        <v>4</v>
      </c>
      <c r="G48">
        <f>IF(F48="PP_PM",1,IF(F48="PP_CASH",2,3))</f>
        <v>1</v>
      </c>
      <c r="H48" t="s">
        <v>12</v>
      </c>
      <c r="I48">
        <f>IF(H48="AKULAKUOB",1,IF(H48="BUKAEXPRESS",2,IF(H48="BUKALAPAK",3,IF(H48="E3",4,IF(H48="LAZADA",5,IF(H48="MAGELLAN",6,IF(H48="SHOPEE",7,IF(H48="TOKOPEDIA",8,9))))))))</f>
        <v>6</v>
      </c>
      <c r="J48">
        <v>29948</v>
      </c>
      <c r="K48">
        <f>IF(M48="Bermasalah",0,1)</f>
        <v>1</v>
      </c>
      <c r="L48" t="s">
        <v>49</v>
      </c>
      <c r="M48" t="str">
        <f t="shared" si="0"/>
        <v>Tidak Bermasalah</v>
      </c>
    </row>
    <row r="49" spans="1:13" x14ac:dyDescent="0.25">
      <c r="A49" s="1">
        <v>45016</v>
      </c>
      <c r="B49" t="s">
        <v>120</v>
      </c>
      <c r="C49">
        <f t="shared" si="3"/>
        <v>3</v>
      </c>
      <c r="D49" t="s">
        <v>8</v>
      </c>
      <c r="E49">
        <f>IF(D49="ECO",1,IF(D49="EZ",2,3))</f>
        <v>2</v>
      </c>
      <c r="F49" t="s">
        <v>4</v>
      </c>
      <c r="G49">
        <f>IF(F49="PP_PM",1,IF(F49="PP_CASH",2,3))</f>
        <v>1</v>
      </c>
      <c r="H49" t="s">
        <v>12</v>
      </c>
      <c r="I49">
        <f>IF(H49="AKULAKUOB",1,IF(H49="BUKAEXPRESS",2,IF(H49="BUKALAPAK",3,IF(H49="E3",4,IF(H49="LAZADA",5,IF(H49="MAGELLAN",6,IF(H49="SHOPEE",7,IF(H49="TOKOPEDIA",8,9))))))))</f>
        <v>6</v>
      </c>
      <c r="J49">
        <v>30555</v>
      </c>
      <c r="K49">
        <f>IF(M49="Bermasalah",0,1)</f>
        <v>0</v>
      </c>
      <c r="L49" t="s">
        <v>131</v>
      </c>
      <c r="M49" t="str">
        <f t="shared" si="0"/>
        <v>Bermasalah</v>
      </c>
    </row>
    <row r="50" spans="1:13" x14ac:dyDescent="0.25">
      <c r="A50" s="1">
        <v>45016</v>
      </c>
      <c r="B50" t="s">
        <v>120</v>
      </c>
      <c r="C50">
        <f t="shared" si="3"/>
        <v>3</v>
      </c>
      <c r="D50" t="s">
        <v>8</v>
      </c>
      <c r="E50">
        <f>IF(D50="ECO",1,IF(D50="EZ",2,3))</f>
        <v>2</v>
      </c>
      <c r="F50" t="s">
        <v>4</v>
      </c>
      <c r="G50">
        <f>IF(F50="PP_PM",1,IF(F50="PP_CASH",2,3))</f>
        <v>1</v>
      </c>
      <c r="H50" t="s">
        <v>12</v>
      </c>
      <c r="I50">
        <f>IF(H50="AKULAKUOB",1,IF(H50="BUKAEXPRESS",2,IF(H50="BUKALAPAK",3,IF(H50="E3",4,IF(H50="LAZADA",5,IF(H50="MAGELLAN",6,IF(H50="SHOPEE",7,IF(H50="TOKOPEDIA",8,9))))))))</f>
        <v>6</v>
      </c>
      <c r="J50">
        <v>26675</v>
      </c>
      <c r="K50">
        <f>IF(M50="Bermasalah",0,1)</f>
        <v>0</v>
      </c>
      <c r="L50" t="s">
        <v>131</v>
      </c>
      <c r="M50" t="str">
        <f t="shared" si="0"/>
        <v>Bermasalah</v>
      </c>
    </row>
    <row r="51" spans="1:13" x14ac:dyDescent="0.25">
      <c r="A51" s="1">
        <v>45031</v>
      </c>
      <c r="B51" t="s">
        <v>120</v>
      </c>
      <c r="C51">
        <f t="shared" si="3"/>
        <v>3</v>
      </c>
      <c r="D51" t="s">
        <v>8</v>
      </c>
      <c r="E51">
        <f>IF(D51="ECO",1,IF(D51="EZ",2,3))</f>
        <v>2</v>
      </c>
      <c r="F51" t="s">
        <v>4</v>
      </c>
      <c r="G51">
        <f>IF(F51="PP_PM",1,IF(F51="PP_CASH",2,3))</f>
        <v>1</v>
      </c>
      <c r="H51" t="s">
        <v>12</v>
      </c>
      <c r="I51">
        <f>IF(H51="AKULAKUOB",1,IF(H51="BUKAEXPRESS",2,IF(H51="BUKALAPAK",3,IF(H51="E3",4,IF(H51="LAZADA",5,IF(H51="MAGELLAN",6,IF(H51="SHOPEE",7,IF(H51="TOKOPEDIA",8,9))))))))</f>
        <v>6</v>
      </c>
      <c r="J51">
        <v>28130</v>
      </c>
      <c r="K51">
        <f>IF(M51="Bermasalah",0,1)</f>
        <v>0</v>
      </c>
      <c r="L51" t="s">
        <v>131</v>
      </c>
      <c r="M51" t="str">
        <f t="shared" si="0"/>
        <v>Bermasalah</v>
      </c>
    </row>
    <row r="52" spans="1:13" x14ac:dyDescent="0.25">
      <c r="A52" s="1">
        <v>45022</v>
      </c>
      <c r="B52" t="s">
        <v>120</v>
      </c>
      <c r="C52">
        <f t="shared" si="3"/>
        <v>3</v>
      </c>
      <c r="D52" t="s">
        <v>8</v>
      </c>
      <c r="E52">
        <f>IF(D52="ECO",1,IF(D52="EZ",2,3))</f>
        <v>2</v>
      </c>
      <c r="F52" t="s">
        <v>4</v>
      </c>
      <c r="G52">
        <f>IF(F52="PP_PM",1,IF(F52="PP_CASH",2,3))</f>
        <v>1</v>
      </c>
      <c r="H52" t="s">
        <v>12</v>
      </c>
      <c r="I52">
        <f>IF(H52="AKULAKUOB",1,IF(H52="BUKAEXPRESS",2,IF(H52="BUKALAPAK",3,IF(H52="E3",4,IF(H52="LAZADA",5,IF(H52="MAGELLAN",6,IF(H52="SHOPEE",7,IF(H52="TOKOPEDIA",8,9))))))))</f>
        <v>6</v>
      </c>
      <c r="J52">
        <v>13193</v>
      </c>
      <c r="K52">
        <f>IF(M52="Bermasalah",0,1)</f>
        <v>0</v>
      </c>
      <c r="L52" t="s">
        <v>131</v>
      </c>
      <c r="M52" t="str">
        <f t="shared" si="0"/>
        <v>Bermasalah</v>
      </c>
    </row>
    <row r="53" spans="1:13" x14ac:dyDescent="0.25">
      <c r="A53" s="1">
        <v>45042</v>
      </c>
      <c r="B53" t="s">
        <v>120</v>
      </c>
      <c r="C53">
        <f t="shared" si="3"/>
        <v>3</v>
      </c>
      <c r="D53" t="s">
        <v>8</v>
      </c>
      <c r="E53">
        <f>IF(D53="ECO",1,IF(D53="EZ",2,3))</f>
        <v>2</v>
      </c>
      <c r="F53" t="s">
        <v>4</v>
      </c>
      <c r="G53">
        <f>IF(F53="PP_PM",1,IF(F53="PP_CASH",2,3))</f>
        <v>1</v>
      </c>
      <c r="H53" t="s">
        <v>12</v>
      </c>
      <c r="I53">
        <f>IF(H53="AKULAKUOB",1,IF(H53="BUKAEXPRESS",2,IF(H53="BUKALAPAK",3,IF(H53="E3",4,IF(H53="LAZADA",5,IF(H53="MAGELLAN",6,IF(H53="SHOPEE",7,IF(H53="TOKOPEDIA",8,9))))))))</f>
        <v>6</v>
      </c>
      <c r="J53">
        <v>34920</v>
      </c>
      <c r="K53">
        <f>IF(M53="Bermasalah",0,1)</f>
        <v>0</v>
      </c>
      <c r="L53" t="s">
        <v>131</v>
      </c>
      <c r="M53" t="str">
        <f t="shared" si="0"/>
        <v>Bermasalah</v>
      </c>
    </row>
    <row r="54" spans="1:13" x14ac:dyDescent="0.25">
      <c r="A54" s="1">
        <v>45044</v>
      </c>
      <c r="B54" t="s">
        <v>120</v>
      </c>
      <c r="C54">
        <f t="shared" si="3"/>
        <v>3</v>
      </c>
      <c r="D54" t="s">
        <v>3</v>
      </c>
      <c r="E54">
        <f>IF(D54="ECO",1,IF(D54="EZ",2,3))</f>
        <v>1</v>
      </c>
      <c r="F54" t="s">
        <v>4</v>
      </c>
      <c r="G54">
        <f>IF(F54="PP_PM",1,IF(F54="PP_CASH",2,3))</f>
        <v>1</v>
      </c>
      <c r="H54" t="s">
        <v>12</v>
      </c>
      <c r="I54">
        <f>IF(H54="AKULAKUOB",1,IF(H54="BUKAEXPRESS",2,IF(H54="BUKALAPAK",3,IF(H54="E3",4,IF(H54="LAZADA",5,IF(H54="MAGELLAN",6,IF(H54="SHOPEE",7,IF(H54="TOKOPEDIA",8,9))))))))</f>
        <v>6</v>
      </c>
      <c r="J54">
        <v>31432</v>
      </c>
      <c r="K54">
        <f>IF(M54="Bermasalah",0,1)</f>
        <v>1</v>
      </c>
      <c r="L54" t="s">
        <v>49</v>
      </c>
      <c r="M54" t="str">
        <f t="shared" si="0"/>
        <v>Tidak Bermasalah</v>
      </c>
    </row>
    <row r="55" spans="1:13" x14ac:dyDescent="0.25">
      <c r="A55" s="1">
        <v>45020</v>
      </c>
      <c r="B55" t="s">
        <v>120</v>
      </c>
      <c r="C55">
        <f t="shared" si="3"/>
        <v>3</v>
      </c>
      <c r="D55" t="s">
        <v>8</v>
      </c>
      <c r="E55">
        <f>IF(D55="ECO",1,IF(D55="EZ",2,3))</f>
        <v>2</v>
      </c>
      <c r="F55" t="s">
        <v>4</v>
      </c>
      <c r="G55">
        <f>IF(F55="PP_PM",1,IF(F55="PP_CASH",2,3))</f>
        <v>1</v>
      </c>
      <c r="H55" t="s">
        <v>12</v>
      </c>
      <c r="I55">
        <f>IF(H55="AKULAKUOB",1,IF(H55="BUKAEXPRESS",2,IF(H55="BUKALAPAK",3,IF(H55="E3",4,IF(H55="LAZADA",5,IF(H55="MAGELLAN",6,IF(H55="SHOPEE",7,IF(H55="TOKOPEDIA",8,9))))))))</f>
        <v>6</v>
      </c>
      <c r="J55">
        <v>3978</v>
      </c>
      <c r="K55">
        <f>IF(M55="Bermasalah",0,1)</f>
        <v>0</v>
      </c>
      <c r="L55" t="s">
        <v>10</v>
      </c>
      <c r="M55" t="str">
        <f t="shared" si="0"/>
        <v>Bermasalah</v>
      </c>
    </row>
    <row r="56" spans="1:13" x14ac:dyDescent="0.25">
      <c r="A56" s="1">
        <v>45026</v>
      </c>
      <c r="B56" t="s">
        <v>120</v>
      </c>
      <c r="C56">
        <f t="shared" si="3"/>
        <v>3</v>
      </c>
      <c r="D56" t="s">
        <v>8</v>
      </c>
      <c r="E56">
        <f>IF(D56="ECO",1,IF(D56="EZ",2,3))</f>
        <v>2</v>
      </c>
      <c r="F56" t="s">
        <v>4</v>
      </c>
      <c r="G56">
        <f>IF(F56="PP_PM",1,IF(F56="PP_CASH",2,3))</f>
        <v>1</v>
      </c>
      <c r="H56" t="s">
        <v>12</v>
      </c>
      <c r="I56">
        <f>IF(H56="AKULAKUOB",1,IF(H56="BUKAEXPRESS",2,IF(H56="BUKALAPAK",3,IF(H56="E3",4,IF(H56="LAZADA",5,IF(H56="MAGELLAN",6,IF(H56="SHOPEE",7,IF(H56="TOKOPEDIA",8,9))))))))</f>
        <v>6</v>
      </c>
      <c r="J56">
        <v>23765</v>
      </c>
      <c r="K56">
        <f>IF(M56="Bermasalah",0,1)</f>
        <v>0</v>
      </c>
      <c r="L56" t="s">
        <v>19</v>
      </c>
      <c r="M56" t="str">
        <f t="shared" si="0"/>
        <v>Bermasalah</v>
      </c>
    </row>
    <row r="57" spans="1:13" x14ac:dyDescent="0.25">
      <c r="A57" s="1">
        <v>45033</v>
      </c>
      <c r="B57" t="s">
        <v>120</v>
      </c>
      <c r="C57">
        <f t="shared" si="3"/>
        <v>3</v>
      </c>
      <c r="D57" t="s">
        <v>8</v>
      </c>
      <c r="E57">
        <f>IF(D57="ECO",1,IF(D57="EZ",2,3))</f>
        <v>2</v>
      </c>
      <c r="F57" t="s">
        <v>4</v>
      </c>
      <c r="G57">
        <f>IF(F57="PP_PM",1,IF(F57="PP_CASH",2,3))</f>
        <v>1</v>
      </c>
      <c r="H57" t="s">
        <v>12</v>
      </c>
      <c r="I57">
        <f>IF(H57="AKULAKUOB",1,IF(H57="BUKAEXPRESS",2,IF(H57="BUKALAPAK",3,IF(H57="E3",4,IF(H57="LAZADA",5,IF(H57="MAGELLAN",6,IF(H57="SHOPEE",7,IF(H57="TOKOPEDIA",8,9))))))))</f>
        <v>6</v>
      </c>
      <c r="J57">
        <v>19400</v>
      </c>
      <c r="K57">
        <f>IF(M57="Bermasalah",0,1)</f>
        <v>0</v>
      </c>
      <c r="L57" t="s">
        <v>131</v>
      </c>
      <c r="M57" t="str">
        <f t="shared" si="0"/>
        <v>Bermasalah</v>
      </c>
    </row>
    <row r="58" spans="1:13" x14ac:dyDescent="0.25">
      <c r="A58" s="1">
        <v>45033</v>
      </c>
      <c r="B58" t="s">
        <v>120</v>
      </c>
      <c r="C58">
        <f t="shared" si="3"/>
        <v>3</v>
      </c>
      <c r="D58" t="s">
        <v>8</v>
      </c>
      <c r="E58">
        <f>IF(D58="ECO",1,IF(D58="EZ",2,3))</f>
        <v>2</v>
      </c>
      <c r="F58" t="s">
        <v>4</v>
      </c>
      <c r="G58">
        <f>IF(F58="PP_PM",1,IF(F58="PP_CASH",2,3))</f>
        <v>1</v>
      </c>
      <c r="H58" t="s">
        <v>12</v>
      </c>
      <c r="I58">
        <f>IF(H58="AKULAKUOB",1,IF(H58="BUKAEXPRESS",2,IF(H58="BUKALAPAK",3,IF(H58="E3",4,IF(H58="LAZADA",5,IF(H58="MAGELLAN",6,IF(H58="SHOPEE",7,IF(H58="TOKOPEDIA",8,9))))))))</f>
        <v>6</v>
      </c>
      <c r="J58">
        <v>4463</v>
      </c>
      <c r="K58">
        <f>IF(M58="Bermasalah",0,1)</f>
        <v>0</v>
      </c>
      <c r="L58" t="s">
        <v>19</v>
      </c>
      <c r="M58" t="str">
        <f t="shared" si="0"/>
        <v>Bermasalah</v>
      </c>
    </row>
    <row r="59" spans="1:13" x14ac:dyDescent="0.25">
      <c r="A59" s="1">
        <v>45019</v>
      </c>
      <c r="B59" t="s">
        <v>120</v>
      </c>
      <c r="C59">
        <f t="shared" si="3"/>
        <v>3</v>
      </c>
      <c r="D59" t="s">
        <v>8</v>
      </c>
      <c r="E59">
        <f>IF(D59="ECO",1,IF(D59="EZ",2,3))</f>
        <v>2</v>
      </c>
      <c r="F59" t="s">
        <v>4</v>
      </c>
      <c r="G59">
        <f>IF(F59="PP_PM",1,IF(F59="PP_CASH",2,3))</f>
        <v>1</v>
      </c>
      <c r="H59" t="s">
        <v>12</v>
      </c>
      <c r="I59">
        <f>IF(H59="AKULAKUOB",1,IF(H59="BUKAEXPRESS",2,IF(H59="BUKALAPAK",3,IF(H59="E3",4,IF(H59="LAZADA",5,IF(H59="MAGELLAN",6,IF(H59="SHOPEE",7,IF(H59="TOKOPEDIA",8,9))))))))</f>
        <v>6</v>
      </c>
      <c r="J59">
        <v>3978</v>
      </c>
      <c r="K59">
        <f>IF(M59="Bermasalah",0,1)</f>
        <v>0</v>
      </c>
      <c r="L59" t="s">
        <v>19</v>
      </c>
      <c r="M59" t="str">
        <f t="shared" ref="M59:M118" si="4">IF(L59="Other","Bermasalah",IF(L59="Delivery","Tidak Bermasalah",IF(L59="Kirim","Tidak Bermasalah",IF(L59="Pack","Tidak Bermasalah",IF(L59="Paket Bermasalah","Bermasalah",IF(L59="Paket Tinggal Gudang","Tidak Bermasalah",IF(L59="Sampai","Tidak Bermasalah",IF(L59="Tanda Terima","Tidak Bermasalah",IF(L59="TTD Retur","Bermasalah",0)))))))))</f>
        <v>Bermasalah</v>
      </c>
    </row>
    <row r="60" spans="1:13" x14ac:dyDescent="0.25">
      <c r="A60" s="1">
        <v>45021</v>
      </c>
      <c r="B60" t="s">
        <v>120</v>
      </c>
      <c r="C60">
        <f t="shared" si="3"/>
        <v>3</v>
      </c>
      <c r="D60" t="s">
        <v>8</v>
      </c>
      <c r="E60">
        <f>IF(D60="ECO",1,IF(D60="EZ",2,3))</f>
        <v>2</v>
      </c>
      <c r="F60" t="s">
        <v>4</v>
      </c>
      <c r="G60">
        <f>IF(F60="PP_PM",1,IF(F60="PP_CASH",2,3))</f>
        <v>1</v>
      </c>
      <c r="H60" t="s">
        <v>12</v>
      </c>
      <c r="I60">
        <f>IF(H60="AKULAKUOB",1,IF(H60="BUKAEXPRESS",2,IF(H60="BUKALAPAK",3,IF(H60="E3",4,IF(H60="LAZADA",5,IF(H60="MAGELLAN",6,IF(H60="SHOPEE",7,IF(H60="TOKOPEDIA",8,9))))))))</f>
        <v>6</v>
      </c>
      <c r="J60">
        <v>4464</v>
      </c>
      <c r="K60">
        <f>IF(M60="Bermasalah",0,1)</f>
        <v>0</v>
      </c>
      <c r="L60" t="s">
        <v>19</v>
      </c>
      <c r="M60" t="str">
        <f t="shared" si="4"/>
        <v>Bermasalah</v>
      </c>
    </row>
    <row r="61" spans="1:13" x14ac:dyDescent="0.25">
      <c r="A61" s="1">
        <v>45050</v>
      </c>
      <c r="B61" t="s">
        <v>120</v>
      </c>
      <c r="C61">
        <f t="shared" si="3"/>
        <v>3</v>
      </c>
      <c r="D61" t="s">
        <v>8</v>
      </c>
      <c r="E61">
        <f>IF(D61="ECO",1,IF(D61="EZ",2,3))</f>
        <v>2</v>
      </c>
      <c r="F61" t="s">
        <v>4</v>
      </c>
      <c r="G61">
        <f>IF(F61="PP_PM",1,IF(F61="PP_CASH",2,3))</f>
        <v>1</v>
      </c>
      <c r="H61" t="s">
        <v>12</v>
      </c>
      <c r="I61">
        <f>IF(H61="AKULAKUOB",1,IF(H61="BUKAEXPRESS",2,IF(H61="BUKALAPAK",3,IF(H61="E3",4,IF(H61="LAZADA",5,IF(H61="MAGELLAN",6,IF(H61="SHOPEE",7,IF(H61="TOKOPEDIA",8,9))))))))</f>
        <v>6</v>
      </c>
      <c r="J61">
        <v>17559</v>
      </c>
      <c r="K61">
        <f>IF(M61="Bermasalah",0,1)</f>
        <v>1</v>
      </c>
      <c r="L61" t="s">
        <v>49</v>
      </c>
      <c r="M61" t="str">
        <f t="shared" si="4"/>
        <v>Tidak Bermasalah</v>
      </c>
    </row>
    <row r="62" spans="1:13" x14ac:dyDescent="0.25">
      <c r="A62" s="1">
        <v>45053</v>
      </c>
      <c r="B62" t="s">
        <v>120</v>
      </c>
      <c r="C62">
        <f t="shared" si="3"/>
        <v>3</v>
      </c>
      <c r="D62" t="s">
        <v>8</v>
      </c>
      <c r="E62">
        <f>IF(D62="ECO",1,IF(D62="EZ",2,3))</f>
        <v>2</v>
      </c>
      <c r="F62" t="s">
        <v>4</v>
      </c>
      <c r="G62">
        <f>IF(F62="PP_PM",1,IF(F62="PP_CASH",2,3))</f>
        <v>1</v>
      </c>
      <c r="H62" t="s">
        <v>12</v>
      </c>
      <c r="I62">
        <f>IF(H62="AKULAKUOB",1,IF(H62="BUKAEXPRESS",2,IF(H62="BUKALAPAK",3,IF(H62="E3",4,IF(H62="LAZADA",5,IF(H62="MAGELLAN",6,IF(H62="SHOPEE",7,IF(H62="TOKOPEDIA",8,9))))))))</f>
        <v>6</v>
      </c>
      <c r="J62">
        <v>48500</v>
      </c>
      <c r="K62">
        <f>IF(M62="Bermasalah",0,1)</f>
        <v>0</v>
      </c>
      <c r="L62" t="s">
        <v>131</v>
      </c>
      <c r="M62" t="str">
        <f t="shared" si="4"/>
        <v>Bermasalah</v>
      </c>
    </row>
    <row r="63" spans="1:13" x14ac:dyDescent="0.25">
      <c r="A63" s="1">
        <v>45054</v>
      </c>
      <c r="B63" t="s">
        <v>120</v>
      </c>
      <c r="C63">
        <f t="shared" si="3"/>
        <v>3</v>
      </c>
      <c r="D63" t="s">
        <v>3</v>
      </c>
      <c r="E63">
        <f>IF(D63="ECO",1,IF(D63="EZ",2,3))</f>
        <v>1</v>
      </c>
      <c r="F63" t="s">
        <v>4</v>
      </c>
      <c r="G63">
        <f>IF(F63="PP_PM",1,IF(F63="PP_CASH",2,3))</f>
        <v>1</v>
      </c>
      <c r="H63" t="s">
        <v>12</v>
      </c>
      <c r="I63">
        <f>IF(H63="AKULAKUOB",1,IF(H63="BUKAEXPRESS",2,IF(H63="BUKALAPAK",3,IF(H63="E3",4,IF(H63="LAZADA",5,IF(H63="MAGELLAN",6,IF(H63="SHOPEE",7,IF(H63="TOKOPEDIA",8,9))))))))</f>
        <v>6</v>
      </c>
      <c r="J63">
        <v>24998</v>
      </c>
      <c r="K63">
        <f>IF(M63="Bermasalah",0,1)</f>
        <v>1</v>
      </c>
      <c r="L63" t="s">
        <v>49</v>
      </c>
      <c r="M63" t="str">
        <f t="shared" si="4"/>
        <v>Tidak Bermasalah</v>
      </c>
    </row>
    <row r="64" spans="1:13" x14ac:dyDescent="0.25">
      <c r="A64" s="1">
        <v>45085</v>
      </c>
      <c r="B64" t="s">
        <v>120</v>
      </c>
      <c r="C64">
        <f t="shared" si="3"/>
        <v>3</v>
      </c>
      <c r="D64" t="s">
        <v>8</v>
      </c>
      <c r="E64">
        <f>IF(D64="ECO",1,IF(D64="EZ",2,3))</f>
        <v>2</v>
      </c>
      <c r="F64" t="s">
        <v>4</v>
      </c>
      <c r="G64">
        <f>IF(F64="PP_PM",1,IF(F64="PP_CASH",2,3))</f>
        <v>1</v>
      </c>
      <c r="H64" t="s">
        <v>12</v>
      </c>
      <c r="I64">
        <f>IF(H64="AKULAKUOB",1,IF(H64="BUKAEXPRESS",2,IF(H64="BUKALAPAK",3,IF(H64="E3",4,IF(H64="LAZADA",5,IF(H64="MAGELLAN",6,IF(H64="SHOPEE",7,IF(H64="TOKOPEDIA",8,9))))))))</f>
        <v>6</v>
      </c>
      <c r="J64">
        <v>19400</v>
      </c>
      <c r="K64">
        <f>IF(M64="Bermasalah",0,1)</f>
        <v>0</v>
      </c>
      <c r="L64" t="s">
        <v>19</v>
      </c>
      <c r="M64" t="str">
        <f t="shared" si="4"/>
        <v>Bermasalah</v>
      </c>
    </row>
    <row r="65" spans="1:13" x14ac:dyDescent="0.25">
      <c r="A65" s="1">
        <v>45092</v>
      </c>
      <c r="B65" t="s">
        <v>120</v>
      </c>
      <c r="C65">
        <f t="shared" si="3"/>
        <v>3</v>
      </c>
      <c r="D65" t="s">
        <v>8</v>
      </c>
      <c r="E65">
        <f>IF(D65="ECO",1,IF(D65="EZ",2,3))</f>
        <v>2</v>
      </c>
      <c r="F65" t="s">
        <v>4</v>
      </c>
      <c r="G65">
        <f>IF(F65="PP_PM",1,IF(F65="PP_CASH",2,3))</f>
        <v>1</v>
      </c>
      <c r="H65" t="s">
        <v>12</v>
      </c>
      <c r="I65">
        <f>IF(H65="AKULAKUOB",1,IF(H65="BUKAEXPRESS",2,IF(H65="BUKALAPAK",3,IF(H65="E3",4,IF(H65="LAZADA",5,IF(H65="MAGELLAN",6,IF(H65="SHOPEE",7,IF(H65="TOKOPEDIA",8,9))))))))</f>
        <v>6</v>
      </c>
      <c r="J65">
        <v>23280</v>
      </c>
      <c r="K65">
        <f>IF(M65="Bermasalah",0,1)</f>
        <v>0</v>
      </c>
      <c r="L65" t="s">
        <v>19</v>
      </c>
      <c r="M65" t="str">
        <f t="shared" si="4"/>
        <v>Bermasalah</v>
      </c>
    </row>
    <row r="66" spans="1:13" x14ac:dyDescent="0.25">
      <c r="A66" s="1">
        <v>45096</v>
      </c>
      <c r="B66" t="s">
        <v>120</v>
      </c>
      <c r="C66">
        <f t="shared" si="3"/>
        <v>3</v>
      </c>
      <c r="D66" t="s">
        <v>8</v>
      </c>
      <c r="E66">
        <f>IF(D66="ECO",1,IF(D66="EZ",2,3))</f>
        <v>2</v>
      </c>
      <c r="F66" t="s">
        <v>4</v>
      </c>
      <c r="G66">
        <f>IF(F66="PP_PM",1,IF(F66="PP_CASH",2,3))</f>
        <v>1</v>
      </c>
      <c r="H66" t="s">
        <v>12</v>
      </c>
      <c r="I66">
        <f>IF(H66="AKULAKUOB",1,IF(H66="BUKAEXPRESS",2,IF(H66="BUKALAPAK",3,IF(H66="E3",4,IF(H66="LAZADA",5,IF(H66="MAGELLAN",6,IF(H66="SHOPEE",7,IF(H66="TOKOPEDIA",8,9))))))))</f>
        <v>6</v>
      </c>
      <c r="J66">
        <v>23280</v>
      </c>
      <c r="K66">
        <f>IF(M66="Bermasalah",0,1)</f>
        <v>1</v>
      </c>
      <c r="L66" t="s">
        <v>49</v>
      </c>
      <c r="M66" t="str">
        <f t="shared" si="4"/>
        <v>Tidak Bermasalah</v>
      </c>
    </row>
    <row r="67" spans="1:13" x14ac:dyDescent="0.25">
      <c r="A67" s="1">
        <v>45091</v>
      </c>
      <c r="B67" t="s">
        <v>120</v>
      </c>
      <c r="C67">
        <f t="shared" si="3"/>
        <v>3</v>
      </c>
      <c r="D67" t="s">
        <v>8</v>
      </c>
      <c r="E67">
        <f>IF(D67="ECO",1,IF(D67="EZ",2,3))</f>
        <v>2</v>
      </c>
      <c r="F67" t="s">
        <v>4</v>
      </c>
      <c r="G67">
        <f>IF(F67="PP_PM",1,IF(F67="PP_CASH",2,3))</f>
        <v>1</v>
      </c>
      <c r="H67" t="s">
        <v>12</v>
      </c>
      <c r="I67">
        <f>IF(H67="AKULAKUOB",1,IF(H67="BUKAEXPRESS",2,IF(H67="BUKALAPAK",3,IF(H67="E3",4,IF(H67="LAZADA",5,IF(H67="MAGELLAN",6,IF(H67="SHOPEE",7,IF(H67="TOKOPEDIA",8,9))))))))</f>
        <v>6</v>
      </c>
      <c r="J67">
        <v>32010</v>
      </c>
      <c r="K67">
        <f>IF(M67="Bermasalah",0,1)</f>
        <v>1</v>
      </c>
      <c r="L67" t="s">
        <v>49</v>
      </c>
      <c r="M67" t="str">
        <f t="shared" si="4"/>
        <v>Tidak Bermasalah</v>
      </c>
    </row>
    <row r="68" spans="1:13" x14ac:dyDescent="0.25">
      <c r="A68" s="1">
        <v>45100</v>
      </c>
      <c r="B68" t="s">
        <v>120</v>
      </c>
      <c r="C68">
        <f t="shared" si="3"/>
        <v>3</v>
      </c>
      <c r="D68" t="s">
        <v>8</v>
      </c>
      <c r="E68">
        <f>IF(D68="ECO",1,IF(D68="EZ",2,3))</f>
        <v>2</v>
      </c>
      <c r="F68" t="s">
        <v>4</v>
      </c>
      <c r="G68">
        <f>IF(F68="PP_PM",1,IF(F68="PP_CASH",2,3))</f>
        <v>1</v>
      </c>
      <c r="H68" t="s">
        <v>12</v>
      </c>
      <c r="I68">
        <f>IF(H68="AKULAKUOB",1,IF(H68="BUKAEXPRESS",2,IF(H68="BUKALAPAK",3,IF(H68="E3",4,IF(H68="LAZADA",5,IF(H68="MAGELLAN",6,IF(H68="SHOPEE",7,IF(H68="TOKOPEDIA",8,9))))))))</f>
        <v>6</v>
      </c>
      <c r="J68">
        <v>30555</v>
      </c>
      <c r="K68">
        <f>IF(M68="Bermasalah",0,1)</f>
        <v>1</v>
      </c>
      <c r="L68" t="s">
        <v>49</v>
      </c>
      <c r="M68" t="str">
        <f t="shared" si="4"/>
        <v>Tidak Bermasalah</v>
      </c>
    </row>
    <row r="69" spans="1:13" x14ac:dyDescent="0.25">
      <c r="A69" s="1">
        <v>45084</v>
      </c>
      <c r="B69" t="s">
        <v>120</v>
      </c>
      <c r="C69">
        <f t="shared" si="3"/>
        <v>3</v>
      </c>
      <c r="D69" t="s">
        <v>8</v>
      </c>
      <c r="E69">
        <f>IF(D69="ECO",1,IF(D69="EZ",2,3))</f>
        <v>2</v>
      </c>
      <c r="F69" t="s">
        <v>4</v>
      </c>
      <c r="G69">
        <f>IF(F69="PP_PM",1,IF(F69="PP_CASH",2,3))</f>
        <v>1</v>
      </c>
      <c r="H69" t="s">
        <v>12</v>
      </c>
      <c r="I69">
        <f>IF(H69="AKULAKUOB",1,IF(H69="BUKAEXPRESS",2,IF(H69="BUKALAPAK",3,IF(H69="E3",4,IF(H69="LAZADA",5,IF(H69="MAGELLAN",6,IF(H69="SHOPEE",7,IF(H69="TOKOPEDIA",8,9))))))))</f>
        <v>6</v>
      </c>
      <c r="J69">
        <v>22795</v>
      </c>
      <c r="K69">
        <f>IF(M69="Bermasalah",0,1)</f>
        <v>1</v>
      </c>
      <c r="L69" t="s">
        <v>49</v>
      </c>
      <c r="M69" t="str">
        <f t="shared" si="4"/>
        <v>Tidak Bermasalah</v>
      </c>
    </row>
    <row r="70" spans="1:13" x14ac:dyDescent="0.25">
      <c r="A70" s="1">
        <v>45097</v>
      </c>
      <c r="B70" t="s">
        <v>120</v>
      </c>
      <c r="C70">
        <f t="shared" si="3"/>
        <v>3</v>
      </c>
      <c r="D70" t="s">
        <v>8</v>
      </c>
      <c r="E70">
        <f>IF(D70="ECO",1,IF(D70="EZ",2,3))</f>
        <v>2</v>
      </c>
      <c r="F70" t="s">
        <v>4</v>
      </c>
      <c r="G70">
        <f>IF(F70="PP_PM",1,IF(F70="PP_CASH",2,3))</f>
        <v>1</v>
      </c>
      <c r="H70" t="s">
        <v>12</v>
      </c>
      <c r="I70">
        <f>IF(H70="AKULAKUOB",1,IF(H70="BUKAEXPRESS",2,IF(H70="BUKALAPAK",3,IF(H70="E3",4,IF(H70="LAZADA",5,IF(H70="MAGELLAN",6,IF(H70="SHOPEE",7,IF(H70="TOKOPEDIA",8,9))))))))</f>
        <v>6</v>
      </c>
      <c r="J70">
        <v>4464</v>
      </c>
      <c r="K70">
        <f>IF(M70="Bermasalah",0,1)</f>
        <v>0</v>
      </c>
      <c r="L70" t="s">
        <v>19</v>
      </c>
      <c r="M70" t="str">
        <f t="shared" si="4"/>
        <v>Bermasalah</v>
      </c>
    </row>
    <row r="71" spans="1:13" x14ac:dyDescent="0.25">
      <c r="A71" s="1">
        <v>45095</v>
      </c>
      <c r="B71" t="s">
        <v>120</v>
      </c>
      <c r="C71">
        <f t="shared" si="3"/>
        <v>3</v>
      </c>
      <c r="D71" t="s">
        <v>8</v>
      </c>
      <c r="E71">
        <f>IF(D71="ECO",1,IF(D71="EZ",2,3))</f>
        <v>2</v>
      </c>
      <c r="F71" t="s">
        <v>4</v>
      </c>
      <c r="G71">
        <f>IF(F71="PP_PM",1,IF(F71="PP_CASH",2,3))</f>
        <v>1</v>
      </c>
      <c r="H71" t="s">
        <v>12</v>
      </c>
      <c r="I71">
        <f>IF(H71="AKULAKUOB",1,IF(H71="BUKAEXPRESS",2,IF(H71="BUKALAPAK",3,IF(H71="E3",4,IF(H71="LAZADA",5,IF(H71="MAGELLAN",6,IF(H71="SHOPEE",7,IF(H71="TOKOPEDIA",8,9))))))))</f>
        <v>6</v>
      </c>
      <c r="J71">
        <v>10868</v>
      </c>
      <c r="K71">
        <f>IF(M71="Bermasalah",0,1)</f>
        <v>1</v>
      </c>
      <c r="L71" t="s">
        <v>49</v>
      </c>
      <c r="M71" t="str">
        <f t="shared" si="4"/>
        <v>Tidak Bermasalah</v>
      </c>
    </row>
    <row r="72" spans="1:13" x14ac:dyDescent="0.25">
      <c r="A72" s="1">
        <v>45105</v>
      </c>
      <c r="B72" t="s">
        <v>120</v>
      </c>
      <c r="C72">
        <f t="shared" si="3"/>
        <v>3</v>
      </c>
      <c r="D72" t="s">
        <v>8</v>
      </c>
      <c r="E72">
        <f>IF(D72="ECO",1,IF(D72="EZ",2,3))</f>
        <v>2</v>
      </c>
      <c r="F72" t="s">
        <v>4</v>
      </c>
      <c r="G72">
        <f>IF(F72="PP_PM",1,IF(F72="PP_CASH",2,3))</f>
        <v>1</v>
      </c>
      <c r="H72" t="s">
        <v>12</v>
      </c>
      <c r="I72">
        <f>IF(H72="AKULAKUOB",1,IF(H72="BUKAEXPRESS",2,IF(H72="BUKALAPAK",3,IF(H72="E3",4,IF(H72="LAZADA",5,IF(H72="MAGELLAN",6,IF(H72="SHOPEE",7,IF(H72="TOKOPEDIA",8,9))))))))</f>
        <v>6</v>
      </c>
      <c r="J72">
        <v>4464</v>
      </c>
      <c r="K72">
        <f>IF(M72="Bermasalah",0,1)</f>
        <v>1</v>
      </c>
      <c r="L72" t="s">
        <v>49</v>
      </c>
      <c r="M72" t="str">
        <f t="shared" si="4"/>
        <v>Tidak Bermasalah</v>
      </c>
    </row>
    <row r="73" spans="1:13" x14ac:dyDescent="0.25">
      <c r="A73" s="1">
        <v>45078</v>
      </c>
      <c r="B73" t="s">
        <v>120</v>
      </c>
      <c r="C73">
        <f t="shared" si="3"/>
        <v>3</v>
      </c>
      <c r="D73" t="s">
        <v>8</v>
      </c>
      <c r="E73">
        <f>IF(D73="ECO",1,IF(D73="EZ",2,3))</f>
        <v>2</v>
      </c>
      <c r="F73" t="s">
        <v>4</v>
      </c>
      <c r="G73">
        <f>IF(F73="PP_PM",1,IF(F73="PP_CASH",2,3))</f>
        <v>1</v>
      </c>
      <c r="H73" t="s">
        <v>12</v>
      </c>
      <c r="I73">
        <f>IF(H73="AKULAKUOB",1,IF(H73="BUKAEXPRESS",2,IF(H73="BUKALAPAK",3,IF(H73="E3",4,IF(H73="LAZADA",5,IF(H73="MAGELLAN",6,IF(H73="SHOPEE",7,IF(H73="TOKOPEDIA",8,9))))))))</f>
        <v>6</v>
      </c>
      <c r="J73">
        <v>19885</v>
      </c>
      <c r="K73">
        <f>IF(M73="Bermasalah",0,1)</f>
        <v>1</v>
      </c>
      <c r="L73" t="s">
        <v>49</v>
      </c>
      <c r="M73" t="str">
        <f t="shared" si="4"/>
        <v>Tidak Bermasalah</v>
      </c>
    </row>
    <row r="74" spans="1:13" x14ac:dyDescent="0.25">
      <c r="A74" s="1">
        <v>45084</v>
      </c>
      <c r="B74" t="s">
        <v>120</v>
      </c>
      <c r="C74">
        <f t="shared" si="3"/>
        <v>3</v>
      </c>
      <c r="D74" t="s">
        <v>8</v>
      </c>
      <c r="E74">
        <f>IF(D74="ECO",1,IF(D74="EZ",2,3))</f>
        <v>2</v>
      </c>
      <c r="F74" t="s">
        <v>4</v>
      </c>
      <c r="G74">
        <f>IF(F74="PP_PM",1,IF(F74="PP_CASH",2,3))</f>
        <v>1</v>
      </c>
      <c r="H74" t="s">
        <v>12</v>
      </c>
      <c r="I74">
        <f>IF(H74="AKULAKUOB",1,IF(H74="BUKAEXPRESS",2,IF(H74="BUKALAPAK",3,IF(H74="E3",4,IF(H74="LAZADA",5,IF(H74="MAGELLAN",6,IF(H74="SHOPEE",7,IF(H74="TOKOPEDIA",8,9))))))))</f>
        <v>6</v>
      </c>
      <c r="J74">
        <v>30555</v>
      </c>
      <c r="K74">
        <f>IF(M74="Bermasalah",0,1)</f>
        <v>1</v>
      </c>
      <c r="L74" t="s">
        <v>49</v>
      </c>
      <c r="M74" t="str">
        <f t="shared" si="4"/>
        <v>Tidak Bermasalah</v>
      </c>
    </row>
    <row r="75" spans="1:13" x14ac:dyDescent="0.25">
      <c r="A75" s="1">
        <v>44946</v>
      </c>
      <c r="B75" t="s">
        <v>18</v>
      </c>
      <c r="C75">
        <f t="shared" si="3"/>
        <v>4</v>
      </c>
      <c r="D75" t="s">
        <v>3</v>
      </c>
      <c r="E75">
        <f>IF(D75="ECO",1,IF(D75="EZ",2,3))</f>
        <v>1</v>
      </c>
      <c r="F75" t="s">
        <v>4</v>
      </c>
      <c r="G75">
        <f>IF(F75="PP_PM",1,IF(F75="PP_CASH",2,3))</f>
        <v>1</v>
      </c>
      <c r="H75" t="s">
        <v>5</v>
      </c>
      <c r="I75">
        <f>IF(H75="AKULAKUOB",1,IF(H75="BUKAEXPRESS",2,IF(H75="BUKALAPAK",3,IF(H75="E3",4,IF(H75="LAZADA",5,IF(H75="MAGELLAN",6,IF(H75="SHOPEE",7,IF(H75="TOKOPEDIA",8,9))))))))</f>
        <v>7</v>
      </c>
      <c r="J75">
        <v>15840</v>
      </c>
      <c r="K75">
        <f>IF(M75="Bermasalah",0,1)</f>
        <v>0</v>
      </c>
      <c r="L75" t="s">
        <v>19</v>
      </c>
      <c r="M75" t="str">
        <f t="shared" si="4"/>
        <v>Bermasalah</v>
      </c>
    </row>
    <row r="76" spans="1:13" x14ac:dyDescent="0.25">
      <c r="A76" s="1">
        <v>44945</v>
      </c>
      <c r="B76" t="s">
        <v>18</v>
      </c>
      <c r="C76">
        <f>IF(B76=B75,4,5)</f>
        <v>4</v>
      </c>
      <c r="D76" t="s">
        <v>3</v>
      </c>
      <c r="E76">
        <f>IF(D76="ECO",1,IF(D76="EZ",2,3))</f>
        <v>1</v>
      </c>
      <c r="F76" t="s">
        <v>4</v>
      </c>
      <c r="G76">
        <f>IF(F76="PP_PM",1,IF(F76="PP_CASH",2,3))</f>
        <v>1</v>
      </c>
      <c r="H76" t="s">
        <v>5</v>
      </c>
      <c r="I76">
        <f>IF(H76="AKULAKUOB",1,IF(H76="BUKAEXPRESS",2,IF(H76="BUKALAPAK",3,IF(H76="E3",4,IF(H76="LAZADA",5,IF(H76="MAGELLAN",6,IF(H76="SHOPEE",7,IF(H76="TOKOPEDIA",8,9))))))))</f>
        <v>7</v>
      </c>
      <c r="J76">
        <v>20048</v>
      </c>
      <c r="K76">
        <f>IF(M76="Bermasalah",0,1)</f>
        <v>1</v>
      </c>
      <c r="L76" t="s">
        <v>49</v>
      </c>
      <c r="M76" t="str">
        <f t="shared" si="4"/>
        <v>Tidak Bermasalah</v>
      </c>
    </row>
    <row r="77" spans="1:13" x14ac:dyDescent="0.25">
      <c r="A77" s="1">
        <v>45009</v>
      </c>
      <c r="B77" t="s">
        <v>18</v>
      </c>
      <c r="C77">
        <f t="shared" ref="C77:C80" si="5">IF(B77=B76,4,5)</f>
        <v>4</v>
      </c>
      <c r="D77" t="s">
        <v>3</v>
      </c>
      <c r="E77">
        <f>IF(D77="ECO",1,IF(D77="EZ",2,3))</f>
        <v>1</v>
      </c>
      <c r="F77" t="s">
        <v>4</v>
      </c>
      <c r="G77">
        <f>IF(F77="PP_PM",1,IF(F77="PP_CASH",2,3))</f>
        <v>1</v>
      </c>
      <c r="H77" t="s">
        <v>5</v>
      </c>
      <c r="I77">
        <f>IF(H77="AKULAKUOB",1,IF(H77="BUKAEXPRESS",2,IF(H77="BUKALAPAK",3,IF(H77="E3",4,IF(H77="LAZADA",5,IF(H77="MAGELLAN",6,IF(H77="SHOPEE",7,IF(H77="TOKOPEDIA",8,9))))))))</f>
        <v>7</v>
      </c>
      <c r="J77">
        <v>26730</v>
      </c>
      <c r="K77">
        <f>IF(M77="Bermasalah",0,1)</f>
        <v>1</v>
      </c>
      <c r="L77" t="s">
        <v>49</v>
      </c>
      <c r="M77" t="str">
        <f t="shared" si="4"/>
        <v>Tidak Bermasalah</v>
      </c>
    </row>
    <row r="78" spans="1:13" x14ac:dyDescent="0.25">
      <c r="A78" s="1">
        <v>45013</v>
      </c>
      <c r="B78" t="s">
        <v>18</v>
      </c>
      <c r="C78">
        <f t="shared" si="5"/>
        <v>4</v>
      </c>
      <c r="D78" t="s">
        <v>3</v>
      </c>
      <c r="E78">
        <f>IF(D78="ECO",1,IF(D78="EZ",2,3))</f>
        <v>1</v>
      </c>
      <c r="F78" t="s">
        <v>4</v>
      </c>
      <c r="G78">
        <f>IF(F78="PP_PM",1,IF(F78="PP_CASH",2,3))</f>
        <v>1</v>
      </c>
      <c r="H78" t="s">
        <v>5</v>
      </c>
      <c r="I78">
        <f>IF(H78="AKULAKUOB",1,IF(H78="BUKAEXPRESS",2,IF(H78="BUKALAPAK",3,IF(H78="E3",4,IF(H78="LAZADA",5,IF(H78="MAGELLAN",6,IF(H78="SHOPEE",7,IF(H78="TOKOPEDIA",8,9))))))))</f>
        <v>7</v>
      </c>
      <c r="J78">
        <v>32918</v>
      </c>
      <c r="K78">
        <f>IF(M78="Bermasalah",0,1)</f>
        <v>1</v>
      </c>
      <c r="L78" t="s">
        <v>49</v>
      </c>
      <c r="M78" t="str">
        <f t="shared" si="4"/>
        <v>Tidak Bermasalah</v>
      </c>
    </row>
    <row r="79" spans="1:13" x14ac:dyDescent="0.25">
      <c r="A79" s="1">
        <v>45016</v>
      </c>
      <c r="B79" t="s">
        <v>18</v>
      </c>
      <c r="C79">
        <f t="shared" si="5"/>
        <v>4</v>
      </c>
      <c r="D79" t="s">
        <v>3</v>
      </c>
      <c r="E79">
        <f>IF(D79="ECO",1,IF(D79="EZ",2,3))</f>
        <v>1</v>
      </c>
      <c r="F79" t="s">
        <v>4</v>
      </c>
      <c r="G79">
        <f>IF(F79="PP_PM",1,IF(F79="PP_CASH",2,3))</f>
        <v>1</v>
      </c>
      <c r="H79" t="s">
        <v>5</v>
      </c>
      <c r="I79">
        <f>IF(H79="AKULAKUOB",1,IF(H79="BUKAEXPRESS",2,IF(H79="BUKALAPAK",3,IF(H79="E3",4,IF(H79="LAZADA",5,IF(H79="MAGELLAN",6,IF(H79="SHOPEE",7,IF(H79="TOKOPEDIA",8,9))))))))</f>
        <v>7</v>
      </c>
      <c r="J79">
        <v>74992</v>
      </c>
      <c r="K79">
        <f>IF(M79="Bermasalah",0,1)</f>
        <v>1</v>
      </c>
      <c r="L79" t="s">
        <v>49</v>
      </c>
      <c r="M79" t="str">
        <f t="shared" si="4"/>
        <v>Tidak Bermasalah</v>
      </c>
    </row>
    <row r="80" spans="1:13" x14ac:dyDescent="0.25">
      <c r="A80" s="1">
        <v>44957</v>
      </c>
      <c r="B80" t="s">
        <v>73</v>
      </c>
      <c r="C80">
        <f t="shared" si="5"/>
        <v>5</v>
      </c>
      <c r="D80" t="s">
        <v>3</v>
      </c>
      <c r="E80">
        <f>IF(D80="ECO",1,IF(D80="EZ",2,3))</f>
        <v>1</v>
      </c>
      <c r="F80" t="s">
        <v>4</v>
      </c>
      <c r="G80">
        <f>IF(F80="PP_PM",1,IF(F80="PP_CASH",2,3))</f>
        <v>1</v>
      </c>
      <c r="H80" t="s">
        <v>12</v>
      </c>
      <c r="I80">
        <f>IF(H80="AKULAKUOB",1,IF(H80="BUKAEXPRESS",2,IF(H80="BUKALAPAK",3,IF(H80="E3",4,IF(H80="LAZADA",5,IF(H80="MAGELLAN",6,IF(H80="SHOPEE",7,IF(H80="TOKOPEDIA",8,9))))))))</f>
        <v>6</v>
      </c>
      <c r="J80">
        <v>23274</v>
      </c>
      <c r="K80">
        <f>IF(M80="Bermasalah",0,1)</f>
        <v>1</v>
      </c>
      <c r="L80" t="s">
        <v>49</v>
      </c>
      <c r="M80" t="str">
        <f t="shared" si="4"/>
        <v>Tidak Bermasalah</v>
      </c>
    </row>
    <row r="81" spans="1:13" x14ac:dyDescent="0.25">
      <c r="A81" s="1">
        <v>44957</v>
      </c>
      <c r="B81" t="s">
        <v>73</v>
      </c>
      <c r="C81">
        <f>IF(B81=B80,5,6)</f>
        <v>5</v>
      </c>
      <c r="D81" t="s">
        <v>3</v>
      </c>
      <c r="E81">
        <f>IF(D81="ECO",1,IF(D81="EZ",2,3))</f>
        <v>1</v>
      </c>
      <c r="F81" t="s">
        <v>4</v>
      </c>
      <c r="G81">
        <f>IF(F81="PP_PM",1,IF(F81="PP_CASH",2,3))</f>
        <v>1</v>
      </c>
      <c r="H81" t="s">
        <v>12</v>
      </c>
      <c r="I81">
        <f>IF(H81="AKULAKUOB",1,IF(H81="BUKAEXPRESS",2,IF(H81="BUKALAPAK",3,IF(H81="E3",4,IF(H81="LAZADA",5,IF(H81="MAGELLAN",6,IF(H81="SHOPEE",7,IF(H81="TOKOPEDIA",8,9))))))))</f>
        <v>6</v>
      </c>
      <c r="J81">
        <v>25740</v>
      </c>
      <c r="K81">
        <f>IF(M81="Bermasalah",0,1)</f>
        <v>1</v>
      </c>
      <c r="L81" t="s">
        <v>49</v>
      </c>
      <c r="M81" t="str">
        <f t="shared" si="4"/>
        <v>Tidak Bermasalah</v>
      </c>
    </row>
    <row r="82" spans="1:13" x14ac:dyDescent="0.25">
      <c r="A82" s="1">
        <v>44957</v>
      </c>
      <c r="B82" t="s">
        <v>73</v>
      </c>
      <c r="C82">
        <f t="shared" ref="C82:C90" si="6">IF(B82=B81,5,6)</f>
        <v>5</v>
      </c>
      <c r="D82" t="s">
        <v>3</v>
      </c>
      <c r="E82">
        <f>IF(D82="ECO",1,IF(D82="EZ",2,3))</f>
        <v>1</v>
      </c>
      <c r="F82" t="s">
        <v>4</v>
      </c>
      <c r="G82">
        <f>IF(F82="PP_PM",1,IF(F82="PP_CASH",2,3))</f>
        <v>1</v>
      </c>
      <c r="H82" t="s">
        <v>12</v>
      </c>
      <c r="I82">
        <f>IF(H82="AKULAKUOB",1,IF(H82="BUKAEXPRESS",2,IF(H82="BUKALAPAK",3,IF(H82="E3",4,IF(H82="LAZADA",5,IF(H82="MAGELLAN",6,IF(H82="SHOPEE",7,IF(H82="TOKOPEDIA",8,9))))))))</f>
        <v>6</v>
      </c>
      <c r="J82">
        <v>53843</v>
      </c>
      <c r="K82">
        <f>IF(M82="Bermasalah",0,1)</f>
        <v>1</v>
      </c>
      <c r="L82" t="s">
        <v>49</v>
      </c>
      <c r="M82" t="str">
        <f t="shared" si="4"/>
        <v>Tidak Bermasalah</v>
      </c>
    </row>
    <row r="83" spans="1:13" x14ac:dyDescent="0.25">
      <c r="A83" s="1">
        <v>44957</v>
      </c>
      <c r="B83" t="s">
        <v>73</v>
      </c>
      <c r="C83">
        <f t="shared" si="6"/>
        <v>5</v>
      </c>
      <c r="D83" t="s">
        <v>3</v>
      </c>
      <c r="E83">
        <f>IF(D83="ECO",1,IF(D83="EZ",2,3))</f>
        <v>1</v>
      </c>
      <c r="F83" t="s">
        <v>4</v>
      </c>
      <c r="G83">
        <f>IF(F83="PP_PM",1,IF(F83="PP_CASH",2,3))</f>
        <v>1</v>
      </c>
      <c r="H83" t="s">
        <v>12</v>
      </c>
      <c r="I83">
        <f>IF(H83="AKULAKUOB",1,IF(H83="BUKAEXPRESS",2,IF(H83="BUKALAPAK",3,IF(H83="E3",4,IF(H83="LAZADA",5,IF(H83="MAGELLAN",6,IF(H83="SHOPEE",7,IF(H83="TOKOPEDIA",8,9))))))))</f>
        <v>6</v>
      </c>
      <c r="J83">
        <v>24998</v>
      </c>
      <c r="K83">
        <f>IF(M83="Bermasalah",0,1)</f>
        <v>1</v>
      </c>
      <c r="L83" t="s">
        <v>49</v>
      </c>
      <c r="M83" t="str">
        <f t="shared" si="4"/>
        <v>Tidak Bermasalah</v>
      </c>
    </row>
    <row r="84" spans="1:13" x14ac:dyDescent="0.25">
      <c r="A84" s="1">
        <v>44957</v>
      </c>
      <c r="B84" t="s">
        <v>73</v>
      </c>
      <c r="C84">
        <f t="shared" si="6"/>
        <v>5</v>
      </c>
      <c r="D84" t="s">
        <v>3</v>
      </c>
      <c r="E84">
        <f>IF(D84="ECO",1,IF(D84="EZ",2,3))</f>
        <v>1</v>
      </c>
      <c r="F84" t="s">
        <v>4</v>
      </c>
      <c r="G84">
        <f>IF(F84="PP_PM",1,IF(F84="PP_CASH",2,3))</f>
        <v>1</v>
      </c>
      <c r="H84" t="s">
        <v>12</v>
      </c>
      <c r="I84">
        <f>IF(H84="AKULAKUOB",1,IF(H84="BUKAEXPRESS",2,IF(H84="BUKALAPAK",3,IF(H84="E3",4,IF(H84="LAZADA",5,IF(H84="MAGELLAN",6,IF(H84="SHOPEE",7,IF(H84="TOKOPEDIA",8,9))))))))</f>
        <v>6</v>
      </c>
      <c r="J84">
        <v>26940</v>
      </c>
      <c r="K84">
        <f>IF(M84="Bermasalah",0,1)</f>
        <v>1</v>
      </c>
      <c r="L84" t="s">
        <v>49</v>
      </c>
      <c r="M84" t="str">
        <f t="shared" si="4"/>
        <v>Tidak Bermasalah</v>
      </c>
    </row>
    <row r="85" spans="1:13" x14ac:dyDescent="0.25">
      <c r="A85" s="1">
        <v>44957</v>
      </c>
      <c r="B85" t="s">
        <v>73</v>
      </c>
      <c r="C85">
        <f t="shared" si="6"/>
        <v>5</v>
      </c>
      <c r="D85" t="s">
        <v>3</v>
      </c>
      <c r="E85">
        <f>IF(D85="ECO",1,IF(D85="EZ",2,3))</f>
        <v>1</v>
      </c>
      <c r="F85" t="s">
        <v>4</v>
      </c>
      <c r="G85">
        <f>IF(F85="PP_PM",1,IF(F85="PP_CASH",2,3))</f>
        <v>1</v>
      </c>
      <c r="H85" t="s">
        <v>12</v>
      </c>
      <c r="I85">
        <f>IF(H85="AKULAKUOB",1,IF(H85="BUKAEXPRESS",2,IF(H85="BUKALAPAK",3,IF(H85="E3",4,IF(H85="LAZADA",5,IF(H85="MAGELLAN",6,IF(H85="SHOPEE",7,IF(H85="TOKOPEDIA",8,9))))))))</f>
        <v>6</v>
      </c>
      <c r="J85">
        <v>23274</v>
      </c>
      <c r="K85">
        <f>IF(M85="Bermasalah",0,1)</f>
        <v>1</v>
      </c>
      <c r="L85" t="s">
        <v>49</v>
      </c>
      <c r="M85" t="str">
        <f t="shared" si="4"/>
        <v>Tidak Bermasalah</v>
      </c>
    </row>
    <row r="86" spans="1:13" x14ac:dyDescent="0.25">
      <c r="A86" s="1">
        <v>44957</v>
      </c>
      <c r="B86" t="s">
        <v>73</v>
      </c>
      <c r="C86">
        <f t="shared" si="6"/>
        <v>5</v>
      </c>
      <c r="D86" t="s">
        <v>3</v>
      </c>
      <c r="E86">
        <f>IF(D86="ECO",1,IF(D86="EZ",2,3))</f>
        <v>1</v>
      </c>
      <c r="F86" t="s">
        <v>4</v>
      </c>
      <c r="G86">
        <f>IF(F86="PP_PM",1,IF(F86="PP_CASH",2,3))</f>
        <v>1</v>
      </c>
      <c r="H86" t="s">
        <v>12</v>
      </c>
      <c r="I86">
        <f>IF(H86="AKULAKUOB",1,IF(H86="BUKAEXPRESS",2,IF(H86="BUKALAPAK",3,IF(H86="E3",4,IF(H86="LAZADA",5,IF(H86="MAGELLAN",6,IF(H86="SHOPEE",7,IF(H86="TOKOPEDIA",8,9))))))))</f>
        <v>6</v>
      </c>
      <c r="J86">
        <v>32918</v>
      </c>
      <c r="K86">
        <f>IF(M86="Bermasalah",0,1)</f>
        <v>1</v>
      </c>
      <c r="L86" t="s">
        <v>49</v>
      </c>
      <c r="M86" t="str">
        <f t="shared" si="4"/>
        <v>Tidak Bermasalah</v>
      </c>
    </row>
    <row r="87" spans="1:13" x14ac:dyDescent="0.25">
      <c r="A87" s="1">
        <v>44957</v>
      </c>
      <c r="B87" t="s">
        <v>73</v>
      </c>
      <c r="C87">
        <f t="shared" si="6"/>
        <v>5</v>
      </c>
      <c r="D87" t="s">
        <v>3</v>
      </c>
      <c r="E87">
        <f>IF(D87="ECO",1,IF(D87="EZ",2,3))</f>
        <v>1</v>
      </c>
      <c r="F87" t="s">
        <v>4</v>
      </c>
      <c r="G87">
        <f>IF(F87="PP_PM",1,IF(F87="PP_CASH",2,3))</f>
        <v>1</v>
      </c>
      <c r="H87" t="s">
        <v>12</v>
      </c>
      <c r="I87">
        <f>IF(H87="AKULAKUOB",1,IF(H87="BUKAEXPRESS",2,IF(H87="BUKALAPAK",3,IF(H87="E3",4,IF(H87="LAZADA",5,IF(H87="MAGELLAN",6,IF(H87="SHOPEE",7,IF(H87="TOKOPEDIA",8,9))))))))</f>
        <v>6</v>
      </c>
      <c r="J87">
        <v>24998</v>
      </c>
      <c r="K87">
        <f>IF(M87="Bermasalah",0,1)</f>
        <v>1</v>
      </c>
      <c r="L87" t="s">
        <v>49</v>
      </c>
      <c r="M87" t="str">
        <f t="shared" si="4"/>
        <v>Tidak Bermasalah</v>
      </c>
    </row>
    <row r="88" spans="1:13" x14ac:dyDescent="0.25">
      <c r="A88" s="1">
        <v>44957</v>
      </c>
      <c r="B88" t="s">
        <v>73</v>
      </c>
      <c r="C88">
        <f t="shared" si="6"/>
        <v>5</v>
      </c>
      <c r="D88" t="s">
        <v>3</v>
      </c>
      <c r="E88">
        <f>IF(D88="ECO",1,IF(D88="EZ",2,3))</f>
        <v>1</v>
      </c>
      <c r="F88" t="s">
        <v>4</v>
      </c>
      <c r="G88">
        <f>IF(F88="PP_PM",1,IF(F88="PP_CASH",2,3))</f>
        <v>1</v>
      </c>
      <c r="H88" t="s">
        <v>12</v>
      </c>
      <c r="I88">
        <f>IF(H88="AKULAKUOB",1,IF(H88="BUKAEXPRESS",2,IF(H88="BUKALAPAK",3,IF(H88="E3",4,IF(H88="LAZADA",5,IF(H88="MAGELLAN",6,IF(H88="SHOPEE",7,IF(H88="TOKOPEDIA",8,9))))))))</f>
        <v>6</v>
      </c>
      <c r="J88">
        <v>14451</v>
      </c>
      <c r="K88">
        <f>IF(M88="Bermasalah",0,1)</f>
        <v>1</v>
      </c>
      <c r="L88" t="s">
        <v>49</v>
      </c>
      <c r="M88" t="str">
        <f t="shared" si="4"/>
        <v>Tidak Bermasalah</v>
      </c>
    </row>
    <row r="89" spans="1:13" x14ac:dyDescent="0.25">
      <c r="A89" s="1">
        <v>44954</v>
      </c>
      <c r="B89" t="s">
        <v>73</v>
      </c>
      <c r="C89">
        <f t="shared" si="6"/>
        <v>5</v>
      </c>
      <c r="D89" t="s">
        <v>3</v>
      </c>
      <c r="E89">
        <f>IF(D89="ECO",1,IF(D89="EZ",2,3))</f>
        <v>1</v>
      </c>
      <c r="F89" t="s">
        <v>4</v>
      </c>
      <c r="G89">
        <f>IF(F89="PP_PM",1,IF(F89="PP_CASH",2,3))</f>
        <v>1</v>
      </c>
      <c r="H89" t="s">
        <v>12</v>
      </c>
      <c r="I89">
        <f>IF(H89="AKULAKUOB",1,IF(H89="BUKAEXPRESS",2,IF(H89="BUKALAPAK",3,IF(H89="E3",4,IF(H89="LAZADA",5,IF(H89="MAGELLAN",6,IF(H89="SHOPEE",7,IF(H89="TOKOPEDIA",8,9))))))))</f>
        <v>6</v>
      </c>
      <c r="J89">
        <v>32184</v>
      </c>
      <c r="K89">
        <f>IF(M89="Bermasalah",0,1)</f>
        <v>1</v>
      </c>
      <c r="L89" t="s">
        <v>49</v>
      </c>
      <c r="M89" t="str">
        <f t="shared" si="4"/>
        <v>Tidak Bermasalah</v>
      </c>
    </row>
    <row r="90" spans="1:13" x14ac:dyDescent="0.25">
      <c r="A90" s="1">
        <v>44951</v>
      </c>
      <c r="B90" t="s">
        <v>31</v>
      </c>
      <c r="C90">
        <f t="shared" si="6"/>
        <v>6</v>
      </c>
      <c r="D90" t="s">
        <v>8</v>
      </c>
      <c r="E90">
        <f>IF(D90="ECO",1,IF(D90="EZ",2,3))</f>
        <v>2</v>
      </c>
      <c r="F90" t="s">
        <v>4</v>
      </c>
      <c r="G90">
        <f>IF(F90="PP_PM",1,IF(F90="PP_CASH",2,3))</f>
        <v>1</v>
      </c>
      <c r="H90" t="s">
        <v>12</v>
      </c>
      <c r="I90">
        <f>IF(H90="AKULAKUOB",1,IF(H90="BUKAEXPRESS",2,IF(H90="BUKALAPAK",3,IF(H90="E3",4,IF(H90="LAZADA",5,IF(H90="MAGELLAN",6,IF(H90="SHOPEE",7,IF(H90="TOKOPEDIA",8,9))))))))</f>
        <v>6</v>
      </c>
      <c r="J90">
        <v>4365</v>
      </c>
      <c r="K90">
        <f>IF(M90="Bermasalah",0,1)</f>
        <v>0</v>
      </c>
      <c r="L90" t="s">
        <v>19</v>
      </c>
      <c r="M90" t="str">
        <f t="shared" si="4"/>
        <v>Bermasalah</v>
      </c>
    </row>
    <row r="91" spans="1:13" x14ac:dyDescent="0.25">
      <c r="A91" s="1">
        <v>44957</v>
      </c>
      <c r="B91" t="s">
        <v>31</v>
      </c>
      <c r="C91">
        <f>IF(B91=B90,6,7)</f>
        <v>6</v>
      </c>
      <c r="D91" t="s">
        <v>8</v>
      </c>
      <c r="E91">
        <f>IF(D91="ECO",1,IF(D91="EZ",2,3))</f>
        <v>2</v>
      </c>
      <c r="F91" t="s">
        <v>4</v>
      </c>
      <c r="G91">
        <f>IF(F91="PP_PM",1,IF(F91="PP_CASH",2,3))</f>
        <v>1</v>
      </c>
      <c r="H91" t="s">
        <v>12</v>
      </c>
      <c r="I91">
        <f>IF(H91="AKULAKUOB",1,IF(H91="BUKAEXPRESS",2,IF(H91="BUKALAPAK",3,IF(H91="E3",4,IF(H91="LAZADA",5,IF(H91="MAGELLAN",6,IF(H91="SHOPEE",7,IF(H91="TOKOPEDIA",8,9))))))))</f>
        <v>6</v>
      </c>
      <c r="J91">
        <v>4365</v>
      </c>
      <c r="K91">
        <f>IF(M91="Bermasalah",0,1)</f>
        <v>0</v>
      </c>
      <c r="L91" t="s">
        <v>19</v>
      </c>
      <c r="M91" t="str">
        <f t="shared" si="4"/>
        <v>Bermasalah</v>
      </c>
    </row>
    <row r="92" spans="1:13" x14ac:dyDescent="0.25">
      <c r="A92" s="1">
        <v>44951</v>
      </c>
      <c r="B92" t="s">
        <v>31</v>
      </c>
      <c r="C92">
        <f t="shared" ref="C92:C103" si="7">IF(B92=B91,6,7)</f>
        <v>6</v>
      </c>
      <c r="D92" t="s">
        <v>8</v>
      </c>
      <c r="E92">
        <f>IF(D92="ECO",1,IF(D92="EZ",2,3))</f>
        <v>2</v>
      </c>
      <c r="F92" t="s">
        <v>4</v>
      </c>
      <c r="G92">
        <f>IF(F92="PP_PM",1,IF(F92="PP_CASH",2,3))</f>
        <v>1</v>
      </c>
      <c r="H92" t="s">
        <v>12</v>
      </c>
      <c r="I92">
        <f>IF(H92="AKULAKUOB",1,IF(H92="BUKAEXPRESS",2,IF(H92="BUKALAPAK",3,IF(H92="E3",4,IF(H92="LAZADA",5,IF(H92="MAGELLAN",6,IF(H92="SHOPEE",7,IF(H92="TOKOPEDIA",8,9))))))))</f>
        <v>6</v>
      </c>
      <c r="J92">
        <v>45590</v>
      </c>
      <c r="K92">
        <f>IF(M92="Bermasalah",0,1)</f>
        <v>0</v>
      </c>
      <c r="L92" t="s">
        <v>19</v>
      </c>
      <c r="M92" t="str">
        <f t="shared" si="4"/>
        <v>Bermasalah</v>
      </c>
    </row>
    <row r="93" spans="1:13" x14ac:dyDescent="0.25">
      <c r="A93" s="1">
        <v>44939</v>
      </c>
      <c r="B93" t="s">
        <v>31</v>
      </c>
      <c r="C93">
        <f t="shared" si="7"/>
        <v>6</v>
      </c>
      <c r="D93" t="s">
        <v>8</v>
      </c>
      <c r="E93">
        <f>IF(D93="ECO",1,IF(D93="EZ",2,3))</f>
        <v>2</v>
      </c>
      <c r="F93" t="s">
        <v>4</v>
      </c>
      <c r="G93">
        <f>IF(F93="PP_PM",1,IF(F93="PP_CASH",2,3))</f>
        <v>1</v>
      </c>
      <c r="H93" t="s">
        <v>12</v>
      </c>
      <c r="I93">
        <f>IF(H93="AKULAKUOB",1,IF(H93="BUKAEXPRESS",2,IF(H93="BUKALAPAK",3,IF(H93="E3",4,IF(H93="LAZADA",5,IF(H93="MAGELLAN",6,IF(H93="SHOPEE",7,IF(H93="TOKOPEDIA",8,9))))))))</f>
        <v>6</v>
      </c>
      <c r="J93">
        <v>4365</v>
      </c>
      <c r="K93">
        <f>IF(M93="Bermasalah",0,1)</f>
        <v>0</v>
      </c>
      <c r="L93" t="s">
        <v>19</v>
      </c>
      <c r="M93" t="str">
        <f t="shared" si="4"/>
        <v>Bermasalah</v>
      </c>
    </row>
    <row r="94" spans="1:13" x14ac:dyDescent="0.25">
      <c r="A94" s="1">
        <v>44936</v>
      </c>
      <c r="B94" t="s">
        <v>31</v>
      </c>
      <c r="C94">
        <f t="shared" si="7"/>
        <v>6</v>
      </c>
      <c r="D94" t="s">
        <v>8</v>
      </c>
      <c r="E94">
        <f>IF(D94="ECO",1,IF(D94="EZ",2,3))</f>
        <v>2</v>
      </c>
      <c r="F94" t="s">
        <v>4</v>
      </c>
      <c r="G94">
        <f>IF(F94="PP_PM",1,IF(F94="PP_CASH",2,3))</f>
        <v>1</v>
      </c>
      <c r="H94" t="s">
        <v>12</v>
      </c>
      <c r="I94">
        <f>IF(H94="AKULAKUOB",1,IF(H94="BUKAEXPRESS",2,IF(H94="BUKALAPAK",3,IF(H94="E3",4,IF(H94="LAZADA",5,IF(H94="MAGELLAN",6,IF(H94="SHOPEE",7,IF(H94="TOKOPEDIA",8,9))))))))</f>
        <v>6</v>
      </c>
      <c r="J94">
        <v>40255</v>
      </c>
      <c r="K94">
        <f>IF(M94="Bermasalah",0,1)</f>
        <v>1</v>
      </c>
      <c r="L94" t="s">
        <v>49</v>
      </c>
      <c r="M94" t="str">
        <f t="shared" si="4"/>
        <v>Tidak Bermasalah</v>
      </c>
    </row>
    <row r="95" spans="1:13" x14ac:dyDescent="0.25">
      <c r="A95" s="1">
        <v>44950</v>
      </c>
      <c r="B95" t="s">
        <v>31</v>
      </c>
      <c r="C95">
        <f t="shared" si="7"/>
        <v>6</v>
      </c>
      <c r="D95" t="s">
        <v>8</v>
      </c>
      <c r="E95">
        <f>IF(D95="ECO",1,IF(D95="EZ",2,3))</f>
        <v>2</v>
      </c>
      <c r="F95" t="s">
        <v>4</v>
      </c>
      <c r="G95">
        <f>IF(F95="PP_PM",1,IF(F95="PP_CASH",2,3))</f>
        <v>1</v>
      </c>
      <c r="H95" t="s">
        <v>12</v>
      </c>
      <c r="I95">
        <f>IF(H95="AKULAKUOB",1,IF(H95="BUKAEXPRESS",2,IF(H95="BUKALAPAK",3,IF(H95="E3",4,IF(H95="LAZADA",5,IF(H95="MAGELLAN",6,IF(H95="SHOPEE",7,IF(H95="TOKOPEDIA",8,9))))))))</f>
        <v>6</v>
      </c>
      <c r="J95">
        <v>38315</v>
      </c>
      <c r="K95">
        <f>IF(M95="Bermasalah",0,1)</f>
        <v>1</v>
      </c>
      <c r="L95" t="s">
        <v>49</v>
      </c>
      <c r="M95" t="str">
        <f t="shared" si="4"/>
        <v>Tidak Bermasalah</v>
      </c>
    </row>
    <row r="96" spans="1:13" x14ac:dyDescent="0.25">
      <c r="A96" s="1">
        <v>44951</v>
      </c>
      <c r="B96" t="s">
        <v>31</v>
      </c>
      <c r="C96">
        <f t="shared" si="7"/>
        <v>6</v>
      </c>
      <c r="D96" t="s">
        <v>8</v>
      </c>
      <c r="E96">
        <f>IF(D96="ECO",1,IF(D96="EZ",2,3))</f>
        <v>2</v>
      </c>
      <c r="F96" t="s">
        <v>4</v>
      </c>
      <c r="G96">
        <f>IF(F96="PP_PM",1,IF(F96="PP_CASH",2,3))</f>
        <v>1</v>
      </c>
      <c r="H96" t="s">
        <v>12</v>
      </c>
      <c r="I96">
        <f>IF(H96="AKULAKUOB",1,IF(H96="BUKAEXPRESS",2,IF(H96="BUKALAPAK",3,IF(H96="E3",4,IF(H96="LAZADA",5,IF(H96="MAGELLAN",6,IF(H96="SHOPEE",7,IF(H96="TOKOPEDIA",8,9))))))))</f>
        <v>6</v>
      </c>
      <c r="J96">
        <v>38315</v>
      </c>
      <c r="K96">
        <f>IF(M96="Bermasalah",0,1)</f>
        <v>1</v>
      </c>
      <c r="L96" t="s">
        <v>49</v>
      </c>
      <c r="M96" t="str">
        <f t="shared" si="4"/>
        <v>Tidak Bermasalah</v>
      </c>
    </row>
    <row r="97" spans="1:13" x14ac:dyDescent="0.25">
      <c r="A97" s="1">
        <v>44957</v>
      </c>
      <c r="B97" t="s">
        <v>31</v>
      </c>
      <c r="C97">
        <f t="shared" si="7"/>
        <v>6</v>
      </c>
      <c r="D97" t="s">
        <v>8</v>
      </c>
      <c r="E97">
        <f>IF(D97="ECO",1,IF(D97="EZ",2,3))</f>
        <v>2</v>
      </c>
      <c r="F97" t="s">
        <v>4</v>
      </c>
      <c r="G97">
        <f>IF(F97="PP_PM",1,IF(F97="PP_CASH",2,3))</f>
        <v>1</v>
      </c>
      <c r="H97" t="s">
        <v>12</v>
      </c>
      <c r="I97">
        <f>IF(H97="AKULAKUOB",1,IF(H97="BUKAEXPRESS",2,IF(H97="BUKALAPAK",3,IF(H97="E3",4,IF(H97="LAZADA",5,IF(H97="MAGELLAN",6,IF(H97="SHOPEE",7,IF(H97="TOKOPEDIA",8,9))))))))</f>
        <v>6</v>
      </c>
      <c r="J97">
        <v>34435</v>
      </c>
      <c r="K97">
        <f>IF(M97="Bermasalah",0,1)</f>
        <v>1</v>
      </c>
      <c r="L97" t="s">
        <v>49</v>
      </c>
      <c r="M97" t="str">
        <f t="shared" si="4"/>
        <v>Tidak Bermasalah</v>
      </c>
    </row>
    <row r="98" spans="1:13" x14ac:dyDescent="0.25">
      <c r="A98" s="1">
        <v>44947</v>
      </c>
      <c r="B98" t="s">
        <v>31</v>
      </c>
      <c r="C98">
        <f t="shared" si="7"/>
        <v>6</v>
      </c>
      <c r="D98" t="s">
        <v>8</v>
      </c>
      <c r="E98">
        <f>IF(D98="ECO",1,IF(D98="EZ",2,3))</f>
        <v>2</v>
      </c>
      <c r="F98" t="s">
        <v>4</v>
      </c>
      <c r="G98">
        <f>IF(F98="PP_PM",1,IF(F98="PP_CASH",2,3))</f>
        <v>1</v>
      </c>
      <c r="H98" t="s">
        <v>12</v>
      </c>
      <c r="I98">
        <f>IF(H98="AKULAKUOB",1,IF(H98="BUKAEXPRESS",2,IF(H98="BUKALAPAK",3,IF(H98="E3",4,IF(H98="LAZADA",5,IF(H98="MAGELLAN",6,IF(H98="SHOPEE",7,IF(H98="TOKOPEDIA",8,9))))))))</f>
        <v>6</v>
      </c>
      <c r="J98">
        <v>14810</v>
      </c>
      <c r="K98">
        <f>IF(M98="Bermasalah",0,1)</f>
        <v>1</v>
      </c>
      <c r="L98" t="s">
        <v>49</v>
      </c>
      <c r="M98" t="str">
        <f t="shared" si="4"/>
        <v>Tidak Bermasalah</v>
      </c>
    </row>
    <row r="99" spans="1:13" x14ac:dyDescent="0.25">
      <c r="A99" s="1">
        <v>44951</v>
      </c>
      <c r="B99" t="s">
        <v>31</v>
      </c>
      <c r="C99">
        <f t="shared" si="7"/>
        <v>6</v>
      </c>
      <c r="D99" t="s">
        <v>8</v>
      </c>
      <c r="E99">
        <f>IF(D99="ECO",1,IF(D99="EZ",2,3))</f>
        <v>2</v>
      </c>
      <c r="F99" t="s">
        <v>4</v>
      </c>
      <c r="G99">
        <f>IF(F99="PP_PM",1,IF(F99="PP_CASH",2,3))</f>
        <v>1</v>
      </c>
      <c r="H99" t="s">
        <v>12</v>
      </c>
      <c r="I99">
        <f>IF(H99="AKULAKUOB",1,IF(H99="BUKAEXPRESS",2,IF(H99="BUKALAPAK",3,IF(H99="E3",4,IF(H99="LAZADA",5,IF(H99="MAGELLAN",6,IF(H99="SHOPEE",7,IF(H99="TOKOPEDIA",8,9))))))))</f>
        <v>6</v>
      </c>
      <c r="J99">
        <v>30555</v>
      </c>
      <c r="K99">
        <f>IF(M99="Bermasalah",0,1)</f>
        <v>1</v>
      </c>
      <c r="L99" t="s">
        <v>49</v>
      </c>
      <c r="M99" t="str">
        <f t="shared" si="4"/>
        <v>Tidak Bermasalah</v>
      </c>
    </row>
    <row r="100" spans="1:13" x14ac:dyDescent="0.25">
      <c r="A100" s="1">
        <v>44957</v>
      </c>
      <c r="B100" t="s">
        <v>31</v>
      </c>
      <c r="C100">
        <f t="shared" si="7"/>
        <v>6</v>
      </c>
      <c r="D100" t="s">
        <v>8</v>
      </c>
      <c r="E100">
        <f>IF(D100="ECO",1,IF(D100="EZ",2,3))</f>
        <v>2</v>
      </c>
      <c r="F100" t="s">
        <v>4</v>
      </c>
      <c r="G100">
        <f>IF(F100="PP_PM",1,IF(F100="PP_CASH",2,3))</f>
        <v>1</v>
      </c>
      <c r="H100" t="s">
        <v>12</v>
      </c>
      <c r="I100">
        <f>IF(H100="AKULAKUOB",1,IF(H100="BUKAEXPRESS",2,IF(H100="BUKALAPAK",3,IF(H100="E3",4,IF(H100="LAZADA",5,IF(H100="MAGELLAN",6,IF(H100="SHOPEE",7,IF(H100="TOKOPEDIA",8,9))))))))</f>
        <v>6</v>
      </c>
      <c r="J100">
        <v>66930</v>
      </c>
      <c r="K100">
        <f>IF(M100="Bermasalah",0,1)</f>
        <v>1</v>
      </c>
      <c r="L100" t="s">
        <v>49</v>
      </c>
      <c r="M100" t="str">
        <f t="shared" si="4"/>
        <v>Tidak Bermasalah</v>
      </c>
    </row>
    <row r="101" spans="1:13" x14ac:dyDescent="0.25">
      <c r="A101" s="1">
        <v>44953</v>
      </c>
      <c r="B101" t="s">
        <v>31</v>
      </c>
      <c r="C101">
        <f t="shared" si="7"/>
        <v>6</v>
      </c>
      <c r="D101" t="s">
        <v>8</v>
      </c>
      <c r="E101">
        <f>IF(D101="ECO",1,IF(D101="EZ",2,3))</f>
        <v>2</v>
      </c>
      <c r="F101" t="s">
        <v>4</v>
      </c>
      <c r="G101">
        <f>IF(F101="PP_PM",1,IF(F101="PP_CASH",2,3))</f>
        <v>1</v>
      </c>
      <c r="H101" t="s">
        <v>12</v>
      </c>
      <c r="I101">
        <f>IF(H101="AKULAKUOB",1,IF(H101="BUKAEXPRESS",2,IF(H101="BUKALAPAK",3,IF(H101="E3",4,IF(H101="LAZADA",5,IF(H101="MAGELLAN",6,IF(H101="SHOPEE",7,IF(H101="TOKOPEDIA",8,9))))))))</f>
        <v>6</v>
      </c>
      <c r="J101">
        <v>38315</v>
      </c>
      <c r="K101">
        <f>IF(M101="Bermasalah",0,1)</f>
        <v>1</v>
      </c>
      <c r="L101" t="s">
        <v>49</v>
      </c>
      <c r="M101" t="str">
        <f t="shared" si="4"/>
        <v>Tidak Bermasalah</v>
      </c>
    </row>
    <row r="102" spans="1:13" x14ac:dyDescent="0.25">
      <c r="A102" s="1">
        <v>44953</v>
      </c>
      <c r="B102" t="s">
        <v>31</v>
      </c>
      <c r="C102">
        <f t="shared" si="7"/>
        <v>6</v>
      </c>
      <c r="D102" t="s">
        <v>8</v>
      </c>
      <c r="E102">
        <f>IF(D102="ECO",1,IF(D102="EZ",2,3))</f>
        <v>2</v>
      </c>
      <c r="F102" t="s">
        <v>4</v>
      </c>
      <c r="G102">
        <f>IF(F102="PP_PM",1,IF(F102="PP_CASH",2,3))</f>
        <v>1</v>
      </c>
      <c r="H102" t="s">
        <v>12</v>
      </c>
      <c r="I102">
        <f>IF(H102="AKULAKUOB",1,IF(H102="BUKAEXPRESS",2,IF(H102="BUKALAPAK",3,IF(H102="E3",4,IF(H102="LAZADA",5,IF(H102="MAGELLAN",6,IF(H102="SHOPEE",7,IF(H102="TOKOPEDIA",8,9))))))))</f>
        <v>6</v>
      </c>
      <c r="J102">
        <v>15035</v>
      </c>
      <c r="K102">
        <f>IF(M102="Bermasalah",0,1)</f>
        <v>1</v>
      </c>
      <c r="L102" t="s">
        <v>49</v>
      </c>
      <c r="M102" t="str">
        <f t="shared" si="4"/>
        <v>Tidak Bermasalah</v>
      </c>
    </row>
    <row r="103" spans="1:13" x14ac:dyDescent="0.25">
      <c r="A103" s="1">
        <v>45027</v>
      </c>
      <c r="B103" t="s">
        <v>156</v>
      </c>
      <c r="C103">
        <f t="shared" si="7"/>
        <v>7</v>
      </c>
      <c r="D103" t="s">
        <v>8</v>
      </c>
      <c r="E103">
        <f>IF(D103="ECO",1,IF(D103="EZ",2,3))</f>
        <v>2</v>
      </c>
      <c r="F103" t="s">
        <v>4</v>
      </c>
      <c r="G103">
        <f>IF(F103="PP_PM",1,IF(F103="PP_CASH",2,3))</f>
        <v>1</v>
      </c>
      <c r="H103" t="s">
        <v>5</v>
      </c>
      <c r="I103">
        <f>IF(H103="AKULAKUOB",1,IF(H103="BUKAEXPRESS",2,IF(H103="BUKALAPAK",3,IF(H103="E3",4,IF(H103="LAZADA",5,IF(H103="MAGELLAN",6,IF(H103="SHOPEE",7,IF(H103="TOKOPEDIA",8,9))))))))</f>
        <v>7</v>
      </c>
      <c r="J103">
        <v>4000</v>
      </c>
      <c r="K103">
        <f>IF(M103="Bermasalah",0,1)</f>
        <v>0</v>
      </c>
      <c r="L103" t="s">
        <v>19</v>
      </c>
      <c r="M103" t="str">
        <f t="shared" si="4"/>
        <v>Bermasalah</v>
      </c>
    </row>
    <row r="104" spans="1:13" x14ac:dyDescent="0.25">
      <c r="A104" s="1">
        <v>45031</v>
      </c>
      <c r="B104" t="s">
        <v>156</v>
      </c>
      <c r="C104">
        <f>IF(B104=B103,7,8)</f>
        <v>7</v>
      </c>
      <c r="D104" t="s">
        <v>8</v>
      </c>
      <c r="E104">
        <f>IF(D104="ECO",1,IF(D104="EZ",2,3))</f>
        <v>2</v>
      </c>
      <c r="F104" t="s">
        <v>4</v>
      </c>
      <c r="G104">
        <f>IF(F104="PP_PM",1,IF(F104="PP_CASH",2,3))</f>
        <v>1</v>
      </c>
      <c r="H104" t="s">
        <v>5</v>
      </c>
      <c r="I104">
        <f>IF(H104="AKULAKUOB",1,IF(H104="BUKAEXPRESS",2,IF(H104="BUKALAPAK",3,IF(H104="E3",4,IF(H104="LAZADA",5,IF(H104="MAGELLAN",6,IF(H104="SHOPEE",7,IF(H104="TOKOPEDIA",8,9))))))))</f>
        <v>7</v>
      </c>
      <c r="J104">
        <v>4000</v>
      </c>
      <c r="K104">
        <f>IF(M104="Bermasalah",0,1)</f>
        <v>0</v>
      </c>
      <c r="L104" t="s">
        <v>131</v>
      </c>
      <c r="M104" t="str">
        <f t="shared" si="4"/>
        <v>Bermasalah</v>
      </c>
    </row>
    <row r="105" spans="1:13" x14ac:dyDescent="0.25">
      <c r="A105" s="1">
        <v>45034</v>
      </c>
      <c r="B105" t="s">
        <v>156</v>
      </c>
      <c r="C105">
        <f t="shared" ref="C105:C111" si="8">IF(B105=B104,7,8)</f>
        <v>7</v>
      </c>
      <c r="D105" t="s">
        <v>8</v>
      </c>
      <c r="E105">
        <f>IF(D105="ECO",1,IF(D105="EZ",2,3))</f>
        <v>2</v>
      </c>
      <c r="F105" t="s">
        <v>4</v>
      </c>
      <c r="G105">
        <f>IF(F105="PP_PM",1,IF(F105="PP_CASH",2,3))</f>
        <v>1</v>
      </c>
      <c r="H105" t="s">
        <v>5</v>
      </c>
      <c r="I105">
        <f>IF(H105="AKULAKUOB",1,IF(H105="BUKAEXPRESS",2,IF(H105="BUKALAPAK",3,IF(H105="E3",4,IF(H105="LAZADA",5,IF(H105="MAGELLAN",6,IF(H105="SHOPEE",7,IF(H105="TOKOPEDIA",8,9))))))))</f>
        <v>7</v>
      </c>
      <c r="J105">
        <v>10185</v>
      </c>
      <c r="K105">
        <f>IF(M105="Bermasalah",0,1)</f>
        <v>1</v>
      </c>
      <c r="L105" t="s">
        <v>49</v>
      </c>
      <c r="M105" t="str">
        <f t="shared" si="4"/>
        <v>Tidak Bermasalah</v>
      </c>
    </row>
    <row r="106" spans="1:13" x14ac:dyDescent="0.25">
      <c r="A106" s="1">
        <v>45034</v>
      </c>
      <c r="B106" t="s">
        <v>156</v>
      </c>
      <c r="C106">
        <f t="shared" si="8"/>
        <v>7</v>
      </c>
      <c r="D106" t="s">
        <v>8</v>
      </c>
      <c r="E106">
        <f>IF(D106="ECO",1,IF(D106="EZ",2,3))</f>
        <v>2</v>
      </c>
      <c r="F106" t="s">
        <v>4</v>
      </c>
      <c r="G106">
        <f>IF(F106="PP_PM",1,IF(F106="PP_CASH",2,3))</f>
        <v>1</v>
      </c>
      <c r="H106" t="s">
        <v>5</v>
      </c>
      <c r="I106">
        <f>IF(H106="AKULAKUOB",1,IF(H106="BUKAEXPRESS",2,IF(H106="BUKALAPAK",3,IF(H106="E3",4,IF(H106="LAZADA",5,IF(H106="MAGELLAN",6,IF(H106="SHOPEE",7,IF(H106="TOKOPEDIA",8,9))))))))</f>
        <v>7</v>
      </c>
      <c r="J106">
        <v>24250</v>
      </c>
      <c r="K106">
        <f>IF(M106="Bermasalah",0,1)</f>
        <v>0</v>
      </c>
      <c r="L106" t="s">
        <v>131</v>
      </c>
      <c r="M106" t="str">
        <f t="shared" si="4"/>
        <v>Bermasalah</v>
      </c>
    </row>
    <row r="107" spans="1:13" x14ac:dyDescent="0.25">
      <c r="A107" s="1">
        <v>45095</v>
      </c>
      <c r="B107" t="s">
        <v>156</v>
      </c>
      <c r="C107">
        <f t="shared" si="8"/>
        <v>7</v>
      </c>
      <c r="D107" t="s">
        <v>8</v>
      </c>
      <c r="E107">
        <f>IF(D107="ECO",1,IF(D107="EZ",2,3))</f>
        <v>2</v>
      </c>
      <c r="F107" t="s">
        <v>4</v>
      </c>
      <c r="G107">
        <f>IF(F107="PP_PM",1,IF(F107="PP_CASH",2,3))</f>
        <v>1</v>
      </c>
      <c r="H107" t="s">
        <v>5</v>
      </c>
      <c r="I107">
        <f>IF(H107="AKULAKUOB",1,IF(H107="BUKAEXPRESS",2,IF(H107="BUKALAPAK",3,IF(H107="E3",4,IF(H107="LAZADA",5,IF(H107="MAGELLAN",6,IF(H107="SHOPEE",7,IF(H107="TOKOPEDIA",8,9))))))))</f>
        <v>7</v>
      </c>
      <c r="J107">
        <v>4000</v>
      </c>
      <c r="K107">
        <f>IF(M107="Bermasalah",0,1)</f>
        <v>0</v>
      </c>
      <c r="L107" t="s">
        <v>19</v>
      </c>
      <c r="M107" t="str">
        <f t="shared" si="4"/>
        <v>Bermasalah</v>
      </c>
    </row>
    <row r="108" spans="1:13" x14ac:dyDescent="0.25">
      <c r="A108" s="1">
        <v>45079</v>
      </c>
      <c r="B108" t="s">
        <v>156</v>
      </c>
      <c r="C108">
        <f t="shared" si="8"/>
        <v>7</v>
      </c>
      <c r="D108" t="s">
        <v>8</v>
      </c>
      <c r="E108">
        <f>IF(D108="ECO",1,IF(D108="EZ",2,3))</f>
        <v>2</v>
      </c>
      <c r="F108" t="s">
        <v>4</v>
      </c>
      <c r="G108">
        <f>IF(F108="PP_PM",1,IF(F108="PP_CASH",2,3))</f>
        <v>1</v>
      </c>
      <c r="H108" t="s">
        <v>5</v>
      </c>
      <c r="I108">
        <f>IF(H108="AKULAKUOB",1,IF(H108="BUKAEXPRESS",2,IF(H108="BUKALAPAK",3,IF(H108="E3",4,IF(H108="LAZADA",5,IF(H108="MAGELLAN",6,IF(H108="SHOPEE",7,IF(H108="TOKOPEDIA",8,9))))))))</f>
        <v>7</v>
      </c>
      <c r="J108">
        <v>4000</v>
      </c>
      <c r="K108">
        <f>IF(M108="Bermasalah",0,1)</f>
        <v>1</v>
      </c>
      <c r="L108" t="s">
        <v>49</v>
      </c>
      <c r="M108" t="str">
        <f t="shared" si="4"/>
        <v>Tidak Bermasalah</v>
      </c>
    </row>
    <row r="109" spans="1:13" x14ac:dyDescent="0.25">
      <c r="A109" s="1">
        <v>45083</v>
      </c>
      <c r="B109" t="s">
        <v>156</v>
      </c>
      <c r="C109">
        <f t="shared" si="8"/>
        <v>7</v>
      </c>
      <c r="D109" t="s">
        <v>8</v>
      </c>
      <c r="E109">
        <f>IF(D109="ECO",1,IF(D109="EZ",2,3))</f>
        <v>2</v>
      </c>
      <c r="F109" t="s">
        <v>4</v>
      </c>
      <c r="G109">
        <f>IF(F109="PP_PM",1,IF(F109="PP_CASH",2,3))</f>
        <v>1</v>
      </c>
      <c r="H109" t="s">
        <v>5</v>
      </c>
      <c r="I109">
        <f>IF(H109="AKULAKUOB",1,IF(H109="BUKAEXPRESS",2,IF(H109="BUKALAPAK",3,IF(H109="E3",4,IF(H109="LAZADA",5,IF(H109="MAGELLAN",6,IF(H109="SHOPEE",7,IF(H109="TOKOPEDIA",8,9))))))))</f>
        <v>7</v>
      </c>
      <c r="J109">
        <v>4000</v>
      </c>
      <c r="K109">
        <f>IF(M109="Bermasalah",0,1)</f>
        <v>1</v>
      </c>
      <c r="L109" t="s">
        <v>46</v>
      </c>
      <c r="M109" t="str">
        <f t="shared" si="4"/>
        <v>Tidak Bermasalah</v>
      </c>
    </row>
    <row r="110" spans="1:13" x14ac:dyDescent="0.25">
      <c r="A110" s="1">
        <v>45087</v>
      </c>
      <c r="B110" t="s">
        <v>156</v>
      </c>
      <c r="C110">
        <f t="shared" si="8"/>
        <v>7</v>
      </c>
      <c r="D110" t="s">
        <v>8</v>
      </c>
      <c r="E110">
        <f>IF(D110="ECO",1,IF(D110="EZ",2,3))</f>
        <v>2</v>
      </c>
      <c r="F110" t="s">
        <v>4</v>
      </c>
      <c r="G110">
        <f>IF(F110="PP_PM",1,IF(F110="PP_CASH",2,3))</f>
        <v>1</v>
      </c>
      <c r="H110" t="s">
        <v>5</v>
      </c>
      <c r="I110">
        <f>IF(H110="AKULAKUOB",1,IF(H110="BUKAEXPRESS",2,IF(H110="BUKALAPAK",3,IF(H110="E3",4,IF(H110="LAZADA",5,IF(H110="MAGELLAN",6,IF(H110="SHOPEE",7,IF(H110="TOKOPEDIA",8,9))))))))</f>
        <v>7</v>
      </c>
      <c r="J110">
        <v>17460</v>
      </c>
      <c r="K110">
        <f>IF(M110="Bermasalah",0,1)</f>
        <v>0</v>
      </c>
      <c r="L110" t="s">
        <v>19</v>
      </c>
      <c r="M110" t="str">
        <f t="shared" si="4"/>
        <v>Bermasalah</v>
      </c>
    </row>
    <row r="111" spans="1:13" x14ac:dyDescent="0.25">
      <c r="A111" s="1">
        <v>45030</v>
      </c>
      <c r="B111" t="s">
        <v>130</v>
      </c>
      <c r="C111">
        <f t="shared" si="8"/>
        <v>8</v>
      </c>
      <c r="D111" t="s">
        <v>3</v>
      </c>
      <c r="E111">
        <f>IF(D111="ECO",1,IF(D111="EZ",2,3))</f>
        <v>1</v>
      </c>
      <c r="F111" t="s">
        <v>4</v>
      </c>
      <c r="G111">
        <f>IF(F111="PP_PM",1,IF(F111="PP_CASH",2,3))</f>
        <v>1</v>
      </c>
      <c r="H111" t="s">
        <v>5</v>
      </c>
      <c r="I111">
        <f>IF(H111="AKULAKUOB",1,IF(H111="BUKAEXPRESS",2,IF(H111="BUKALAPAK",3,IF(H111="E3",4,IF(H111="LAZADA",5,IF(H111="MAGELLAN",6,IF(H111="SHOPEE",7,IF(H111="TOKOPEDIA",8,9))))))))</f>
        <v>7</v>
      </c>
      <c r="J111">
        <v>10890</v>
      </c>
      <c r="K111">
        <f>IF(M111="Bermasalah",0,1)</f>
        <v>0</v>
      </c>
      <c r="L111" t="s">
        <v>131</v>
      </c>
      <c r="M111" t="str">
        <f t="shared" si="4"/>
        <v>Bermasalah</v>
      </c>
    </row>
    <row r="112" spans="1:13" x14ac:dyDescent="0.25">
      <c r="A112" s="1">
        <v>45029</v>
      </c>
      <c r="B112" t="s">
        <v>130</v>
      </c>
      <c r="C112">
        <f>IF(B112=B111,8,9)</f>
        <v>8</v>
      </c>
      <c r="D112" t="s">
        <v>3</v>
      </c>
      <c r="E112">
        <f>IF(D112="ECO",1,IF(D112="EZ",2,3))</f>
        <v>1</v>
      </c>
      <c r="F112" t="s">
        <v>4</v>
      </c>
      <c r="G112">
        <f>IF(F112="PP_PM",1,IF(F112="PP_CASH",2,3))</f>
        <v>1</v>
      </c>
      <c r="H112" t="s">
        <v>5</v>
      </c>
      <c r="I112">
        <f>IF(H112="AKULAKUOB",1,IF(H112="BUKAEXPRESS",2,IF(H112="BUKALAPAK",3,IF(H112="E3",4,IF(H112="LAZADA",5,IF(H112="MAGELLAN",6,IF(H112="SHOPEE",7,IF(H112="TOKOPEDIA",8,9))))))))</f>
        <v>7</v>
      </c>
      <c r="J112">
        <v>32175</v>
      </c>
      <c r="K112">
        <f>IF(M112="Bermasalah",0,1)</f>
        <v>0</v>
      </c>
      <c r="L112" t="s">
        <v>131</v>
      </c>
      <c r="M112" t="str">
        <f t="shared" si="4"/>
        <v>Bermasalah</v>
      </c>
    </row>
    <row r="113" spans="1:13" x14ac:dyDescent="0.25">
      <c r="A113" s="1">
        <v>45024</v>
      </c>
      <c r="B113" t="s">
        <v>130</v>
      </c>
      <c r="C113">
        <f t="shared" ref="C113:C120" si="9">IF(B113=B112,8,9)</f>
        <v>8</v>
      </c>
      <c r="D113" t="s">
        <v>8</v>
      </c>
      <c r="E113">
        <f>IF(D113="ECO",1,IF(D113="EZ",2,3))</f>
        <v>2</v>
      </c>
      <c r="F113" t="s">
        <v>4</v>
      </c>
      <c r="G113">
        <f>IF(F113="PP_PM",1,IF(F113="PP_CASH",2,3))</f>
        <v>1</v>
      </c>
      <c r="H113" t="s">
        <v>5</v>
      </c>
      <c r="I113">
        <f>IF(H113="AKULAKUOB",1,IF(H113="BUKAEXPRESS",2,IF(H113="BUKALAPAK",3,IF(H113="E3",4,IF(H113="LAZADA",5,IF(H113="MAGELLAN",6,IF(H113="SHOPEE",7,IF(H113="TOKOPEDIA",8,9))))))))</f>
        <v>7</v>
      </c>
      <c r="J113">
        <v>17460</v>
      </c>
      <c r="K113">
        <f>IF(M113="Bermasalah",0,1)</f>
        <v>0</v>
      </c>
      <c r="L113" t="s">
        <v>19</v>
      </c>
      <c r="M113" t="str">
        <f t="shared" si="4"/>
        <v>Bermasalah</v>
      </c>
    </row>
    <row r="114" spans="1:13" x14ac:dyDescent="0.25">
      <c r="A114" s="1">
        <v>45083</v>
      </c>
      <c r="B114" t="s">
        <v>130</v>
      </c>
      <c r="C114">
        <f t="shared" si="9"/>
        <v>8</v>
      </c>
      <c r="D114" t="s">
        <v>3</v>
      </c>
      <c r="E114">
        <f>IF(D114="ECO",1,IF(D114="EZ",2,3))</f>
        <v>1</v>
      </c>
      <c r="F114" t="s">
        <v>4</v>
      </c>
      <c r="G114">
        <f>IF(F114="PP_PM",1,IF(F114="PP_CASH",2,3))</f>
        <v>1</v>
      </c>
      <c r="H114" t="s">
        <v>5</v>
      </c>
      <c r="I114">
        <f>IF(H114="AKULAKUOB",1,IF(H114="BUKAEXPRESS",2,IF(H114="BUKALAPAK",3,IF(H114="E3",4,IF(H114="LAZADA",5,IF(H114="MAGELLAN",6,IF(H114="SHOPEE",7,IF(H114="TOKOPEDIA",8,9))))))))</f>
        <v>7</v>
      </c>
      <c r="J114">
        <v>15345</v>
      </c>
      <c r="K114">
        <f>IF(M114="Bermasalah",0,1)</f>
        <v>0</v>
      </c>
      <c r="L114" t="s">
        <v>131</v>
      </c>
      <c r="M114" t="str">
        <f t="shared" si="4"/>
        <v>Bermasalah</v>
      </c>
    </row>
    <row r="115" spans="1:13" x14ac:dyDescent="0.25">
      <c r="A115" s="1">
        <v>45087</v>
      </c>
      <c r="B115" t="s">
        <v>130</v>
      </c>
      <c r="C115">
        <f t="shared" si="9"/>
        <v>8</v>
      </c>
      <c r="D115" t="s">
        <v>8</v>
      </c>
      <c r="E115">
        <f>IF(D115="ECO",1,IF(D115="EZ",2,3))</f>
        <v>2</v>
      </c>
      <c r="F115" t="s">
        <v>4</v>
      </c>
      <c r="G115">
        <f>IF(F115="PP_PM",1,IF(F115="PP_CASH",2,3))</f>
        <v>1</v>
      </c>
      <c r="H115" t="s">
        <v>5</v>
      </c>
      <c r="I115">
        <f>IF(H115="AKULAKUOB",1,IF(H115="BUKAEXPRESS",2,IF(H115="BUKALAPAK",3,IF(H115="E3",4,IF(H115="LAZADA",5,IF(H115="MAGELLAN",6,IF(H115="SHOPEE",7,IF(H115="TOKOPEDIA",8,9))))))))</f>
        <v>7</v>
      </c>
      <c r="J115">
        <v>23280</v>
      </c>
      <c r="K115">
        <f>IF(M115="Bermasalah",0,1)</f>
        <v>0</v>
      </c>
      <c r="L115" t="s">
        <v>131</v>
      </c>
      <c r="M115" t="str">
        <f t="shared" si="4"/>
        <v>Bermasalah</v>
      </c>
    </row>
    <row r="116" spans="1:13" x14ac:dyDescent="0.25">
      <c r="A116" s="1">
        <v>45096</v>
      </c>
      <c r="B116" t="s">
        <v>130</v>
      </c>
      <c r="C116">
        <f t="shared" si="9"/>
        <v>8</v>
      </c>
      <c r="D116" t="s">
        <v>8</v>
      </c>
      <c r="E116">
        <f>IF(D116="ECO",1,IF(D116="EZ",2,3))</f>
        <v>2</v>
      </c>
      <c r="F116" t="s">
        <v>4</v>
      </c>
      <c r="G116">
        <f>IF(F116="PP_PM",1,IF(F116="PP_CASH",2,3))</f>
        <v>1</v>
      </c>
      <c r="H116" t="s">
        <v>5</v>
      </c>
      <c r="I116">
        <f>IF(H116="AKULAKUOB",1,IF(H116="BUKAEXPRESS",2,IF(H116="BUKALAPAK",3,IF(H116="E3",4,IF(H116="LAZADA",5,IF(H116="MAGELLAN",6,IF(H116="SHOPEE",7,IF(H116="TOKOPEDIA",8,9))))))))</f>
        <v>7</v>
      </c>
      <c r="J116">
        <v>34435</v>
      </c>
      <c r="K116">
        <f>IF(M116="Bermasalah",0,1)</f>
        <v>1</v>
      </c>
      <c r="L116" t="s">
        <v>49</v>
      </c>
      <c r="M116" t="str">
        <f t="shared" si="4"/>
        <v>Tidak Bermasalah</v>
      </c>
    </row>
    <row r="117" spans="1:13" x14ac:dyDescent="0.25">
      <c r="A117" s="1">
        <v>45105</v>
      </c>
      <c r="B117" t="s">
        <v>130</v>
      </c>
      <c r="C117">
        <f t="shared" si="9"/>
        <v>8</v>
      </c>
      <c r="D117" t="s">
        <v>3</v>
      </c>
      <c r="E117">
        <f>IF(D117="ECO",1,IF(D117="EZ",2,3))</f>
        <v>1</v>
      </c>
      <c r="F117" t="s">
        <v>4</v>
      </c>
      <c r="G117">
        <f>IF(F117="PP_PM",1,IF(F117="PP_CASH",2,3))</f>
        <v>1</v>
      </c>
      <c r="H117" t="s">
        <v>5</v>
      </c>
      <c r="I117">
        <f>IF(H117="AKULAKUOB",1,IF(H117="BUKAEXPRESS",2,IF(H117="BUKALAPAK",3,IF(H117="E3",4,IF(H117="LAZADA",5,IF(H117="MAGELLAN",6,IF(H117="SHOPEE",7,IF(H117="TOKOPEDIA",8,9))))))))</f>
        <v>7</v>
      </c>
      <c r="J117">
        <v>14355</v>
      </c>
      <c r="K117">
        <f>IF(M117="Bermasalah",0,1)</f>
        <v>1</v>
      </c>
      <c r="L117" t="s">
        <v>49</v>
      </c>
      <c r="M117" t="str">
        <f t="shared" si="4"/>
        <v>Tidak Bermasalah</v>
      </c>
    </row>
    <row r="118" spans="1:13" x14ac:dyDescent="0.25">
      <c r="A118" s="1">
        <v>45083</v>
      </c>
      <c r="B118" t="s">
        <v>130</v>
      </c>
      <c r="C118">
        <f t="shared" si="9"/>
        <v>8</v>
      </c>
      <c r="D118" t="s">
        <v>8</v>
      </c>
      <c r="E118">
        <f>IF(D118="ECO",1,IF(D118="EZ",2,3))</f>
        <v>2</v>
      </c>
      <c r="F118" t="s">
        <v>4</v>
      </c>
      <c r="G118">
        <f>IF(F118="PP_PM",1,IF(F118="PP_CASH",2,3))</f>
        <v>1</v>
      </c>
      <c r="H118" t="s">
        <v>5</v>
      </c>
      <c r="I118">
        <f>IF(H118="AKULAKUOB",1,IF(H118="BUKAEXPRESS",2,IF(H118="BUKALAPAK",3,IF(H118="E3",4,IF(H118="LAZADA",5,IF(H118="MAGELLAN",6,IF(H118="SHOPEE",7,IF(H118="TOKOPEDIA",8,9))))))))</f>
        <v>7</v>
      </c>
      <c r="J118">
        <v>3880</v>
      </c>
      <c r="K118">
        <f>IF(M118="Bermasalah",0,1)</f>
        <v>1</v>
      </c>
      <c r="L118" t="s">
        <v>49</v>
      </c>
      <c r="M118" t="str">
        <f t="shared" si="4"/>
        <v>Tidak Bermasalah</v>
      </c>
    </row>
    <row r="119" spans="1:13" x14ac:dyDescent="0.25">
      <c r="A119" s="1">
        <v>45078</v>
      </c>
      <c r="B119" t="s">
        <v>130</v>
      </c>
      <c r="C119">
        <f t="shared" si="9"/>
        <v>8</v>
      </c>
      <c r="D119" t="s">
        <v>8</v>
      </c>
      <c r="E119">
        <f>IF(D119="ECO",1,IF(D119="EZ",2,3))</f>
        <v>2</v>
      </c>
      <c r="F119" t="s">
        <v>4</v>
      </c>
      <c r="G119">
        <f>IF(F119="PP_PM",1,IF(F119="PP_CASH",2,3))</f>
        <v>1</v>
      </c>
      <c r="H119" t="s">
        <v>5</v>
      </c>
      <c r="I119">
        <f>IF(H119="AKULAKUOB",1,IF(H119="BUKAEXPRESS",2,IF(H119="BUKALAPAK",3,IF(H119="E3",4,IF(H119="LAZADA",5,IF(H119="MAGELLAN",6,IF(H119="SHOPEE",7,IF(H119="TOKOPEDIA",8,9))))))))</f>
        <v>7</v>
      </c>
      <c r="J119">
        <v>3880</v>
      </c>
      <c r="K119">
        <f>IF(M119="Bermasalah",0,1)</f>
        <v>1</v>
      </c>
      <c r="L119" t="s">
        <v>49</v>
      </c>
      <c r="M119" t="str">
        <f t="shared" ref="M119:M159" si="10">IF(L119="Other","Bermasalah",IF(L119="Delivery","Tidak Bermasalah",IF(L119="Kirim","Tidak Bermasalah",IF(L119="Pack","Tidak Bermasalah",IF(L119="Paket Bermasalah","Bermasalah",IF(L119="Paket Tinggal Gudang","Tidak Bermasalah",IF(L119="Sampai","Tidak Bermasalah",IF(L119="Tanda Terima","Tidak Bermasalah",IF(L119="TTD Retur","Bermasalah",0)))))))))</f>
        <v>Tidak Bermasalah</v>
      </c>
    </row>
    <row r="120" spans="1:13" x14ac:dyDescent="0.25">
      <c r="A120" s="1">
        <v>44949</v>
      </c>
      <c r="B120" t="s">
        <v>30</v>
      </c>
      <c r="C120">
        <f t="shared" si="9"/>
        <v>9</v>
      </c>
      <c r="D120" t="s">
        <v>8</v>
      </c>
      <c r="E120">
        <f>IF(D120="ECO",1,IF(D120="EZ",2,3))</f>
        <v>2</v>
      </c>
      <c r="F120" t="s">
        <v>4</v>
      </c>
      <c r="G120">
        <f>IF(F120="PP_PM",1,IF(F120="PP_CASH",2,3))</f>
        <v>1</v>
      </c>
      <c r="H120" t="s">
        <v>12</v>
      </c>
      <c r="I120">
        <f>IF(H120="AKULAKUOB",1,IF(H120="BUKAEXPRESS",2,IF(H120="BUKALAPAK",3,IF(H120="E3",4,IF(H120="LAZADA",5,IF(H120="MAGELLAN",6,IF(H120="SHOPEE",7,IF(H120="TOKOPEDIA",8,9))))))))</f>
        <v>6</v>
      </c>
      <c r="J120">
        <v>4365</v>
      </c>
      <c r="K120">
        <f>IF(M120="Bermasalah",0,1)</f>
        <v>0</v>
      </c>
      <c r="L120" t="s">
        <v>19</v>
      </c>
      <c r="M120" t="str">
        <f t="shared" si="10"/>
        <v>Bermasalah</v>
      </c>
    </row>
    <row r="121" spans="1:13" x14ac:dyDescent="0.25">
      <c r="A121" s="1">
        <v>45007</v>
      </c>
      <c r="B121" t="s">
        <v>30</v>
      </c>
      <c r="C121">
        <f>IF(B121=B120,9,10)</f>
        <v>9</v>
      </c>
      <c r="D121" t="s">
        <v>8</v>
      </c>
      <c r="E121">
        <f>IF(D121="ECO",1,IF(D121="EZ",2,3))</f>
        <v>2</v>
      </c>
      <c r="F121" t="s">
        <v>4</v>
      </c>
      <c r="G121">
        <f>IF(F121="PP_PM",1,IF(F121="PP_CASH",2,3))</f>
        <v>1</v>
      </c>
      <c r="H121" t="s">
        <v>12</v>
      </c>
      <c r="I121">
        <f>IF(H121="AKULAKUOB",1,IF(H121="BUKAEXPRESS",2,IF(H121="BUKALAPAK",3,IF(H121="E3",4,IF(H121="LAZADA",5,IF(H121="MAGELLAN",6,IF(H121="SHOPEE",7,IF(H121="TOKOPEDIA",8,9))))))))</f>
        <v>6</v>
      </c>
      <c r="J121">
        <v>31525</v>
      </c>
      <c r="K121">
        <f>IF(M121="Bermasalah",0,1)</f>
        <v>0</v>
      </c>
      <c r="L121" t="s">
        <v>131</v>
      </c>
      <c r="M121" t="str">
        <f t="shared" si="10"/>
        <v>Bermasalah</v>
      </c>
    </row>
    <row r="122" spans="1:13" x14ac:dyDescent="0.25">
      <c r="A122" s="1">
        <v>45009</v>
      </c>
      <c r="B122" t="s">
        <v>30</v>
      </c>
      <c r="C122">
        <f t="shared" ref="C122:C142" si="11">IF(B122=B121,9,10)</f>
        <v>9</v>
      </c>
      <c r="D122" t="s">
        <v>3</v>
      </c>
      <c r="E122">
        <f>IF(D122="ECO",1,IF(D122="EZ",2,3))</f>
        <v>1</v>
      </c>
      <c r="F122" t="s">
        <v>4</v>
      </c>
      <c r="G122">
        <f>IF(F122="PP_PM",1,IF(F122="PP_CASH",2,3))</f>
        <v>1</v>
      </c>
      <c r="H122" t="s">
        <v>12</v>
      </c>
      <c r="I122">
        <f>IF(H122="AKULAKUOB",1,IF(H122="BUKAEXPRESS",2,IF(H122="BUKALAPAK",3,IF(H122="E3",4,IF(H122="LAZADA",5,IF(H122="MAGELLAN",6,IF(H122="SHOPEE",7,IF(H122="TOKOPEDIA",8,9))))))))</f>
        <v>6</v>
      </c>
      <c r="J122">
        <v>23278</v>
      </c>
      <c r="K122">
        <f>IF(M122="Bermasalah",0,1)</f>
        <v>0</v>
      </c>
      <c r="L122" t="s">
        <v>131</v>
      </c>
      <c r="M122" t="str">
        <f t="shared" si="10"/>
        <v>Bermasalah</v>
      </c>
    </row>
    <row r="123" spans="1:13" x14ac:dyDescent="0.25">
      <c r="A123" s="1">
        <v>45015</v>
      </c>
      <c r="B123" t="s">
        <v>30</v>
      </c>
      <c r="C123">
        <f t="shared" si="11"/>
        <v>9</v>
      </c>
      <c r="D123" t="s">
        <v>3</v>
      </c>
      <c r="E123">
        <f>IF(D123="ECO",1,IF(D123="EZ",2,3))</f>
        <v>1</v>
      </c>
      <c r="F123" t="s">
        <v>4</v>
      </c>
      <c r="G123">
        <f>IF(F123="PP_PM",1,IF(F123="PP_CASH",2,3))</f>
        <v>1</v>
      </c>
      <c r="H123" t="s">
        <v>12</v>
      </c>
      <c r="I123">
        <f>IF(H123="AKULAKUOB",1,IF(H123="BUKAEXPRESS",2,IF(H123="BUKALAPAK",3,IF(H123="E3",4,IF(H123="LAZADA",5,IF(H123="MAGELLAN",6,IF(H123="SHOPEE",7,IF(H123="TOKOPEDIA",8,9))))))))</f>
        <v>6</v>
      </c>
      <c r="J123">
        <v>26978</v>
      </c>
      <c r="K123">
        <f>IF(M123="Bermasalah",0,1)</f>
        <v>1</v>
      </c>
      <c r="L123" t="s">
        <v>49</v>
      </c>
      <c r="M123" t="str">
        <f t="shared" si="10"/>
        <v>Tidak Bermasalah</v>
      </c>
    </row>
    <row r="124" spans="1:13" x14ac:dyDescent="0.25">
      <c r="A124" s="1">
        <v>45015</v>
      </c>
      <c r="B124" t="s">
        <v>30</v>
      </c>
      <c r="C124">
        <f t="shared" si="11"/>
        <v>9</v>
      </c>
      <c r="D124" t="s">
        <v>3</v>
      </c>
      <c r="E124">
        <f>IF(D124="ECO",1,IF(D124="EZ",2,3))</f>
        <v>1</v>
      </c>
      <c r="F124" t="s">
        <v>4</v>
      </c>
      <c r="G124">
        <f>IF(F124="PP_PM",1,IF(F124="PP_CASH",2,3))</f>
        <v>1</v>
      </c>
      <c r="H124" t="s">
        <v>12</v>
      </c>
      <c r="I124">
        <f>IF(H124="AKULAKUOB",1,IF(H124="BUKAEXPRESS",2,IF(H124="BUKALAPAK",3,IF(H124="E3",4,IF(H124="LAZADA",5,IF(H124="MAGELLAN",6,IF(H124="SHOPEE",7,IF(H124="TOKOPEDIA",8,9))))))))</f>
        <v>6</v>
      </c>
      <c r="J124">
        <v>25245</v>
      </c>
      <c r="K124">
        <f>IF(M124="Bermasalah",0,1)</f>
        <v>1</v>
      </c>
      <c r="L124" t="s">
        <v>49</v>
      </c>
      <c r="M124" t="str">
        <f t="shared" si="10"/>
        <v>Tidak Bermasalah</v>
      </c>
    </row>
    <row r="125" spans="1:13" x14ac:dyDescent="0.25">
      <c r="A125" s="1">
        <v>45046</v>
      </c>
      <c r="B125" t="s">
        <v>30</v>
      </c>
      <c r="C125">
        <f t="shared" si="11"/>
        <v>9</v>
      </c>
      <c r="D125" t="s">
        <v>3</v>
      </c>
      <c r="E125">
        <f>IF(D125="ECO",1,IF(D125="EZ",2,3))</f>
        <v>1</v>
      </c>
      <c r="F125" t="s">
        <v>4</v>
      </c>
      <c r="G125">
        <f>IF(F125="PP_PM",1,IF(F125="PP_CASH",2,3))</f>
        <v>1</v>
      </c>
      <c r="H125" t="s">
        <v>12</v>
      </c>
      <c r="I125">
        <f>IF(H125="AKULAKUOB",1,IF(H125="BUKAEXPRESS",2,IF(H125="BUKALAPAK",3,IF(H125="E3",4,IF(H125="LAZADA",5,IF(H125="MAGELLAN",6,IF(H125="SHOPEE",7,IF(H125="TOKOPEDIA",8,9))))))))</f>
        <v>6</v>
      </c>
      <c r="J125">
        <v>29278</v>
      </c>
      <c r="K125">
        <f>IF(M125="Bermasalah",0,1)</f>
        <v>1</v>
      </c>
      <c r="L125" t="s">
        <v>49</v>
      </c>
      <c r="M125" t="str">
        <f t="shared" si="10"/>
        <v>Tidak Bermasalah</v>
      </c>
    </row>
    <row r="126" spans="1:13" x14ac:dyDescent="0.25">
      <c r="A126" s="1">
        <v>45026</v>
      </c>
      <c r="B126" t="s">
        <v>30</v>
      </c>
      <c r="C126">
        <f t="shared" si="11"/>
        <v>9</v>
      </c>
      <c r="D126" t="s">
        <v>8</v>
      </c>
      <c r="E126">
        <f>IF(D126="ECO",1,IF(D126="EZ",2,3))</f>
        <v>2</v>
      </c>
      <c r="F126" t="s">
        <v>4</v>
      </c>
      <c r="G126">
        <f>IF(F126="PP_PM",1,IF(F126="PP_CASH",2,3))</f>
        <v>1</v>
      </c>
      <c r="H126" t="s">
        <v>12</v>
      </c>
      <c r="I126">
        <f>IF(H126="AKULAKUOB",1,IF(H126="BUKAEXPRESS",2,IF(H126="BUKALAPAK",3,IF(H126="E3",4,IF(H126="LAZADA",5,IF(H126="MAGELLAN",6,IF(H126="SHOPEE",7,IF(H126="TOKOPEDIA",8,9))))))))</f>
        <v>6</v>
      </c>
      <c r="J126">
        <v>4645</v>
      </c>
      <c r="K126">
        <f>IF(M126="Bermasalah",0,1)</f>
        <v>0</v>
      </c>
      <c r="L126" t="s">
        <v>10</v>
      </c>
      <c r="M126" t="str">
        <f t="shared" si="10"/>
        <v>Bermasalah</v>
      </c>
    </row>
    <row r="127" spans="1:13" x14ac:dyDescent="0.25">
      <c r="A127" s="1">
        <v>45032</v>
      </c>
      <c r="B127" t="s">
        <v>30</v>
      </c>
      <c r="C127">
        <f t="shared" si="11"/>
        <v>9</v>
      </c>
      <c r="D127" t="s">
        <v>8</v>
      </c>
      <c r="E127">
        <f>IF(D127="ECO",1,IF(D127="EZ",2,3))</f>
        <v>2</v>
      </c>
      <c r="F127" t="s">
        <v>4</v>
      </c>
      <c r="G127">
        <f>IF(F127="PP_PM",1,IF(F127="PP_CASH",2,3))</f>
        <v>1</v>
      </c>
      <c r="H127" t="s">
        <v>12</v>
      </c>
      <c r="I127">
        <f>IF(H127="AKULAKUOB",1,IF(H127="BUKAEXPRESS",2,IF(H127="BUKALAPAK",3,IF(H127="E3",4,IF(H127="LAZADA",5,IF(H127="MAGELLAN",6,IF(H127="SHOPEE",7,IF(H127="TOKOPEDIA",8,9))))))))</f>
        <v>6</v>
      </c>
      <c r="J127">
        <v>13656</v>
      </c>
      <c r="K127">
        <f>IF(M127="Bermasalah",0,1)</f>
        <v>0</v>
      </c>
      <c r="L127" t="s">
        <v>131</v>
      </c>
      <c r="M127" t="str">
        <f t="shared" si="10"/>
        <v>Bermasalah</v>
      </c>
    </row>
    <row r="128" spans="1:13" x14ac:dyDescent="0.25">
      <c r="A128" s="1">
        <v>45018</v>
      </c>
      <c r="B128" t="s">
        <v>30</v>
      </c>
      <c r="C128">
        <f t="shared" si="11"/>
        <v>9</v>
      </c>
      <c r="D128" t="s">
        <v>8</v>
      </c>
      <c r="E128">
        <f>IF(D128="ECO",1,IF(D128="EZ",2,3))</f>
        <v>2</v>
      </c>
      <c r="F128" t="s">
        <v>4</v>
      </c>
      <c r="G128">
        <f>IF(F128="PP_PM",1,IF(F128="PP_CASH",2,3))</f>
        <v>1</v>
      </c>
      <c r="H128" t="s">
        <v>12</v>
      </c>
      <c r="I128">
        <f>IF(H128="AKULAKUOB",1,IF(H128="BUKAEXPRESS",2,IF(H128="BUKALAPAK",3,IF(H128="E3",4,IF(H128="LAZADA",5,IF(H128="MAGELLAN",6,IF(H128="SHOPEE",7,IF(H128="TOKOPEDIA",8,9))))))))</f>
        <v>6</v>
      </c>
      <c r="J128">
        <v>26675</v>
      </c>
      <c r="K128">
        <f>IF(M128="Bermasalah",0,1)</f>
        <v>0</v>
      </c>
      <c r="L128" t="s">
        <v>19</v>
      </c>
      <c r="M128" t="str">
        <f t="shared" si="10"/>
        <v>Bermasalah</v>
      </c>
    </row>
    <row r="129" spans="1:13" x14ac:dyDescent="0.25">
      <c r="A129" s="1">
        <v>45076</v>
      </c>
      <c r="B129" t="s">
        <v>30</v>
      </c>
      <c r="C129">
        <f t="shared" si="11"/>
        <v>9</v>
      </c>
      <c r="D129" t="s">
        <v>8</v>
      </c>
      <c r="E129">
        <f>IF(D129="ECO",1,IF(D129="EZ",2,3))</f>
        <v>2</v>
      </c>
      <c r="F129" t="s">
        <v>4</v>
      </c>
      <c r="G129">
        <f>IF(F129="PP_PM",1,IF(F129="PP_CASH",2,3))</f>
        <v>1</v>
      </c>
      <c r="H129" t="s">
        <v>12</v>
      </c>
      <c r="I129">
        <f>IF(H129="AKULAKUOB",1,IF(H129="BUKAEXPRESS",2,IF(H129="BUKALAPAK",3,IF(H129="E3",4,IF(H129="LAZADA",5,IF(H129="MAGELLAN",6,IF(H129="SHOPEE",7,IF(H129="TOKOPEDIA",8,9))))))))</f>
        <v>6</v>
      </c>
      <c r="J129">
        <v>4140</v>
      </c>
      <c r="K129">
        <f>IF(M129="Bermasalah",0,1)</f>
        <v>0</v>
      </c>
      <c r="L129" t="s">
        <v>10</v>
      </c>
      <c r="M129" t="str">
        <f t="shared" si="10"/>
        <v>Bermasalah</v>
      </c>
    </row>
    <row r="130" spans="1:13" x14ac:dyDescent="0.25">
      <c r="A130" s="1">
        <v>45050</v>
      </c>
      <c r="B130" t="s">
        <v>30</v>
      </c>
      <c r="C130">
        <f t="shared" si="11"/>
        <v>9</v>
      </c>
      <c r="D130" t="s">
        <v>8</v>
      </c>
      <c r="E130">
        <f>IF(D130="ECO",1,IF(D130="EZ",2,3))</f>
        <v>2</v>
      </c>
      <c r="F130" t="s">
        <v>4</v>
      </c>
      <c r="G130">
        <f>IF(F130="PP_PM",1,IF(F130="PP_CASH",2,3))</f>
        <v>1</v>
      </c>
      <c r="H130" t="s">
        <v>12</v>
      </c>
      <c r="I130">
        <f>IF(H130="AKULAKUOB",1,IF(H130="BUKAEXPRESS",2,IF(H130="BUKALAPAK",3,IF(H130="E3",4,IF(H130="LAZADA",5,IF(H130="MAGELLAN",6,IF(H130="SHOPEE",7,IF(H130="TOKOPEDIA",8,9))))))))</f>
        <v>6</v>
      </c>
      <c r="J130">
        <v>23280</v>
      </c>
      <c r="K130">
        <f>IF(M130="Bermasalah",0,1)</f>
        <v>0</v>
      </c>
      <c r="L130" t="s">
        <v>19</v>
      </c>
      <c r="M130" t="str">
        <f t="shared" si="10"/>
        <v>Bermasalah</v>
      </c>
    </row>
    <row r="131" spans="1:13" x14ac:dyDescent="0.25">
      <c r="A131" s="1">
        <v>45051</v>
      </c>
      <c r="B131" t="s">
        <v>30</v>
      </c>
      <c r="C131">
        <f t="shared" si="11"/>
        <v>9</v>
      </c>
      <c r="D131" t="s">
        <v>8</v>
      </c>
      <c r="E131">
        <f>IF(D131="ECO",1,IF(D131="EZ",2,3))</f>
        <v>2</v>
      </c>
      <c r="F131" t="s">
        <v>4</v>
      </c>
      <c r="G131">
        <f>IF(F131="PP_PM",1,IF(F131="PP_CASH",2,3))</f>
        <v>1</v>
      </c>
      <c r="H131" t="s">
        <v>12</v>
      </c>
      <c r="I131">
        <f>IF(H131="AKULAKUOB",1,IF(H131="BUKAEXPRESS",2,IF(H131="BUKALAPAK",3,IF(H131="E3",4,IF(H131="LAZADA",5,IF(H131="MAGELLAN",6,IF(H131="SHOPEE",7,IF(H131="TOKOPEDIA",8,9))))))))</f>
        <v>6</v>
      </c>
      <c r="J131">
        <v>13367</v>
      </c>
      <c r="K131">
        <f>IF(M131="Bermasalah",0,1)</f>
        <v>1</v>
      </c>
      <c r="L131" t="s">
        <v>49</v>
      </c>
      <c r="M131" t="str">
        <f t="shared" si="10"/>
        <v>Tidak Bermasalah</v>
      </c>
    </row>
    <row r="132" spans="1:13" x14ac:dyDescent="0.25">
      <c r="A132" s="1">
        <v>45053</v>
      </c>
      <c r="B132" t="s">
        <v>30</v>
      </c>
      <c r="C132">
        <f t="shared" si="11"/>
        <v>9</v>
      </c>
      <c r="D132" t="s">
        <v>8</v>
      </c>
      <c r="E132">
        <f>IF(D132="ECO",1,IF(D132="EZ",2,3))</f>
        <v>2</v>
      </c>
      <c r="F132" t="s">
        <v>4</v>
      </c>
      <c r="G132">
        <f>IF(F132="PP_PM",1,IF(F132="PP_CASH",2,3))</f>
        <v>1</v>
      </c>
      <c r="H132" t="s">
        <v>12</v>
      </c>
      <c r="I132">
        <f>IF(H132="AKULAKUOB",1,IF(H132="BUKAEXPRESS",2,IF(H132="BUKALAPAK",3,IF(H132="E3",4,IF(H132="LAZADA",5,IF(H132="MAGELLAN",6,IF(H132="SHOPEE",7,IF(H132="TOKOPEDIA",8,9))))))))</f>
        <v>6</v>
      </c>
      <c r="J132">
        <v>4623</v>
      </c>
      <c r="K132">
        <f>IF(M132="Bermasalah",0,1)</f>
        <v>0</v>
      </c>
      <c r="L132" t="s">
        <v>19</v>
      </c>
      <c r="M132" t="str">
        <f t="shared" si="10"/>
        <v>Bermasalah</v>
      </c>
    </row>
    <row r="133" spans="1:13" x14ac:dyDescent="0.25">
      <c r="A133" s="1">
        <v>45054</v>
      </c>
      <c r="B133" t="s">
        <v>30</v>
      </c>
      <c r="C133">
        <f t="shared" si="11"/>
        <v>9</v>
      </c>
      <c r="D133" t="s">
        <v>8</v>
      </c>
      <c r="E133">
        <f>IF(D133="ECO",1,IF(D133="EZ",2,3))</f>
        <v>2</v>
      </c>
      <c r="F133" t="s">
        <v>4</v>
      </c>
      <c r="G133">
        <f>IF(F133="PP_PM",1,IF(F133="PP_CASH",2,3))</f>
        <v>1</v>
      </c>
      <c r="H133" t="s">
        <v>12</v>
      </c>
      <c r="I133">
        <f>IF(H133="AKULAKUOB",1,IF(H133="BUKAEXPRESS",2,IF(H133="BUKALAPAK",3,IF(H133="E3",4,IF(H133="LAZADA",5,IF(H133="MAGELLAN",6,IF(H133="SHOPEE",7,IF(H133="TOKOPEDIA",8,9))))))))</f>
        <v>6</v>
      </c>
      <c r="J133">
        <v>10930</v>
      </c>
      <c r="K133">
        <f>IF(M133="Bermasalah",0,1)</f>
        <v>0</v>
      </c>
      <c r="L133" t="s">
        <v>131</v>
      </c>
      <c r="M133" t="str">
        <f t="shared" si="10"/>
        <v>Bermasalah</v>
      </c>
    </row>
    <row r="134" spans="1:13" x14ac:dyDescent="0.25">
      <c r="A134" s="1">
        <v>45055</v>
      </c>
      <c r="B134" t="s">
        <v>30</v>
      </c>
      <c r="C134">
        <f t="shared" si="11"/>
        <v>9</v>
      </c>
      <c r="D134" t="s">
        <v>8</v>
      </c>
      <c r="E134">
        <f>IF(D134="ECO",1,IF(D134="EZ",2,3))</f>
        <v>2</v>
      </c>
      <c r="F134" t="s">
        <v>4</v>
      </c>
      <c r="G134">
        <f>IF(F134="PP_PM",1,IF(F134="PP_CASH",2,3))</f>
        <v>1</v>
      </c>
      <c r="H134" t="s">
        <v>12</v>
      </c>
      <c r="I134">
        <f>IF(H134="AKULAKUOB",1,IF(H134="BUKAEXPRESS",2,IF(H134="BUKALAPAK",3,IF(H134="E3",4,IF(H134="LAZADA",5,IF(H134="MAGELLAN",6,IF(H134="SHOPEE",7,IF(H134="TOKOPEDIA",8,9))))))))</f>
        <v>6</v>
      </c>
      <c r="J134">
        <v>4619</v>
      </c>
      <c r="K134">
        <f>IF(M134="Bermasalah",0,1)</f>
        <v>0</v>
      </c>
      <c r="L134" t="s">
        <v>131</v>
      </c>
      <c r="M134" t="str">
        <f t="shared" si="10"/>
        <v>Bermasalah</v>
      </c>
    </row>
    <row r="135" spans="1:13" x14ac:dyDescent="0.25">
      <c r="A135" s="1">
        <v>45056</v>
      </c>
      <c r="B135" t="s">
        <v>30</v>
      </c>
      <c r="C135">
        <f t="shared" si="11"/>
        <v>9</v>
      </c>
      <c r="D135" t="s">
        <v>8</v>
      </c>
      <c r="E135">
        <f>IF(D135="ECO",1,IF(D135="EZ",2,3))</f>
        <v>2</v>
      </c>
      <c r="F135" t="s">
        <v>4</v>
      </c>
      <c r="G135">
        <f>IF(F135="PP_PM",1,IF(F135="PP_CASH",2,3))</f>
        <v>1</v>
      </c>
      <c r="H135" t="s">
        <v>12</v>
      </c>
      <c r="I135">
        <f>IF(H135="AKULAKUOB",1,IF(H135="BUKAEXPRESS",2,IF(H135="BUKALAPAK",3,IF(H135="E3",4,IF(H135="LAZADA",5,IF(H135="MAGELLAN",6,IF(H135="SHOPEE",7,IF(H135="TOKOPEDIA",8,9))))))))</f>
        <v>6</v>
      </c>
      <c r="J135">
        <v>11155</v>
      </c>
      <c r="K135">
        <f>IF(M135="Bermasalah",0,1)</f>
        <v>0</v>
      </c>
      <c r="L135" t="s">
        <v>131</v>
      </c>
      <c r="M135" t="str">
        <f t="shared" si="10"/>
        <v>Bermasalah</v>
      </c>
    </row>
    <row r="136" spans="1:13" x14ac:dyDescent="0.25">
      <c r="A136" s="1">
        <v>45057</v>
      </c>
      <c r="B136" t="s">
        <v>30</v>
      </c>
      <c r="C136">
        <f t="shared" si="11"/>
        <v>9</v>
      </c>
      <c r="D136" t="s">
        <v>8</v>
      </c>
      <c r="E136">
        <f>IF(D136="ECO",1,IF(D136="EZ",2,3))</f>
        <v>2</v>
      </c>
      <c r="F136" t="s">
        <v>4</v>
      </c>
      <c r="G136">
        <f>IF(F136="PP_PM",1,IF(F136="PP_CASH",2,3))</f>
        <v>1</v>
      </c>
      <c r="H136" t="s">
        <v>12</v>
      </c>
      <c r="I136">
        <f>IF(H136="AKULAKUOB",1,IF(H136="BUKAEXPRESS",2,IF(H136="BUKALAPAK",3,IF(H136="E3",4,IF(H136="LAZADA",5,IF(H136="MAGELLAN",6,IF(H136="SHOPEE",7,IF(H136="TOKOPEDIA",8,9))))))))</f>
        <v>6</v>
      </c>
      <c r="J136">
        <v>4140</v>
      </c>
      <c r="K136">
        <f>IF(M136="Bermasalah",0,1)</f>
        <v>0</v>
      </c>
      <c r="L136" t="s">
        <v>131</v>
      </c>
      <c r="M136" t="str">
        <f t="shared" si="10"/>
        <v>Bermasalah</v>
      </c>
    </row>
    <row r="137" spans="1:13" x14ac:dyDescent="0.25">
      <c r="A137" s="1">
        <v>45058</v>
      </c>
      <c r="B137" t="s">
        <v>30</v>
      </c>
      <c r="C137">
        <f t="shared" si="11"/>
        <v>9</v>
      </c>
      <c r="D137" t="s">
        <v>8</v>
      </c>
      <c r="E137">
        <f>IF(D137="ECO",1,IF(D137="EZ",2,3))</f>
        <v>2</v>
      </c>
      <c r="F137" t="s">
        <v>4</v>
      </c>
      <c r="G137">
        <f>IF(F137="PP_PM",1,IF(F137="PP_CASH",2,3))</f>
        <v>1</v>
      </c>
      <c r="H137" t="s">
        <v>12</v>
      </c>
      <c r="I137">
        <f>IF(H137="AKULAKUOB",1,IF(H137="BUKAEXPRESS",2,IF(H137="BUKALAPAK",3,IF(H137="E3",4,IF(H137="LAZADA",5,IF(H137="MAGELLAN",6,IF(H137="SHOPEE",7,IF(H137="TOKOPEDIA",8,9))))))))</f>
        <v>6</v>
      </c>
      <c r="J137">
        <v>29354</v>
      </c>
      <c r="K137">
        <f>IF(M137="Bermasalah",0,1)</f>
        <v>0</v>
      </c>
      <c r="L137" t="s">
        <v>131</v>
      </c>
      <c r="M137" t="str">
        <f t="shared" si="10"/>
        <v>Bermasalah</v>
      </c>
    </row>
    <row r="138" spans="1:13" x14ac:dyDescent="0.25">
      <c r="A138" s="1">
        <v>45059</v>
      </c>
      <c r="B138" t="s">
        <v>30</v>
      </c>
      <c r="C138">
        <f t="shared" si="11"/>
        <v>9</v>
      </c>
      <c r="D138" t="s">
        <v>3</v>
      </c>
      <c r="E138">
        <f>IF(D138="ECO",1,IF(D138="EZ",2,3))</f>
        <v>1</v>
      </c>
      <c r="F138" t="s">
        <v>4</v>
      </c>
      <c r="G138">
        <f>IF(F138="PP_PM",1,IF(F138="PP_CASH",2,3))</f>
        <v>1</v>
      </c>
      <c r="H138" t="s">
        <v>12</v>
      </c>
      <c r="I138">
        <f>IF(H138="AKULAKUOB",1,IF(H138="BUKAEXPRESS",2,IF(H138="BUKALAPAK",3,IF(H138="E3",4,IF(H138="LAZADA",5,IF(H138="MAGELLAN",6,IF(H138="SHOPEE",7,IF(H138="TOKOPEDIA",8,9))))))))</f>
        <v>6</v>
      </c>
      <c r="J138">
        <v>32202</v>
      </c>
      <c r="K138">
        <f>IF(M138="Bermasalah",0,1)</f>
        <v>1</v>
      </c>
      <c r="L138" t="s">
        <v>49</v>
      </c>
      <c r="M138" t="str">
        <f t="shared" si="10"/>
        <v>Tidak Bermasalah</v>
      </c>
    </row>
    <row r="139" spans="1:13" x14ac:dyDescent="0.25">
      <c r="A139" s="1">
        <v>45094</v>
      </c>
      <c r="B139" t="s">
        <v>30</v>
      </c>
      <c r="C139">
        <f t="shared" si="11"/>
        <v>9</v>
      </c>
      <c r="D139" t="s">
        <v>8</v>
      </c>
      <c r="E139">
        <f>IF(D139="ECO",1,IF(D139="EZ",2,3))</f>
        <v>2</v>
      </c>
      <c r="F139" t="s">
        <v>4</v>
      </c>
      <c r="G139">
        <f>IF(F139="PP_PM",1,IF(F139="PP_CASH",2,3))</f>
        <v>1</v>
      </c>
      <c r="H139" t="s">
        <v>12</v>
      </c>
      <c r="I139">
        <f>IF(H139="AKULAKUOB",1,IF(H139="BUKAEXPRESS",2,IF(H139="BUKALAPAK",3,IF(H139="E3",4,IF(H139="LAZADA",5,IF(H139="MAGELLAN",6,IF(H139="SHOPEE",7,IF(H139="TOKOPEDIA",8,9))))))))</f>
        <v>6</v>
      </c>
      <c r="J139">
        <v>9487</v>
      </c>
      <c r="K139">
        <f>IF(M139="Bermasalah",0,1)</f>
        <v>1</v>
      </c>
      <c r="L139" t="s">
        <v>49</v>
      </c>
      <c r="M139" t="str">
        <f t="shared" si="10"/>
        <v>Tidak Bermasalah</v>
      </c>
    </row>
    <row r="140" spans="1:13" x14ac:dyDescent="0.25">
      <c r="A140" s="1">
        <v>45080</v>
      </c>
      <c r="B140" t="s">
        <v>30</v>
      </c>
      <c r="C140">
        <f t="shared" si="11"/>
        <v>9</v>
      </c>
      <c r="D140" t="s">
        <v>8</v>
      </c>
      <c r="E140">
        <f>IF(D140="ECO",1,IF(D140="EZ",2,3))</f>
        <v>2</v>
      </c>
      <c r="F140" t="s">
        <v>4</v>
      </c>
      <c r="G140">
        <f>IF(F140="PP_PM",1,IF(F140="PP_CASH",2,3))</f>
        <v>1</v>
      </c>
      <c r="H140" t="s">
        <v>12</v>
      </c>
      <c r="I140">
        <f>IF(H140="AKULAKUOB",1,IF(H140="BUKAEXPRESS",2,IF(H140="BUKALAPAK",3,IF(H140="E3",4,IF(H140="LAZADA",5,IF(H140="MAGELLAN",6,IF(H140="SHOPEE",7,IF(H140="TOKOPEDIA",8,9))))))))</f>
        <v>6</v>
      </c>
      <c r="J140">
        <v>4637</v>
      </c>
      <c r="K140">
        <f>IF(M140="Bermasalah",0,1)</f>
        <v>1</v>
      </c>
      <c r="L140" t="s">
        <v>49</v>
      </c>
      <c r="M140" t="str">
        <f t="shared" si="10"/>
        <v>Tidak Bermasalah</v>
      </c>
    </row>
    <row r="141" spans="1:13" x14ac:dyDescent="0.25">
      <c r="A141" s="1">
        <v>45078</v>
      </c>
      <c r="B141" t="s">
        <v>30</v>
      </c>
      <c r="C141">
        <f t="shared" si="11"/>
        <v>9</v>
      </c>
      <c r="D141" t="s">
        <v>8</v>
      </c>
      <c r="E141">
        <f>IF(D141="ECO",1,IF(D141="EZ",2,3))</f>
        <v>2</v>
      </c>
      <c r="F141" t="s">
        <v>4</v>
      </c>
      <c r="G141">
        <f>IF(F141="PP_PM",1,IF(F141="PP_CASH",2,3))</f>
        <v>1</v>
      </c>
      <c r="H141" t="s">
        <v>12</v>
      </c>
      <c r="I141">
        <f>IF(H141="AKULAKUOB",1,IF(H141="BUKAEXPRESS",2,IF(H141="BUKALAPAK",3,IF(H141="E3",4,IF(H141="LAZADA",5,IF(H141="MAGELLAN",6,IF(H141="SHOPEE",7,IF(H141="TOKOPEDIA",8,9))))))))</f>
        <v>6</v>
      </c>
      <c r="J141">
        <v>9002</v>
      </c>
      <c r="K141">
        <f>IF(M141="Bermasalah",0,1)</f>
        <v>1</v>
      </c>
      <c r="L141" t="s">
        <v>49</v>
      </c>
      <c r="M141" t="str">
        <f t="shared" si="10"/>
        <v>Tidak Bermasalah</v>
      </c>
    </row>
    <row r="142" spans="1:13" x14ac:dyDescent="0.25">
      <c r="A142" s="1">
        <v>44951</v>
      </c>
      <c r="B142" t="s">
        <v>77</v>
      </c>
      <c r="C142">
        <f t="shared" si="11"/>
        <v>10</v>
      </c>
      <c r="D142" t="s">
        <v>3</v>
      </c>
      <c r="E142">
        <f>IF(D142="ECO",1,IF(D142="EZ",2,3))</f>
        <v>1</v>
      </c>
      <c r="F142" t="s">
        <v>4</v>
      </c>
      <c r="G142">
        <f>IF(F142="PP_PM",1,IF(F142="PP_CASH",2,3))</f>
        <v>1</v>
      </c>
      <c r="H142" t="s">
        <v>5</v>
      </c>
      <c r="I142">
        <f>IF(H142="AKULAKUOB",1,IF(H142="BUKAEXPRESS",2,IF(H142="BUKALAPAK",3,IF(H142="E3",4,IF(H142="LAZADA",5,IF(H142="MAGELLAN",6,IF(H142="SHOPEE",7,IF(H142="TOKOPEDIA",8,9))))))))</f>
        <v>7</v>
      </c>
      <c r="J142">
        <v>20048</v>
      </c>
      <c r="K142">
        <f>IF(M142="Bermasalah",0,1)</f>
        <v>1</v>
      </c>
      <c r="L142" t="s">
        <v>49</v>
      </c>
      <c r="M142" t="str">
        <f t="shared" si="10"/>
        <v>Tidak Bermasalah</v>
      </c>
    </row>
    <row r="143" spans="1:13" x14ac:dyDescent="0.25">
      <c r="A143" s="1">
        <v>44973</v>
      </c>
      <c r="B143" t="s">
        <v>77</v>
      </c>
      <c r="C143">
        <f>IF(B143=B142,10,11)</f>
        <v>10</v>
      </c>
      <c r="D143" t="s">
        <v>3</v>
      </c>
      <c r="E143">
        <f>IF(D143="ECO",1,IF(D143="EZ",2,3))</f>
        <v>1</v>
      </c>
      <c r="F143" t="s">
        <v>4</v>
      </c>
      <c r="G143">
        <f>IF(F143="PP_PM",1,IF(F143="PP_CASH",2,3))</f>
        <v>1</v>
      </c>
      <c r="H143" t="s">
        <v>5</v>
      </c>
      <c r="I143">
        <f>IF(H143="AKULAKUOB",1,IF(H143="BUKAEXPRESS",2,IF(H143="BUKALAPAK",3,IF(H143="E3",4,IF(H143="LAZADA",5,IF(H143="MAGELLAN",6,IF(H143="SHOPEE",7,IF(H143="TOKOPEDIA",8,9))))))))</f>
        <v>7</v>
      </c>
      <c r="J143">
        <v>22028</v>
      </c>
      <c r="K143">
        <f>IF(M143="Bermasalah",0,1)</f>
        <v>1</v>
      </c>
      <c r="L143" t="s">
        <v>49</v>
      </c>
      <c r="M143" t="str">
        <f t="shared" si="10"/>
        <v>Tidak Bermasalah</v>
      </c>
    </row>
    <row r="144" spans="1:13" x14ac:dyDescent="0.25">
      <c r="A144" s="1">
        <v>44984</v>
      </c>
      <c r="B144" t="s">
        <v>77</v>
      </c>
      <c r="C144">
        <f t="shared" ref="C144:C160" si="12">IF(B144=B143,10,11)</f>
        <v>10</v>
      </c>
      <c r="D144" t="s">
        <v>3</v>
      </c>
      <c r="E144">
        <f>IF(D144="ECO",1,IF(D144="EZ",2,3))</f>
        <v>1</v>
      </c>
      <c r="F144" t="s">
        <v>4</v>
      </c>
      <c r="G144">
        <f>IF(F144="PP_PM",1,IF(F144="PP_CASH",2,3))</f>
        <v>1</v>
      </c>
      <c r="H144" t="s">
        <v>5</v>
      </c>
      <c r="I144">
        <f>IF(H144="AKULAKUOB",1,IF(H144="BUKAEXPRESS",2,IF(H144="BUKALAPAK",3,IF(H144="E3",4,IF(H144="LAZADA",5,IF(H144="MAGELLAN",6,IF(H144="SHOPEE",7,IF(H144="TOKOPEDIA",8,9))))))))</f>
        <v>7</v>
      </c>
      <c r="J144">
        <v>26730</v>
      </c>
      <c r="K144">
        <f>IF(M144="Bermasalah",0,1)</f>
        <v>1</v>
      </c>
      <c r="L144" t="s">
        <v>49</v>
      </c>
      <c r="M144" t="str">
        <f t="shared" si="10"/>
        <v>Tidak Bermasalah</v>
      </c>
    </row>
    <row r="145" spans="1:13" x14ac:dyDescent="0.25">
      <c r="A145" s="1">
        <v>45015</v>
      </c>
      <c r="B145" t="s">
        <v>77</v>
      </c>
      <c r="C145">
        <f t="shared" si="12"/>
        <v>10</v>
      </c>
      <c r="D145" t="s">
        <v>3</v>
      </c>
      <c r="E145">
        <f>IF(D145="ECO",1,IF(D145="EZ",2,3))</f>
        <v>1</v>
      </c>
      <c r="F145" t="s">
        <v>4</v>
      </c>
      <c r="G145">
        <f>IF(F145="PP_PM",1,IF(F145="PP_CASH",2,3))</f>
        <v>1</v>
      </c>
      <c r="H145" t="s">
        <v>5</v>
      </c>
      <c r="I145">
        <f>IF(H145="AKULAKUOB",1,IF(H145="BUKAEXPRESS",2,IF(H145="BUKALAPAK",3,IF(H145="E3",4,IF(H145="LAZADA",5,IF(H145="MAGELLAN",6,IF(H145="SHOPEE",7,IF(H145="TOKOPEDIA",8,9))))))))</f>
        <v>7</v>
      </c>
      <c r="J145">
        <v>21532</v>
      </c>
      <c r="K145">
        <f>IF(M145="Bermasalah",0,1)</f>
        <v>1</v>
      </c>
      <c r="L145" t="s">
        <v>49</v>
      </c>
      <c r="M145" t="str">
        <f t="shared" si="10"/>
        <v>Tidak Bermasalah</v>
      </c>
    </row>
    <row r="146" spans="1:13" x14ac:dyDescent="0.25">
      <c r="A146" s="1">
        <v>45016</v>
      </c>
      <c r="B146" t="s">
        <v>77</v>
      </c>
      <c r="C146">
        <f t="shared" si="12"/>
        <v>10</v>
      </c>
      <c r="D146" t="s">
        <v>3</v>
      </c>
      <c r="E146">
        <f>IF(D146="ECO",1,IF(D146="EZ",2,3))</f>
        <v>1</v>
      </c>
      <c r="F146" t="s">
        <v>4</v>
      </c>
      <c r="G146">
        <f>IF(F146="PP_PM",1,IF(F146="PP_CASH",2,3))</f>
        <v>1</v>
      </c>
      <c r="H146" t="s">
        <v>5</v>
      </c>
      <c r="I146">
        <f>IF(H146="AKULAKUOB",1,IF(H146="BUKAEXPRESS",2,IF(H146="BUKALAPAK",3,IF(H146="E3",4,IF(H146="LAZADA",5,IF(H146="MAGELLAN",6,IF(H146="SHOPEE",7,IF(H146="TOKOPEDIA",8,9))))))))</f>
        <v>7</v>
      </c>
      <c r="J146">
        <v>30690</v>
      </c>
      <c r="K146">
        <f>IF(M146="Bermasalah",0,1)</f>
        <v>1</v>
      </c>
      <c r="L146" t="s">
        <v>49</v>
      </c>
      <c r="M146" t="str">
        <f t="shared" si="10"/>
        <v>Tidak Bermasalah</v>
      </c>
    </row>
    <row r="147" spans="1:13" x14ac:dyDescent="0.25">
      <c r="A147" s="1">
        <v>45006</v>
      </c>
      <c r="B147" t="s">
        <v>77</v>
      </c>
      <c r="C147">
        <f t="shared" si="12"/>
        <v>10</v>
      </c>
      <c r="D147" t="s">
        <v>3</v>
      </c>
      <c r="E147">
        <f>IF(D147="ECO",1,IF(D147="EZ",2,3))</f>
        <v>1</v>
      </c>
      <c r="F147" t="s">
        <v>4</v>
      </c>
      <c r="G147">
        <f>IF(F147="PP_PM",1,IF(F147="PP_CASH",2,3))</f>
        <v>1</v>
      </c>
      <c r="H147" t="s">
        <v>5</v>
      </c>
      <c r="I147">
        <f>IF(H147="AKULAKUOB",1,IF(H147="BUKAEXPRESS",2,IF(H147="BUKALAPAK",3,IF(H147="E3",4,IF(H147="LAZADA",5,IF(H147="MAGELLAN",6,IF(H147="SHOPEE",7,IF(H147="TOKOPEDIA",8,9))))))))</f>
        <v>7</v>
      </c>
      <c r="J147">
        <v>30690</v>
      </c>
      <c r="K147">
        <f>IF(M147="Bermasalah",0,1)</f>
        <v>0</v>
      </c>
      <c r="L147" t="s">
        <v>131</v>
      </c>
      <c r="M147" t="str">
        <f t="shared" si="10"/>
        <v>Bermasalah</v>
      </c>
    </row>
    <row r="148" spans="1:13" x14ac:dyDescent="0.25">
      <c r="A148" s="1">
        <v>45013</v>
      </c>
      <c r="B148" t="s">
        <v>77</v>
      </c>
      <c r="C148">
        <f t="shared" si="12"/>
        <v>10</v>
      </c>
      <c r="D148" t="s">
        <v>3</v>
      </c>
      <c r="E148">
        <f>IF(D148="ECO",1,IF(D148="EZ",2,3))</f>
        <v>1</v>
      </c>
      <c r="F148" t="s">
        <v>4</v>
      </c>
      <c r="G148">
        <f>IF(F148="PP_PM",1,IF(F148="PP_CASH",2,3))</f>
        <v>1</v>
      </c>
      <c r="H148" t="s">
        <v>5</v>
      </c>
      <c r="I148">
        <f>IF(H148="AKULAKUOB",1,IF(H148="BUKAEXPRESS",2,IF(H148="BUKALAPAK",3,IF(H148="E3",4,IF(H148="LAZADA",5,IF(H148="MAGELLAN",6,IF(H148="SHOPEE",7,IF(H148="TOKOPEDIA",8,9))))))))</f>
        <v>7</v>
      </c>
      <c r="J148">
        <v>24998</v>
      </c>
      <c r="K148">
        <f>IF(M148="Bermasalah",0,1)</f>
        <v>1</v>
      </c>
      <c r="L148" t="s">
        <v>49</v>
      </c>
      <c r="M148" t="str">
        <f t="shared" si="10"/>
        <v>Tidak Bermasalah</v>
      </c>
    </row>
    <row r="149" spans="1:13" x14ac:dyDescent="0.25">
      <c r="A149" s="1">
        <v>45014</v>
      </c>
      <c r="B149" t="s">
        <v>77</v>
      </c>
      <c r="C149">
        <f t="shared" si="12"/>
        <v>10</v>
      </c>
      <c r="D149" t="s">
        <v>3</v>
      </c>
      <c r="E149">
        <f>IF(D149="ECO",1,IF(D149="EZ",2,3))</f>
        <v>1</v>
      </c>
      <c r="F149" t="s">
        <v>4</v>
      </c>
      <c r="G149">
        <f>IF(F149="PP_PM",1,IF(F149="PP_CASH",2,3))</f>
        <v>1</v>
      </c>
      <c r="H149" t="s">
        <v>5</v>
      </c>
      <c r="I149">
        <f>IF(H149="AKULAKUOB",1,IF(H149="BUKAEXPRESS",2,IF(H149="BUKALAPAK",3,IF(H149="E3",4,IF(H149="LAZADA",5,IF(H149="MAGELLAN",6,IF(H149="SHOPEE",7,IF(H149="TOKOPEDIA",8,9))))))))</f>
        <v>7</v>
      </c>
      <c r="J149">
        <v>20048</v>
      </c>
      <c r="K149">
        <f>IF(M149="Bermasalah",0,1)</f>
        <v>0</v>
      </c>
      <c r="L149" t="s">
        <v>131</v>
      </c>
      <c r="M149" t="str">
        <f t="shared" si="10"/>
        <v>Bermasalah</v>
      </c>
    </row>
    <row r="150" spans="1:13" x14ac:dyDescent="0.25">
      <c r="A150" s="1">
        <v>45026</v>
      </c>
      <c r="B150" t="s">
        <v>77</v>
      </c>
      <c r="C150">
        <f t="shared" si="12"/>
        <v>10</v>
      </c>
      <c r="D150" t="s">
        <v>3</v>
      </c>
      <c r="E150">
        <f>IF(D150="ECO",1,IF(D150="EZ",2,3))</f>
        <v>1</v>
      </c>
      <c r="F150" t="s">
        <v>4</v>
      </c>
      <c r="G150">
        <f>IF(F150="PP_PM",1,IF(F150="PP_CASH",2,3))</f>
        <v>1</v>
      </c>
      <c r="H150" t="s">
        <v>5</v>
      </c>
      <c r="I150">
        <f>IF(H150="AKULAKUOB",1,IF(H150="BUKAEXPRESS",2,IF(H150="BUKALAPAK",3,IF(H150="E3",4,IF(H150="LAZADA",5,IF(H150="MAGELLAN",6,IF(H150="SHOPEE",7,IF(H150="TOKOPEDIA",8,9))))))))</f>
        <v>7</v>
      </c>
      <c r="J150">
        <v>14355</v>
      </c>
      <c r="K150">
        <f>IF(M150="Bermasalah",0,1)</f>
        <v>0</v>
      </c>
      <c r="L150" t="s">
        <v>131</v>
      </c>
      <c r="M150" t="str">
        <f t="shared" si="10"/>
        <v>Bermasalah</v>
      </c>
    </row>
    <row r="151" spans="1:13" x14ac:dyDescent="0.25">
      <c r="A151" s="1">
        <v>45034</v>
      </c>
      <c r="B151" t="s">
        <v>77</v>
      </c>
      <c r="C151">
        <f t="shared" si="12"/>
        <v>10</v>
      </c>
      <c r="D151" t="s">
        <v>3</v>
      </c>
      <c r="E151">
        <f>IF(D151="ECO",1,IF(D151="EZ",2,3))</f>
        <v>1</v>
      </c>
      <c r="F151" t="s">
        <v>4</v>
      </c>
      <c r="G151">
        <f>IF(F151="PP_PM",1,IF(F151="PP_CASH",2,3))</f>
        <v>1</v>
      </c>
      <c r="H151" t="s">
        <v>5</v>
      </c>
      <c r="I151">
        <f>IF(H151="AKULAKUOB",1,IF(H151="BUKAEXPRESS",2,IF(H151="BUKALAPAK",3,IF(H151="E3",4,IF(H151="LAZADA",5,IF(H151="MAGELLAN",6,IF(H151="SHOPEE",7,IF(H151="TOKOPEDIA",8,9))))))))</f>
        <v>7</v>
      </c>
      <c r="J151">
        <v>21532</v>
      </c>
      <c r="K151">
        <f>IF(M151="Bermasalah",0,1)</f>
        <v>0</v>
      </c>
      <c r="L151" t="s">
        <v>19</v>
      </c>
      <c r="M151" t="str">
        <f t="shared" si="10"/>
        <v>Bermasalah</v>
      </c>
    </row>
    <row r="152" spans="1:13" x14ac:dyDescent="0.25">
      <c r="A152" s="1">
        <v>45044</v>
      </c>
      <c r="B152" t="s">
        <v>77</v>
      </c>
      <c r="C152">
        <f t="shared" si="12"/>
        <v>10</v>
      </c>
      <c r="D152" t="s">
        <v>8</v>
      </c>
      <c r="E152">
        <f>IF(D152="ECO",1,IF(D152="EZ",2,3))</f>
        <v>2</v>
      </c>
      <c r="F152" t="s">
        <v>4</v>
      </c>
      <c r="G152">
        <f>IF(F152="PP_PM",1,IF(F152="PP_CASH",2,3))</f>
        <v>1</v>
      </c>
      <c r="H152" t="s">
        <v>5</v>
      </c>
      <c r="I152">
        <f>IF(H152="AKULAKUOB",1,IF(H152="BUKAEXPRESS",2,IF(H152="BUKALAPAK",3,IF(H152="E3",4,IF(H152="LAZADA",5,IF(H152="MAGELLAN",6,IF(H152="SHOPEE",7,IF(H152="TOKOPEDIA",8,9))))))))</f>
        <v>7</v>
      </c>
      <c r="J152">
        <v>42195</v>
      </c>
      <c r="K152">
        <f>IF(M152="Bermasalah",0,1)</f>
        <v>0</v>
      </c>
      <c r="L152" t="s">
        <v>131</v>
      </c>
      <c r="M152" t="str">
        <f t="shared" si="10"/>
        <v>Bermasalah</v>
      </c>
    </row>
    <row r="153" spans="1:13" x14ac:dyDescent="0.25">
      <c r="A153" s="1">
        <v>45045</v>
      </c>
      <c r="B153" t="s">
        <v>77</v>
      </c>
      <c r="C153">
        <f t="shared" si="12"/>
        <v>10</v>
      </c>
      <c r="D153" t="s">
        <v>3</v>
      </c>
      <c r="E153">
        <f>IF(D153="ECO",1,IF(D153="EZ",2,3))</f>
        <v>1</v>
      </c>
      <c r="F153" t="s">
        <v>4</v>
      </c>
      <c r="G153">
        <f>IF(F153="PP_PM",1,IF(F153="PP_CASH",2,3))</f>
        <v>1</v>
      </c>
      <c r="H153" t="s">
        <v>5</v>
      </c>
      <c r="I153">
        <f>IF(H153="AKULAKUOB",1,IF(H153="BUKAEXPRESS",2,IF(H153="BUKALAPAK",3,IF(H153="E3",4,IF(H153="LAZADA",5,IF(H153="MAGELLAN",6,IF(H153="SHOPEE",7,IF(H153="TOKOPEDIA",8,9))))))))</f>
        <v>7</v>
      </c>
      <c r="J153">
        <v>19305</v>
      </c>
      <c r="K153">
        <f>IF(M153="Bermasalah",0,1)</f>
        <v>1</v>
      </c>
      <c r="L153" t="s">
        <v>49</v>
      </c>
      <c r="M153" t="str">
        <f t="shared" si="10"/>
        <v>Tidak Bermasalah</v>
      </c>
    </row>
    <row r="154" spans="1:13" x14ac:dyDescent="0.25">
      <c r="A154" s="1">
        <v>45044</v>
      </c>
      <c r="B154" t="s">
        <v>77</v>
      </c>
      <c r="C154">
        <f t="shared" si="12"/>
        <v>10</v>
      </c>
      <c r="D154" t="s">
        <v>3</v>
      </c>
      <c r="E154">
        <f>IF(D154="ECO",1,IF(D154="EZ",2,3))</f>
        <v>1</v>
      </c>
      <c r="F154" t="s">
        <v>4</v>
      </c>
      <c r="G154">
        <f>IF(F154="PP_PM",1,IF(F154="PP_CASH",2,3))</f>
        <v>1</v>
      </c>
      <c r="H154" t="s">
        <v>5</v>
      </c>
      <c r="I154">
        <f>IF(H154="AKULAKUOB",1,IF(H154="BUKAEXPRESS",2,IF(H154="BUKALAPAK",3,IF(H154="E3",4,IF(H154="LAZADA",5,IF(H154="MAGELLAN",6,IF(H154="SHOPEE",7,IF(H154="TOKOPEDIA",8,9))))))))</f>
        <v>7</v>
      </c>
      <c r="J154">
        <v>21532</v>
      </c>
      <c r="K154">
        <f>IF(M154="Bermasalah",0,1)</f>
        <v>0</v>
      </c>
      <c r="L154" t="s">
        <v>131</v>
      </c>
      <c r="M154" t="str">
        <f t="shared" si="10"/>
        <v>Bermasalah</v>
      </c>
    </row>
    <row r="155" spans="1:13" x14ac:dyDescent="0.25">
      <c r="A155" s="1">
        <v>45045</v>
      </c>
      <c r="B155" t="s">
        <v>77</v>
      </c>
      <c r="C155">
        <f t="shared" si="12"/>
        <v>10</v>
      </c>
      <c r="D155" t="s">
        <v>3</v>
      </c>
      <c r="E155">
        <f>IF(D155="ECO",1,IF(D155="EZ",2,3))</f>
        <v>1</v>
      </c>
      <c r="F155" t="s">
        <v>4</v>
      </c>
      <c r="G155">
        <f>IF(F155="PP_PM",1,IF(F155="PP_CASH",2,3))</f>
        <v>1</v>
      </c>
      <c r="H155" t="s">
        <v>5</v>
      </c>
      <c r="I155">
        <f>IF(H155="AKULAKUOB",1,IF(H155="BUKAEXPRESS",2,IF(H155="BUKALAPAK",3,IF(H155="E3",4,IF(H155="LAZADA",5,IF(H155="MAGELLAN",6,IF(H155="SHOPEE",7,IF(H155="TOKOPEDIA",8,9))))))))</f>
        <v>7</v>
      </c>
      <c r="J155">
        <v>18562</v>
      </c>
      <c r="K155">
        <f>IF(M155="Bermasalah",0,1)</f>
        <v>0</v>
      </c>
      <c r="L155" t="s">
        <v>131</v>
      </c>
      <c r="M155" t="str">
        <f t="shared" si="10"/>
        <v>Bermasalah</v>
      </c>
    </row>
    <row r="156" spans="1:13" x14ac:dyDescent="0.25">
      <c r="A156" s="1">
        <v>45060</v>
      </c>
      <c r="B156" t="s">
        <v>77</v>
      </c>
      <c r="C156">
        <f t="shared" si="12"/>
        <v>10</v>
      </c>
      <c r="D156" t="s">
        <v>3</v>
      </c>
      <c r="E156">
        <f>IF(D156="ECO",1,IF(D156="EZ",2,3))</f>
        <v>1</v>
      </c>
      <c r="F156" t="s">
        <v>4</v>
      </c>
      <c r="G156">
        <f>IF(F156="PP_PM",1,IF(F156="PP_CASH",2,3))</f>
        <v>1</v>
      </c>
      <c r="H156" t="s">
        <v>5</v>
      </c>
      <c r="I156">
        <f>IF(H156="AKULAKUOB",1,IF(H156="BUKAEXPRESS",2,IF(H156="BUKALAPAK",3,IF(H156="E3",4,IF(H156="LAZADA",5,IF(H156="MAGELLAN",6,IF(H156="SHOPEE",7,IF(H156="TOKOPEDIA",8,9))))))))</f>
        <v>7</v>
      </c>
      <c r="J156">
        <v>28958</v>
      </c>
      <c r="K156">
        <f>IF(M156="Bermasalah",0,1)</f>
        <v>1</v>
      </c>
      <c r="L156" t="s">
        <v>49</v>
      </c>
      <c r="M156" t="str">
        <f t="shared" si="10"/>
        <v>Tidak Bermasalah</v>
      </c>
    </row>
    <row r="157" spans="1:13" x14ac:dyDescent="0.25">
      <c r="A157" s="1">
        <v>45084</v>
      </c>
      <c r="B157" t="s">
        <v>77</v>
      </c>
      <c r="C157">
        <f t="shared" si="12"/>
        <v>10</v>
      </c>
      <c r="D157" t="s">
        <v>8</v>
      </c>
      <c r="E157">
        <f>IF(D157="ECO",1,IF(D157="EZ",2,3))</f>
        <v>2</v>
      </c>
      <c r="F157" t="s">
        <v>4</v>
      </c>
      <c r="G157">
        <f>IF(F157="PP_PM",1,IF(F157="PP_CASH",2,3))</f>
        <v>1</v>
      </c>
      <c r="H157" t="s">
        <v>5</v>
      </c>
      <c r="I157">
        <f>IF(H157="AKULAKUOB",1,IF(H157="BUKAEXPRESS",2,IF(H157="BUKALAPAK",3,IF(H157="E3",4,IF(H157="LAZADA",5,IF(H157="MAGELLAN",6,IF(H157="SHOPEE",7,IF(H157="TOKOPEDIA",8,9))))))))</f>
        <v>7</v>
      </c>
      <c r="J157">
        <v>23280</v>
      </c>
      <c r="K157">
        <f>IF(M157="Bermasalah",0,1)</f>
        <v>0</v>
      </c>
      <c r="L157" t="s">
        <v>131</v>
      </c>
      <c r="M157" t="str">
        <f t="shared" si="10"/>
        <v>Bermasalah</v>
      </c>
    </row>
    <row r="158" spans="1:13" x14ac:dyDescent="0.25">
      <c r="A158" s="1">
        <v>45102</v>
      </c>
      <c r="B158" t="s">
        <v>77</v>
      </c>
      <c r="C158">
        <f t="shared" si="12"/>
        <v>10</v>
      </c>
      <c r="D158" t="s">
        <v>3</v>
      </c>
      <c r="E158">
        <f>IF(D158="ECO",1,IF(D158="EZ",2,3))</f>
        <v>1</v>
      </c>
      <c r="F158" t="s">
        <v>4</v>
      </c>
      <c r="G158">
        <f>IF(F158="PP_PM",1,IF(F158="PP_CASH",2,3))</f>
        <v>1</v>
      </c>
      <c r="H158" t="s">
        <v>5</v>
      </c>
      <c r="I158">
        <f>IF(H158="AKULAKUOB",1,IF(H158="BUKAEXPRESS",2,IF(H158="BUKALAPAK",3,IF(H158="E3",4,IF(H158="LAZADA",5,IF(H158="MAGELLAN",6,IF(H158="SHOPEE",7,IF(H158="TOKOPEDIA",8,9))))))))</f>
        <v>7</v>
      </c>
      <c r="J158">
        <v>13365</v>
      </c>
      <c r="K158">
        <f>IF(M158="Bermasalah",0,1)</f>
        <v>1</v>
      </c>
      <c r="L158" t="s">
        <v>49</v>
      </c>
      <c r="M158" t="str">
        <f t="shared" si="10"/>
        <v>Tidak Bermasalah</v>
      </c>
    </row>
    <row r="159" spans="1:13" x14ac:dyDescent="0.25">
      <c r="A159" s="1">
        <v>45087</v>
      </c>
      <c r="B159" t="s">
        <v>77</v>
      </c>
      <c r="C159">
        <f t="shared" si="12"/>
        <v>10</v>
      </c>
      <c r="D159" t="s">
        <v>3</v>
      </c>
      <c r="E159">
        <f>IF(D159="ECO",1,IF(D159="EZ",2,3))</f>
        <v>1</v>
      </c>
      <c r="F159" t="s">
        <v>4</v>
      </c>
      <c r="G159">
        <f>IF(F159="PP_PM",1,IF(F159="PP_CASH",2,3))</f>
        <v>1</v>
      </c>
      <c r="H159" t="s">
        <v>5</v>
      </c>
      <c r="I159">
        <f>IF(H159="AKULAKUOB",1,IF(H159="BUKAEXPRESS",2,IF(H159="BUKALAPAK",3,IF(H159="E3",4,IF(H159="LAZADA",5,IF(H159="MAGELLAN",6,IF(H159="SHOPEE",7,IF(H159="TOKOPEDIA",8,9))))))))</f>
        <v>7</v>
      </c>
      <c r="J159">
        <v>19305</v>
      </c>
      <c r="K159">
        <f>IF(M159="Bermasalah",0,1)</f>
        <v>1</v>
      </c>
      <c r="L159" t="s">
        <v>49</v>
      </c>
      <c r="M159" t="str">
        <f t="shared" si="10"/>
        <v>Tidak Bermasalah</v>
      </c>
    </row>
    <row r="160" spans="1:13" x14ac:dyDescent="0.25">
      <c r="A160" s="1">
        <v>44956</v>
      </c>
      <c r="B160" t="s">
        <v>55</v>
      </c>
      <c r="C160">
        <f t="shared" si="12"/>
        <v>11</v>
      </c>
      <c r="D160" t="s">
        <v>3</v>
      </c>
      <c r="E160">
        <f>IF(D160="ECO",1,IF(D160="EZ",2,3))</f>
        <v>1</v>
      </c>
      <c r="F160" t="s">
        <v>4</v>
      </c>
      <c r="G160">
        <f>IF(F160="PP_PM",1,IF(F160="PP_CASH",2,3))</f>
        <v>1</v>
      </c>
      <c r="H160" t="s">
        <v>5</v>
      </c>
      <c r="I160">
        <f>IF(H160="AKULAKUOB",1,IF(H160="BUKAEXPRESS",2,IF(H160="BUKALAPAK",3,IF(H160="E3",4,IF(H160="LAZADA",5,IF(H160="MAGELLAN",6,IF(H160="SHOPEE",7,IF(H160="TOKOPEDIA",8,9))))))))</f>
        <v>7</v>
      </c>
      <c r="J160">
        <v>25740</v>
      </c>
      <c r="K160">
        <f>IF(M160="Bermasalah",0,1)</f>
        <v>1</v>
      </c>
      <c r="L160" t="s">
        <v>49</v>
      </c>
      <c r="M160" t="str">
        <f t="shared" ref="M160:M199" si="13">IF(L160="Other","Bermasalah",IF(L160="Delivery","Tidak Bermasalah",IF(L160="Kirim","Tidak Bermasalah",IF(L160="Pack","Tidak Bermasalah",IF(L160="Paket Bermasalah","Bermasalah",IF(L160="Paket Tinggal Gudang","Tidak Bermasalah",IF(L160="Sampai","Tidak Bermasalah",IF(L160="Tanda Terima","Tidak Bermasalah",IF(L160="TTD Retur","Bermasalah",0)))))))))</f>
        <v>Tidak Bermasalah</v>
      </c>
    </row>
    <row r="161" spans="1:13" x14ac:dyDescent="0.25">
      <c r="A161" s="1">
        <v>44953</v>
      </c>
      <c r="B161" t="s">
        <v>55</v>
      </c>
      <c r="C161">
        <f>IF(B161=B160,11,12)</f>
        <v>11</v>
      </c>
      <c r="D161" t="s">
        <v>3</v>
      </c>
      <c r="E161">
        <f>IF(D161="ECO",1,IF(D161="EZ",2,3))</f>
        <v>1</v>
      </c>
      <c r="F161" t="s">
        <v>4</v>
      </c>
      <c r="G161">
        <f>IF(F161="PP_PM",1,IF(F161="PP_CASH",2,3))</f>
        <v>1</v>
      </c>
      <c r="H161" t="s">
        <v>5</v>
      </c>
      <c r="I161">
        <f>IF(H161="AKULAKUOB",1,IF(H161="BUKAEXPRESS",2,IF(H161="BUKALAPAK",3,IF(H161="E3",4,IF(H161="LAZADA",5,IF(H161="MAGELLAN",6,IF(H161="SHOPEE",7,IF(H161="TOKOPEDIA",8,9))))))))</f>
        <v>7</v>
      </c>
      <c r="J161">
        <v>22028</v>
      </c>
      <c r="K161">
        <f>IF(M161="Bermasalah",0,1)</f>
        <v>1</v>
      </c>
      <c r="L161" t="s">
        <v>49</v>
      </c>
      <c r="M161" t="str">
        <f t="shared" si="13"/>
        <v>Tidak Bermasalah</v>
      </c>
    </row>
    <row r="162" spans="1:13" x14ac:dyDescent="0.25">
      <c r="A162" s="1">
        <v>44954</v>
      </c>
      <c r="B162" t="s">
        <v>55</v>
      </c>
      <c r="C162">
        <f t="shared" ref="C162:C206" si="14">IF(B162=B161,11,12)</f>
        <v>11</v>
      </c>
      <c r="D162" t="s">
        <v>3</v>
      </c>
      <c r="E162">
        <f>IF(D162="ECO",1,IF(D162="EZ",2,3))</f>
        <v>1</v>
      </c>
      <c r="F162" t="s">
        <v>4</v>
      </c>
      <c r="G162">
        <f>IF(F162="PP_PM",1,IF(F162="PP_CASH",2,3))</f>
        <v>1</v>
      </c>
      <c r="H162" t="s">
        <v>5</v>
      </c>
      <c r="I162">
        <f>IF(H162="AKULAKUOB",1,IF(H162="BUKAEXPRESS",2,IF(H162="BUKALAPAK",3,IF(H162="E3",4,IF(H162="LAZADA",5,IF(H162="MAGELLAN",6,IF(H162="SHOPEE",7,IF(H162="TOKOPEDIA",8,9))))))))</f>
        <v>7</v>
      </c>
      <c r="J162">
        <v>22028</v>
      </c>
      <c r="K162">
        <f>IF(M162="Bermasalah",0,1)</f>
        <v>1</v>
      </c>
      <c r="L162" t="s">
        <v>49</v>
      </c>
      <c r="M162" t="str">
        <f t="shared" si="13"/>
        <v>Tidak Bermasalah</v>
      </c>
    </row>
    <row r="163" spans="1:13" x14ac:dyDescent="0.25">
      <c r="A163" s="1">
        <v>44957</v>
      </c>
      <c r="B163" t="s">
        <v>55</v>
      </c>
      <c r="C163">
        <f t="shared" si="14"/>
        <v>11</v>
      </c>
      <c r="D163" t="s">
        <v>3</v>
      </c>
      <c r="E163">
        <f>IF(D163="ECO",1,IF(D163="EZ",2,3))</f>
        <v>1</v>
      </c>
      <c r="F163" t="s">
        <v>4</v>
      </c>
      <c r="G163">
        <f>IF(F163="PP_PM",1,IF(F163="PP_CASH",2,3))</f>
        <v>1</v>
      </c>
      <c r="H163" t="s">
        <v>5</v>
      </c>
      <c r="I163">
        <f>IF(H163="AKULAKUOB",1,IF(H163="BUKAEXPRESS",2,IF(H163="BUKALAPAK",3,IF(H163="E3",4,IF(H163="LAZADA",5,IF(H163="MAGELLAN",6,IF(H163="SHOPEE",7,IF(H163="TOKOPEDIA",8,9))))))))</f>
        <v>7</v>
      </c>
      <c r="J163">
        <v>14355</v>
      </c>
      <c r="K163">
        <f>IF(M163="Bermasalah",0,1)</f>
        <v>1</v>
      </c>
      <c r="L163" t="s">
        <v>49</v>
      </c>
      <c r="M163" t="str">
        <f t="shared" si="13"/>
        <v>Tidak Bermasalah</v>
      </c>
    </row>
    <row r="164" spans="1:13" x14ac:dyDescent="0.25">
      <c r="A164" s="1">
        <v>44984</v>
      </c>
      <c r="B164" t="s">
        <v>55</v>
      </c>
      <c r="C164">
        <f t="shared" si="14"/>
        <v>11</v>
      </c>
      <c r="D164" t="s">
        <v>3</v>
      </c>
      <c r="E164">
        <f>IF(D164="ECO",1,IF(D164="EZ",2,3))</f>
        <v>1</v>
      </c>
      <c r="F164" t="s">
        <v>4</v>
      </c>
      <c r="G164">
        <f>IF(F164="PP_PM",1,IF(F164="PP_CASH",2,3))</f>
        <v>1</v>
      </c>
      <c r="H164" t="s">
        <v>5</v>
      </c>
      <c r="I164">
        <f>IF(H164="AKULAKUOB",1,IF(H164="BUKAEXPRESS",2,IF(H164="BUKALAPAK",3,IF(H164="E3",4,IF(H164="LAZADA",5,IF(H164="MAGELLAN",6,IF(H164="SHOPEE",7,IF(H164="TOKOPEDIA",8,9))))))))</f>
        <v>7</v>
      </c>
      <c r="J164">
        <v>23018</v>
      </c>
      <c r="K164">
        <f>IF(M164="Bermasalah",0,1)</f>
        <v>1</v>
      </c>
      <c r="L164" t="s">
        <v>49</v>
      </c>
      <c r="M164" t="str">
        <f t="shared" si="13"/>
        <v>Tidak Bermasalah</v>
      </c>
    </row>
    <row r="165" spans="1:13" x14ac:dyDescent="0.25">
      <c r="A165" s="1">
        <v>44979</v>
      </c>
      <c r="B165" t="s">
        <v>55</v>
      </c>
      <c r="C165">
        <f t="shared" si="14"/>
        <v>11</v>
      </c>
      <c r="D165" t="s">
        <v>3</v>
      </c>
      <c r="E165">
        <f>IF(D165="ECO",1,IF(D165="EZ",2,3))</f>
        <v>1</v>
      </c>
      <c r="F165" t="s">
        <v>4</v>
      </c>
      <c r="G165">
        <f>IF(F165="PP_PM",1,IF(F165="PP_CASH",2,3))</f>
        <v>1</v>
      </c>
      <c r="H165" t="s">
        <v>5</v>
      </c>
      <c r="I165">
        <f>IF(H165="AKULAKUOB",1,IF(H165="BUKAEXPRESS",2,IF(H165="BUKALAPAK",3,IF(H165="E3",4,IF(H165="LAZADA",5,IF(H165="MAGELLAN",6,IF(H165="SHOPEE",7,IF(H165="TOKOPEDIA",8,9))))))))</f>
        <v>7</v>
      </c>
      <c r="J165">
        <v>24998</v>
      </c>
      <c r="K165">
        <f>IF(M165="Bermasalah",0,1)</f>
        <v>1</v>
      </c>
      <c r="L165" t="s">
        <v>49</v>
      </c>
      <c r="M165" t="str">
        <f t="shared" si="13"/>
        <v>Tidak Bermasalah</v>
      </c>
    </row>
    <row r="166" spans="1:13" x14ac:dyDescent="0.25">
      <c r="A166" s="1">
        <v>44958</v>
      </c>
      <c r="B166" t="s">
        <v>55</v>
      </c>
      <c r="C166">
        <f t="shared" si="14"/>
        <v>11</v>
      </c>
      <c r="D166" t="s">
        <v>3</v>
      </c>
      <c r="E166">
        <f>IF(D166="ECO",1,IF(D166="EZ",2,3))</f>
        <v>1</v>
      </c>
      <c r="F166" t="s">
        <v>4</v>
      </c>
      <c r="G166">
        <f>IF(F166="PP_PM",1,IF(F166="PP_CASH",2,3))</f>
        <v>1</v>
      </c>
      <c r="H166" t="s">
        <v>5</v>
      </c>
      <c r="I166">
        <f>IF(H166="AKULAKUOB",1,IF(H166="BUKAEXPRESS",2,IF(H166="BUKALAPAK",3,IF(H166="E3",4,IF(H166="LAZADA",5,IF(H166="MAGELLAN",6,IF(H166="SHOPEE",7,IF(H166="TOKOPEDIA",8,9))))))))</f>
        <v>7</v>
      </c>
      <c r="J166">
        <v>22028</v>
      </c>
      <c r="K166">
        <f>IF(M166="Bermasalah",0,1)</f>
        <v>1</v>
      </c>
      <c r="L166" t="s">
        <v>49</v>
      </c>
      <c r="M166" t="str">
        <f t="shared" si="13"/>
        <v>Tidak Bermasalah</v>
      </c>
    </row>
    <row r="167" spans="1:13" x14ac:dyDescent="0.25">
      <c r="A167" s="1">
        <v>44958</v>
      </c>
      <c r="B167" t="s">
        <v>55</v>
      </c>
      <c r="C167">
        <f t="shared" si="14"/>
        <v>11</v>
      </c>
      <c r="D167" t="s">
        <v>3</v>
      </c>
      <c r="E167">
        <f>IF(D167="ECO",1,IF(D167="EZ",2,3))</f>
        <v>1</v>
      </c>
      <c r="F167" t="s">
        <v>4</v>
      </c>
      <c r="G167">
        <f>IF(F167="PP_PM",1,IF(F167="PP_CASH",2,3))</f>
        <v>1</v>
      </c>
      <c r="H167" t="s">
        <v>5</v>
      </c>
      <c r="I167">
        <f>IF(H167="AKULAKUOB",1,IF(H167="BUKAEXPRESS",2,IF(H167="BUKALAPAK",3,IF(H167="E3",4,IF(H167="LAZADA",5,IF(H167="MAGELLAN",6,IF(H167="SHOPEE",7,IF(H167="TOKOPEDIA",8,9))))))))</f>
        <v>7</v>
      </c>
      <c r="J167">
        <v>22028</v>
      </c>
      <c r="K167">
        <f>IF(M167="Bermasalah",0,1)</f>
        <v>1</v>
      </c>
      <c r="L167" t="s">
        <v>49</v>
      </c>
      <c r="M167" t="str">
        <f t="shared" si="13"/>
        <v>Tidak Bermasalah</v>
      </c>
    </row>
    <row r="168" spans="1:13" x14ac:dyDescent="0.25">
      <c r="A168" s="1">
        <v>45001</v>
      </c>
      <c r="B168" t="s">
        <v>55</v>
      </c>
      <c r="C168">
        <f t="shared" si="14"/>
        <v>11</v>
      </c>
      <c r="D168" t="s">
        <v>3</v>
      </c>
      <c r="E168">
        <f>IF(D168="ECO",1,IF(D168="EZ",2,3))</f>
        <v>1</v>
      </c>
      <c r="F168" t="s">
        <v>4</v>
      </c>
      <c r="G168">
        <f>IF(F168="PP_PM",1,IF(F168="PP_CASH",2,3))</f>
        <v>1</v>
      </c>
      <c r="H168" t="s">
        <v>5</v>
      </c>
      <c r="I168">
        <f>IF(H168="AKULAKUOB",1,IF(H168="BUKAEXPRESS",2,IF(H168="BUKALAPAK",3,IF(H168="E3",4,IF(H168="LAZADA",5,IF(H168="MAGELLAN",6,IF(H168="SHOPEE",7,IF(H168="TOKOPEDIA",8,9))))))))</f>
        <v>7</v>
      </c>
      <c r="J168">
        <v>20048</v>
      </c>
      <c r="K168">
        <f>IF(M168="Bermasalah",0,1)</f>
        <v>0</v>
      </c>
      <c r="L168" t="s">
        <v>131</v>
      </c>
      <c r="M168" t="str">
        <f t="shared" si="13"/>
        <v>Bermasalah</v>
      </c>
    </row>
    <row r="169" spans="1:13" x14ac:dyDescent="0.25">
      <c r="A169" s="1">
        <v>45001</v>
      </c>
      <c r="B169" t="s">
        <v>55</v>
      </c>
      <c r="C169">
        <f t="shared" si="14"/>
        <v>11</v>
      </c>
      <c r="D169" t="s">
        <v>3</v>
      </c>
      <c r="E169">
        <f>IF(D169="ECO",1,IF(D169="EZ",2,3))</f>
        <v>1</v>
      </c>
      <c r="F169" t="s">
        <v>4</v>
      </c>
      <c r="G169">
        <f>IF(F169="PP_PM",1,IF(F169="PP_CASH",2,3))</f>
        <v>1</v>
      </c>
      <c r="H169" t="s">
        <v>5</v>
      </c>
      <c r="I169">
        <f>IF(H169="AKULAKUOB",1,IF(H169="BUKAEXPRESS",2,IF(H169="BUKALAPAK",3,IF(H169="E3",4,IF(H169="LAZADA",5,IF(H169="MAGELLAN",6,IF(H169="SHOPEE",7,IF(H169="TOKOPEDIA",8,9))))))))</f>
        <v>7</v>
      </c>
      <c r="J169">
        <v>33660</v>
      </c>
      <c r="K169">
        <f>IF(M169="Bermasalah",0,1)</f>
        <v>0</v>
      </c>
      <c r="L169" t="s">
        <v>131</v>
      </c>
      <c r="M169" t="str">
        <f t="shared" si="13"/>
        <v>Bermasalah</v>
      </c>
    </row>
    <row r="170" spans="1:13" x14ac:dyDescent="0.25">
      <c r="A170" s="1">
        <v>45013</v>
      </c>
      <c r="B170" t="s">
        <v>55</v>
      </c>
      <c r="C170">
        <f t="shared" si="14"/>
        <v>11</v>
      </c>
      <c r="D170" t="s">
        <v>3</v>
      </c>
      <c r="E170">
        <f>IF(D170="ECO",1,IF(D170="EZ",2,3))</f>
        <v>1</v>
      </c>
      <c r="F170" t="s">
        <v>4</v>
      </c>
      <c r="G170">
        <f>IF(F170="PP_PM",1,IF(F170="PP_CASH",2,3))</f>
        <v>1</v>
      </c>
      <c r="H170" t="s">
        <v>5</v>
      </c>
      <c r="I170">
        <f>IF(H170="AKULAKUOB",1,IF(H170="BUKAEXPRESS",2,IF(H170="BUKALAPAK",3,IF(H170="E3",4,IF(H170="LAZADA",5,IF(H170="MAGELLAN",6,IF(H170="SHOPEE",7,IF(H170="TOKOPEDIA",8,9))))))))</f>
        <v>7</v>
      </c>
      <c r="J170">
        <v>31928</v>
      </c>
      <c r="K170">
        <f>IF(M170="Bermasalah",0,1)</f>
        <v>1</v>
      </c>
      <c r="L170" t="s">
        <v>49</v>
      </c>
      <c r="M170" t="str">
        <f t="shared" si="13"/>
        <v>Tidak Bermasalah</v>
      </c>
    </row>
    <row r="171" spans="1:13" x14ac:dyDescent="0.25">
      <c r="A171" s="1">
        <v>45013</v>
      </c>
      <c r="B171" t="s">
        <v>55</v>
      </c>
      <c r="C171">
        <f t="shared" si="14"/>
        <v>11</v>
      </c>
      <c r="D171" t="s">
        <v>3</v>
      </c>
      <c r="E171">
        <f>IF(D171="ECO",1,IF(D171="EZ",2,3))</f>
        <v>1</v>
      </c>
      <c r="F171" t="s">
        <v>4</v>
      </c>
      <c r="G171">
        <f>IF(F171="PP_PM",1,IF(F171="PP_CASH",2,3))</f>
        <v>1</v>
      </c>
      <c r="H171" t="s">
        <v>5</v>
      </c>
      <c r="I171">
        <f>IF(H171="AKULAKUOB",1,IF(H171="BUKAEXPRESS",2,IF(H171="BUKALAPAK",3,IF(H171="E3",4,IF(H171="LAZADA",5,IF(H171="MAGELLAN",6,IF(H171="SHOPEE",7,IF(H171="TOKOPEDIA",8,9))))))))</f>
        <v>7</v>
      </c>
      <c r="J171">
        <v>22028</v>
      </c>
      <c r="K171">
        <f>IF(M171="Bermasalah",0,1)</f>
        <v>0</v>
      </c>
      <c r="L171" t="s">
        <v>131</v>
      </c>
      <c r="M171" t="str">
        <f t="shared" si="13"/>
        <v>Bermasalah</v>
      </c>
    </row>
    <row r="172" spans="1:13" x14ac:dyDescent="0.25">
      <c r="A172" s="1">
        <v>45013</v>
      </c>
      <c r="B172" t="s">
        <v>55</v>
      </c>
      <c r="C172">
        <f t="shared" si="14"/>
        <v>11</v>
      </c>
      <c r="D172" t="s">
        <v>3</v>
      </c>
      <c r="E172">
        <f>IF(D172="ECO",1,IF(D172="EZ",2,3))</f>
        <v>1</v>
      </c>
      <c r="F172" t="s">
        <v>4</v>
      </c>
      <c r="G172">
        <f>IF(F172="PP_PM",1,IF(F172="PP_CASH",2,3))</f>
        <v>1</v>
      </c>
      <c r="H172" t="s">
        <v>5</v>
      </c>
      <c r="I172">
        <f>IF(H172="AKULAKUOB",1,IF(H172="BUKAEXPRESS",2,IF(H172="BUKALAPAK",3,IF(H172="E3",4,IF(H172="LAZADA",5,IF(H172="MAGELLAN",6,IF(H172="SHOPEE",7,IF(H172="TOKOPEDIA",8,9))))))))</f>
        <v>7</v>
      </c>
      <c r="J172">
        <v>20048</v>
      </c>
      <c r="K172">
        <f>IF(M172="Bermasalah",0,1)</f>
        <v>0</v>
      </c>
      <c r="L172" t="s">
        <v>131</v>
      </c>
      <c r="M172" t="str">
        <f t="shared" si="13"/>
        <v>Bermasalah</v>
      </c>
    </row>
    <row r="173" spans="1:13" x14ac:dyDescent="0.25">
      <c r="A173" s="1">
        <v>45013</v>
      </c>
      <c r="B173" t="s">
        <v>55</v>
      </c>
      <c r="C173">
        <f t="shared" si="14"/>
        <v>11</v>
      </c>
      <c r="D173" t="s">
        <v>3</v>
      </c>
      <c r="E173">
        <f>IF(D173="ECO",1,IF(D173="EZ",2,3))</f>
        <v>1</v>
      </c>
      <c r="F173" t="s">
        <v>4</v>
      </c>
      <c r="G173">
        <f>IF(F173="PP_PM",1,IF(F173="PP_CASH",2,3))</f>
        <v>1</v>
      </c>
      <c r="H173" t="s">
        <v>5</v>
      </c>
      <c r="I173">
        <f>IF(H173="AKULAKUOB",1,IF(H173="BUKAEXPRESS",2,IF(H173="BUKALAPAK",3,IF(H173="E3",4,IF(H173="LAZADA",5,IF(H173="MAGELLAN",6,IF(H173="SHOPEE",7,IF(H173="TOKOPEDIA",8,9))))))))</f>
        <v>7</v>
      </c>
      <c r="J173">
        <v>21532</v>
      </c>
      <c r="K173">
        <f>IF(M173="Bermasalah",0,1)</f>
        <v>0</v>
      </c>
      <c r="L173" t="s">
        <v>131</v>
      </c>
      <c r="M173" t="str">
        <f t="shared" si="13"/>
        <v>Bermasalah</v>
      </c>
    </row>
    <row r="174" spans="1:13" x14ac:dyDescent="0.25">
      <c r="A174" s="1">
        <v>45013</v>
      </c>
      <c r="B174" t="s">
        <v>55</v>
      </c>
      <c r="C174">
        <f t="shared" si="14"/>
        <v>11</v>
      </c>
      <c r="D174" t="s">
        <v>3</v>
      </c>
      <c r="E174">
        <f>IF(D174="ECO",1,IF(D174="EZ",2,3))</f>
        <v>1</v>
      </c>
      <c r="F174" t="s">
        <v>4</v>
      </c>
      <c r="G174">
        <f>IF(F174="PP_PM",1,IF(F174="PP_CASH",2,3))</f>
        <v>1</v>
      </c>
      <c r="H174" t="s">
        <v>5</v>
      </c>
      <c r="I174">
        <f>IF(H174="AKULAKUOB",1,IF(H174="BUKAEXPRESS",2,IF(H174="BUKALAPAK",3,IF(H174="E3",4,IF(H174="LAZADA",5,IF(H174="MAGELLAN",6,IF(H174="SHOPEE",7,IF(H174="TOKOPEDIA",8,9))))))))</f>
        <v>7</v>
      </c>
      <c r="J174">
        <v>24750</v>
      </c>
      <c r="K174">
        <f>IF(M174="Bermasalah",0,1)</f>
        <v>1</v>
      </c>
      <c r="L174" t="s">
        <v>49</v>
      </c>
      <c r="M174" t="str">
        <f t="shared" si="13"/>
        <v>Tidak Bermasalah</v>
      </c>
    </row>
    <row r="175" spans="1:13" x14ac:dyDescent="0.25">
      <c r="A175" s="1">
        <v>45013</v>
      </c>
      <c r="B175" t="s">
        <v>55</v>
      </c>
      <c r="C175">
        <f t="shared" si="14"/>
        <v>11</v>
      </c>
      <c r="D175" t="s">
        <v>3</v>
      </c>
      <c r="E175">
        <f>IF(D175="ECO",1,IF(D175="EZ",2,3))</f>
        <v>1</v>
      </c>
      <c r="F175" t="s">
        <v>4</v>
      </c>
      <c r="G175">
        <f>IF(F175="PP_PM",1,IF(F175="PP_CASH",2,3))</f>
        <v>1</v>
      </c>
      <c r="H175" t="s">
        <v>5</v>
      </c>
      <c r="I175">
        <f>IF(H175="AKULAKUOB",1,IF(H175="BUKAEXPRESS",2,IF(H175="BUKALAPAK",3,IF(H175="E3",4,IF(H175="LAZADA",5,IF(H175="MAGELLAN",6,IF(H175="SHOPEE",7,IF(H175="TOKOPEDIA",8,9))))))))</f>
        <v>7</v>
      </c>
      <c r="J175">
        <v>29948</v>
      </c>
      <c r="K175">
        <f>IF(M175="Bermasalah",0,1)</f>
        <v>1</v>
      </c>
      <c r="L175" t="s">
        <v>49</v>
      </c>
      <c r="M175" t="str">
        <f t="shared" si="13"/>
        <v>Tidak Bermasalah</v>
      </c>
    </row>
    <row r="176" spans="1:13" x14ac:dyDescent="0.25">
      <c r="A176" s="1">
        <v>45015</v>
      </c>
      <c r="B176" t="s">
        <v>55</v>
      </c>
      <c r="C176">
        <f t="shared" si="14"/>
        <v>11</v>
      </c>
      <c r="D176" t="s">
        <v>3</v>
      </c>
      <c r="E176">
        <f>IF(D176="ECO",1,IF(D176="EZ",2,3))</f>
        <v>1</v>
      </c>
      <c r="F176" t="s">
        <v>4</v>
      </c>
      <c r="G176">
        <f>IF(F176="PP_PM",1,IF(F176="PP_CASH",2,3))</f>
        <v>1</v>
      </c>
      <c r="H176" t="s">
        <v>5</v>
      </c>
      <c r="I176">
        <f>IF(H176="AKULAKUOB",1,IF(H176="BUKAEXPRESS",2,IF(H176="BUKALAPAK",3,IF(H176="E3",4,IF(H176="LAZADA",5,IF(H176="MAGELLAN",6,IF(H176="SHOPEE",7,IF(H176="TOKOPEDIA",8,9))))))))</f>
        <v>7</v>
      </c>
      <c r="J176">
        <v>26730</v>
      </c>
      <c r="K176">
        <f>IF(M176="Bermasalah",0,1)</f>
        <v>1</v>
      </c>
      <c r="L176" t="s">
        <v>49</v>
      </c>
      <c r="M176" t="str">
        <f t="shared" si="13"/>
        <v>Tidak Bermasalah</v>
      </c>
    </row>
    <row r="177" spans="1:13" x14ac:dyDescent="0.25">
      <c r="A177" s="1">
        <v>45015</v>
      </c>
      <c r="B177" t="s">
        <v>55</v>
      </c>
      <c r="C177">
        <f t="shared" si="14"/>
        <v>11</v>
      </c>
      <c r="D177" t="s">
        <v>3</v>
      </c>
      <c r="E177">
        <f>IF(D177="ECO",1,IF(D177="EZ",2,3))</f>
        <v>1</v>
      </c>
      <c r="F177" t="s">
        <v>4</v>
      </c>
      <c r="G177">
        <f>IF(F177="PP_PM",1,IF(F177="PP_CASH",2,3))</f>
        <v>1</v>
      </c>
      <c r="H177" t="s">
        <v>5</v>
      </c>
      <c r="I177">
        <f>IF(H177="AKULAKUOB",1,IF(H177="BUKAEXPRESS",2,IF(H177="BUKALAPAK",3,IF(H177="E3",4,IF(H177="LAZADA",5,IF(H177="MAGELLAN",6,IF(H177="SHOPEE",7,IF(H177="TOKOPEDIA",8,9))))))))</f>
        <v>7</v>
      </c>
      <c r="J177">
        <v>20048</v>
      </c>
      <c r="K177">
        <f>IF(M177="Bermasalah",0,1)</f>
        <v>1</v>
      </c>
      <c r="L177" t="s">
        <v>49</v>
      </c>
      <c r="M177" t="str">
        <f t="shared" si="13"/>
        <v>Tidak Bermasalah</v>
      </c>
    </row>
    <row r="178" spans="1:13" x14ac:dyDescent="0.25">
      <c r="A178" s="1">
        <v>45016</v>
      </c>
      <c r="B178" t="s">
        <v>55</v>
      </c>
      <c r="C178">
        <f t="shared" si="14"/>
        <v>11</v>
      </c>
      <c r="D178" t="s">
        <v>3</v>
      </c>
      <c r="E178">
        <f>IF(D178="ECO",1,IF(D178="EZ",2,3))</f>
        <v>1</v>
      </c>
      <c r="F178" t="s">
        <v>4</v>
      </c>
      <c r="G178">
        <f>IF(F178="PP_PM",1,IF(F178="PP_CASH",2,3))</f>
        <v>1</v>
      </c>
      <c r="H178" t="s">
        <v>5</v>
      </c>
      <c r="I178">
        <f>IF(H178="AKULAKUOB",1,IF(H178="BUKAEXPRESS",2,IF(H178="BUKALAPAK",3,IF(H178="E3",4,IF(H178="LAZADA",5,IF(H178="MAGELLAN",6,IF(H178="SHOPEE",7,IF(H178="TOKOPEDIA",8,9))))))))</f>
        <v>7</v>
      </c>
      <c r="J178">
        <v>29948</v>
      </c>
      <c r="K178">
        <f>IF(M178="Bermasalah",0,1)</f>
        <v>1</v>
      </c>
      <c r="L178" t="s">
        <v>49</v>
      </c>
      <c r="M178" t="str">
        <f t="shared" si="13"/>
        <v>Tidak Bermasalah</v>
      </c>
    </row>
    <row r="179" spans="1:13" x14ac:dyDescent="0.25">
      <c r="A179" s="1">
        <v>45016</v>
      </c>
      <c r="B179" t="s">
        <v>55</v>
      </c>
      <c r="C179">
        <f t="shared" si="14"/>
        <v>11</v>
      </c>
      <c r="D179" t="s">
        <v>3</v>
      </c>
      <c r="E179">
        <f>IF(D179="ECO",1,IF(D179="EZ",2,3))</f>
        <v>1</v>
      </c>
      <c r="F179" t="s">
        <v>4</v>
      </c>
      <c r="G179">
        <f>IF(F179="PP_PM",1,IF(F179="PP_CASH",2,3))</f>
        <v>1</v>
      </c>
      <c r="H179" t="s">
        <v>5</v>
      </c>
      <c r="I179">
        <f>IF(H179="AKULAKUOB",1,IF(H179="BUKAEXPRESS",2,IF(H179="BUKALAPAK",3,IF(H179="E3",4,IF(H179="LAZADA",5,IF(H179="MAGELLAN",6,IF(H179="SHOPEE",7,IF(H179="TOKOPEDIA",8,9))))))))</f>
        <v>7</v>
      </c>
      <c r="J179">
        <v>24998</v>
      </c>
      <c r="K179">
        <f>IF(M179="Bermasalah",0,1)</f>
        <v>0</v>
      </c>
      <c r="L179" t="s">
        <v>131</v>
      </c>
      <c r="M179" t="str">
        <f t="shared" si="13"/>
        <v>Bermasalah</v>
      </c>
    </row>
    <row r="180" spans="1:13" x14ac:dyDescent="0.25">
      <c r="A180" s="1">
        <v>45016</v>
      </c>
      <c r="B180" t="s">
        <v>55</v>
      </c>
      <c r="C180">
        <f t="shared" si="14"/>
        <v>11</v>
      </c>
      <c r="D180" t="s">
        <v>3</v>
      </c>
      <c r="E180">
        <f>IF(D180="ECO",1,IF(D180="EZ",2,3))</f>
        <v>1</v>
      </c>
      <c r="F180" t="s">
        <v>4</v>
      </c>
      <c r="G180">
        <f>IF(F180="PP_PM",1,IF(F180="PP_CASH",2,3))</f>
        <v>1</v>
      </c>
      <c r="H180" t="s">
        <v>5</v>
      </c>
      <c r="I180">
        <f>IF(H180="AKULAKUOB",1,IF(H180="BUKAEXPRESS",2,IF(H180="BUKALAPAK",3,IF(H180="E3",4,IF(H180="LAZADA",5,IF(H180="MAGELLAN",6,IF(H180="SHOPEE",7,IF(H180="TOKOPEDIA",8,9))))))))</f>
        <v>7</v>
      </c>
      <c r="J180">
        <v>20790</v>
      </c>
      <c r="K180">
        <f>IF(M180="Bermasalah",0,1)</f>
        <v>0</v>
      </c>
      <c r="L180" t="s">
        <v>131</v>
      </c>
      <c r="M180" t="str">
        <f t="shared" si="13"/>
        <v>Bermasalah</v>
      </c>
    </row>
    <row r="181" spans="1:13" x14ac:dyDescent="0.25">
      <c r="A181" s="1">
        <v>45029</v>
      </c>
      <c r="B181" t="s">
        <v>55</v>
      </c>
      <c r="C181">
        <f t="shared" si="14"/>
        <v>11</v>
      </c>
      <c r="D181" t="s">
        <v>3</v>
      </c>
      <c r="E181">
        <f>IF(D181="ECO",1,IF(D181="EZ",2,3))</f>
        <v>1</v>
      </c>
      <c r="F181" t="s">
        <v>4</v>
      </c>
      <c r="G181">
        <f>IF(F181="PP_PM",1,IF(F181="PP_CASH",2,3))</f>
        <v>1</v>
      </c>
      <c r="H181" t="s">
        <v>5</v>
      </c>
      <c r="I181">
        <f>IF(H181="AKULAKUOB",1,IF(H181="BUKAEXPRESS",2,IF(H181="BUKALAPAK",3,IF(H181="E3",4,IF(H181="LAZADA",5,IF(H181="MAGELLAN",6,IF(H181="SHOPEE",7,IF(H181="TOKOPEDIA",8,9))))))))</f>
        <v>7</v>
      </c>
      <c r="J181">
        <v>22028</v>
      </c>
      <c r="K181">
        <f>IF(M181="Bermasalah",0,1)</f>
        <v>0</v>
      </c>
      <c r="L181" t="s">
        <v>131</v>
      </c>
      <c r="M181" t="str">
        <f t="shared" si="13"/>
        <v>Bermasalah</v>
      </c>
    </row>
    <row r="182" spans="1:13" x14ac:dyDescent="0.25">
      <c r="A182" s="1">
        <v>45031</v>
      </c>
      <c r="B182" t="s">
        <v>55</v>
      </c>
      <c r="C182">
        <f t="shared" si="14"/>
        <v>11</v>
      </c>
      <c r="D182" t="s">
        <v>3</v>
      </c>
      <c r="E182">
        <f>IF(D182="ECO",1,IF(D182="EZ",2,3))</f>
        <v>1</v>
      </c>
      <c r="F182" t="s">
        <v>4</v>
      </c>
      <c r="G182">
        <f>IF(F182="PP_PM",1,IF(F182="PP_CASH",2,3))</f>
        <v>1</v>
      </c>
      <c r="H182" t="s">
        <v>5</v>
      </c>
      <c r="I182">
        <f>IF(H182="AKULAKUOB",1,IF(H182="BUKAEXPRESS",2,IF(H182="BUKALAPAK",3,IF(H182="E3",4,IF(H182="LAZADA",5,IF(H182="MAGELLAN",6,IF(H182="SHOPEE",7,IF(H182="TOKOPEDIA",8,9))))))))</f>
        <v>7</v>
      </c>
      <c r="J182">
        <v>19800</v>
      </c>
      <c r="K182">
        <f>IF(M182="Bermasalah",0,1)</f>
        <v>0</v>
      </c>
      <c r="L182" t="s">
        <v>19</v>
      </c>
      <c r="M182" t="str">
        <f t="shared" si="13"/>
        <v>Bermasalah</v>
      </c>
    </row>
    <row r="183" spans="1:13" x14ac:dyDescent="0.25">
      <c r="A183" s="1">
        <v>45043</v>
      </c>
      <c r="B183" t="s">
        <v>55</v>
      </c>
      <c r="C183">
        <f t="shared" si="14"/>
        <v>11</v>
      </c>
      <c r="D183" t="s">
        <v>8</v>
      </c>
      <c r="E183">
        <f>IF(D183="ECO",1,IF(D183="EZ",2,3))</f>
        <v>2</v>
      </c>
      <c r="F183" t="s">
        <v>4</v>
      </c>
      <c r="G183">
        <f>IF(F183="PP_PM",1,IF(F183="PP_CASH",2,3))</f>
        <v>1</v>
      </c>
      <c r="H183" t="s">
        <v>5</v>
      </c>
      <c r="I183">
        <f>IF(H183="AKULAKUOB",1,IF(H183="BUKAEXPRESS",2,IF(H183="BUKALAPAK",3,IF(H183="E3",4,IF(H183="LAZADA",5,IF(H183="MAGELLAN",6,IF(H183="SHOPEE",7,IF(H183="TOKOPEDIA",8,9))))))))</f>
        <v>7</v>
      </c>
      <c r="J183">
        <v>24735</v>
      </c>
      <c r="K183">
        <f>IF(M183="Bermasalah",0,1)</f>
        <v>0</v>
      </c>
      <c r="L183" t="s">
        <v>131</v>
      </c>
      <c r="M183" t="str">
        <f t="shared" si="13"/>
        <v>Bermasalah</v>
      </c>
    </row>
    <row r="184" spans="1:13" x14ac:dyDescent="0.25">
      <c r="A184" s="1">
        <v>45026</v>
      </c>
      <c r="B184" t="s">
        <v>55</v>
      </c>
      <c r="C184">
        <f t="shared" si="14"/>
        <v>11</v>
      </c>
      <c r="D184" t="s">
        <v>3</v>
      </c>
      <c r="E184">
        <f>IF(D184="ECO",1,IF(D184="EZ",2,3))</f>
        <v>1</v>
      </c>
      <c r="F184" t="s">
        <v>4</v>
      </c>
      <c r="G184">
        <f>IF(F184="PP_PM",1,IF(F184="PP_CASH",2,3))</f>
        <v>1</v>
      </c>
      <c r="H184" t="s">
        <v>5</v>
      </c>
      <c r="I184">
        <f>IF(H184="AKULAKUOB",1,IF(H184="BUKAEXPRESS",2,IF(H184="BUKALAPAK",3,IF(H184="E3",4,IF(H184="LAZADA",5,IF(H184="MAGELLAN",6,IF(H184="SHOPEE",7,IF(H184="TOKOPEDIA",8,9))))))))</f>
        <v>7</v>
      </c>
      <c r="J184">
        <v>22028</v>
      </c>
      <c r="K184">
        <f>IF(M184="Bermasalah",0,1)</f>
        <v>0</v>
      </c>
      <c r="L184" t="s">
        <v>131</v>
      </c>
      <c r="M184" t="str">
        <f t="shared" si="13"/>
        <v>Bermasalah</v>
      </c>
    </row>
    <row r="185" spans="1:13" x14ac:dyDescent="0.25">
      <c r="A185" s="1">
        <v>45031</v>
      </c>
      <c r="B185" t="s">
        <v>55</v>
      </c>
      <c r="C185">
        <f t="shared" si="14"/>
        <v>11</v>
      </c>
      <c r="D185" t="s">
        <v>3</v>
      </c>
      <c r="E185">
        <f>IF(D185="ECO",1,IF(D185="EZ",2,3))</f>
        <v>1</v>
      </c>
      <c r="F185" t="s">
        <v>4</v>
      </c>
      <c r="G185">
        <f>IF(F185="PP_PM",1,IF(F185="PP_CASH",2,3))</f>
        <v>1</v>
      </c>
      <c r="H185" t="s">
        <v>5</v>
      </c>
      <c r="I185">
        <f>IF(H185="AKULAKUOB",1,IF(H185="BUKAEXPRESS",2,IF(H185="BUKALAPAK",3,IF(H185="E3",4,IF(H185="LAZADA",5,IF(H185="MAGELLAN",6,IF(H185="SHOPEE",7,IF(H185="TOKOPEDIA",8,9))))))))</f>
        <v>7</v>
      </c>
      <c r="J185">
        <v>14355</v>
      </c>
      <c r="K185">
        <f>IF(M185="Bermasalah",0,1)</f>
        <v>0</v>
      </c>
      <c r="L185" t="s">
        <v>131</v>
      </c>
      <c r="M185" t="str">
        <f t="shared" si="13"/>
        <v>Bermasalah</v>
      </c>
    </row>
    <row r="186" spans="1:13" x14ac:dyDescent="0.25">
      <c r="A186" s="1">
        <v>45020</v>
      </c>
      <c r="B186" t="s">
        <v>55</v>
      </c>
      <c r="C186">
        <f t="shared" si="14"/>
        <v>11</v>
      </c>
      <c r="D186" t="s">
        <v>3</v>
      </c>
      <c r="E186">
        <f>IF(D186="ECO",1,IF(D186="EZ",2,3))</f>
        <v>1</v>
      </c>
      <c r="F186" t="s">
        <v>4</v>
      </c>
      <c r="G186">
        <f>IF(F186="PP_PM",1,IF(F186="PP_CASH",2,3))</f>
        <v>1</v>
      </c>
      <c r="H186" t="s">
        <v>5</v>
      </c>
      <c r="I186">
        <f>IF(H186="AKULAKUOB",1,IF(H186="BUKAEXPRESS",2,IF(H186="BUKALAPAK",3,IF(H186="E3",4,IF(H186="LAZADA",5,IF(H186="MAGELLAN",6,IF(H186="SHOPEE",7,IF(H186="TOKOPEDIA",8,9))))))))</f>
        <v>7</v>
      </c>
      <c r="J186">
        <v>17078</v>
      </c>
      <c r="K186">
        <f>IF(M186="Bermasalah",0,1)</f>
        <v>0</v>
      </c>
      <c r="L186" t="s">
        <v>19</v>
      </c>
      <c r="M186" t="str">
        <f t="shared" si="13"/>
        <v>Bermasalah</v>
      </c>
    </row>
    <row r="187" spans="1:13" x14ac:dyDescent="0.25">
      <c r="A187" s="1">
        <v>45053</v>
      </c>
      <c r="B187" t="s">
        <v>55</v>
      </c>
      <c r="C187">
        <f t="shared" si="14"/>
        <v>11</v>
      </c>
      <c r="D187" t="s">
        <v>3</v>
      </c>
      <c r="E187">
        <f>IF(D187="ECO",1,IF(D187="EZ",2,3))</f>
        <v>1</v>
      </c>
      <c r="F187" t="s">
        <v>4</v>
      </c>
      <c r="G187">
        <f>IF(F187="PP_PM",1,IF(F187="PP_CASH",2,3))</f>
        <v>1</v>
      </c>
      <c r="H187" t="s">
        <v>5</v>
      </c>
      <c r="I187">
        <f>IF(H187="AKULAKUOB",1,IF(H187="BUKAEXPRESS",2,IF(H187="BUKALAPAK",3,IF(H187="E3",4,IF(H187="LAZADA",5,IF(H187="MAGELLAN",6,IF(H187="SHOPEE",7,IF(H187="TOKOPEDIA",8,9))))))))</f>
        <v>7</v>
      </c>
      <c r="J187">
        <v>18562</v>
      </c>
      <c r="K187">
        <f>IF(M187="Bermasalah",0,1)</f>
        <v>0</v>
      </c>
      <c r="L187" t="s">
        <v>131</v>
      </c>
      <c r="M187" t="str">
        <f t="shared" si="13"/>
        <v>Bermasalah</v>
      </c>
    </row>
    <row r="188" spans="1:13" x14ac:dyDescent="0.25">
      <c r="A188" s="1">
        <v>45054</v>
      </c>
      <c r="B188" t="s">
        <v>55</v>
      </c>
      <c r="C188">
        <f t="shared" si="14"/>
        <v>11</v>
      </c>
      <c r="D188" t="s">
        <v>3</v>
      </c>
      <c r="E188">
        <f>IF(D188="ECO",1,IF(D188="EZ",2,3))</f>
        <v>1</v>
      </c>
      <c r="F188" t="s">
        <v>4</v>
      </c>
      <c r="G188">
        <f>IF(F188="PP_PM",1,IF(F188="PP_CASH",2,3))</f>
        <v>1</v>
      </c>
      <c r="H188" t="s">
        <v>5</v>
      </c>
      <c r="I188">
        <f>IF(H188="AKULAKUOB",1,IF(H188="BUKAEXPRESS",2,IF(H188="BUKALAPAK",3,IF(H188="E3",4,IF(H188="LAZADA",5,IF(H188="MAGELLAN",6,IF(H188="SHOPEE",7,IF(H188="TOKOPEDIA",8,9))))))))</f>
        <v>7</v>
      </c>
      <c r="J188">
        <v>22028</v>
      </c>
      <c r="K188">
        <f>IF(M188="Bermasalah",0,1)</f>
        <v>1</v>
      </c>
      <c r="L188" t="s">
        <v>49</v>
      </c>
      <c r="M188" t="str">
        <f t="shared" si="13"/>
        <v>Tidak Bermasalah</v>
      </c>
    </row>
    <row r="189" spans="1:13" x14ac:dyDescent="0.25">
      <c r="A189" s="1">
        <v>45062</v>
      </c>
      <c r="B189" t="s">
        <v>55</v>
      </c>
      <c r="C189">
        <f t="shared" si="14"/>
        <v>11</v>
      </c>
      <c r="D189" t="s">
        <v>3</v>
      </c>
      <c r="E189">
        <f>IF(D189="ECO",1,IF(D189="EZ",2,3))</f>
        <v>1</v>
      </c>
      <c r="F189" t="s">
        <v>4</v>
      </c>
      <c r="G189">
        <f>IF(F189="PP_PM",1,IF(F189="PP_CASH",2,3))</f>
        <v>1</v>
      </c>
      <c r="H189" t="s">
        <v>5</v>
      </c>
      <c r="I189">
        <f>IF(H189="AKULAKUOB",1,IF(H189="BUKAEXPRESS",2,IF(H189="BUKALAPAK",3,IF(H189="E3",4,IF(H189="LAZADA",5,IF(H189="MAGELLAN",6,IF(H189="SHOPEE",7,IF(H189="TOKOPEDIA",8,9))))))))</f>
        <v>7</v>
      </c>
      <c r="J189">
        <v>22028</v>
      </c>
      <c r="K189">
        <f>IF(M189="Bermasalah",0,1)</f>
        <v>1</v>
      </c>
      <c r="L189" t="s">
        <v>49</v>
      </c>
      <c r="M189" t="str">
        <f t="shared" si="13"/>
        <v>Tidak Bermasalah</v>
      </c>
    </row>
    <row r="190" spans="1:13" x14ac:dyDescent="0.25">
      <c r="A190" s="1">
        <v>45060</v>
      </c>
      <c r="B190" t="s">
        <v>55</v>
      </c>
      <c r="C190">
        <f t="shared" si="14"/>
        <v>11</v>
      </c>
      <c r="D190" t="s">
        <v>3</v>
      </c>
      <c r="E190">
        <f>IF(D190="ECO",1,IF(D190="EZ",2,3))</f>
        <v>1</v>
      </c>
      <c r="F190" t="s">
        <v>4</v>
      </c>
      <c r="G190">
        <f>IF(F190="PP_PM",1,IF(F190="PP_CASH",2,3))</f>
        <v>1</v>
      </c>
      <c r="H190" t="s">
        <v>5</v>
      </c>
      <c r="I190">
        <f>IF(H190="AKULAKUOB",1,IF(H190="BUKAEXPRESS",2,IF(H190="BUKALAPAK",3,IF(H190="E3",4,IF(H190="LAZADA",5,IF(H190="MAGELLAN",6,IF(H190="SHOPEE",7,IF(H190="TOKOPEDIA",8,9))))))))</f>
        <v>7</v>
      </c>
      <c r="J190">
        <v>22028</v>
      </c>
      <c r="K190">
        <f>IF(M190="Bermasalah",0,1)</f>
        <v>0</v>
      </c>
      <c r="L190" t="s">
        <v>131</v>
      </c>
      <c r="M190" t="str">
        <f t="shared" si="13"/>
        <v>Bermasalah</v>
      </c>
    </row>
    <row r="191" spans="1:13" x14ac:dyDescent="0.25">
      <c r="A191" s="1">
        <v>45061</v>
      </c>
      <c r="B191" t="s">
        <v>55</v>
      </c>
      <c r="C191">
        <f t="shared" si="14"/>
        <v>11</v>
      </c>
      <c r="D191" t="s">
        <v>3</v>
      </c>
      <c r="E191">
        <f>IF(D191="ECO",1,IF(D191="EZ",2,3))</f>
        <v>1</v>
      </c>
      <c r="F191" t="s">
        <v>4</v>
      </c>
      <c r="G191">
        <f>IF(F191="PP_PM",1,IF(F191="PP_CASH",2,3))</f>
        <v>1</v>
      </c>
      <c r="H191" t="s">
        <v>5</v>
      </c>
      <c r="I191">
        <f>IF(H191="AKULAKUOB",1,IF(H191="BUKAEXPRESS",2,IF(H191="BUKALAPAK",3,IF(H191="E3",4,IF(H191="LAZADA",5,IF(H191="MAGELLAN",6,IF(H191="SHOPEE",7,IF(H191="TOKOPEDIA",8,9))))))))</f>
        <v>7</v>
      </c>
      <c r="J191">
        <v>22028</v>
      </c>
      <c r="K191">
        <f>IF(M191="Bermasalah",0,1)</f>
        <v>1</v>
      </c>
      <c r="L191" t="s">
        <v>49</v>
      </c>
      <c r="M191" t="str">
        <f t="shared" si="13"/>
        <v>Tidak Bermasalah</v>
      </c>
    </row>
    <row r="192" spans="1:13" x14ac:dyDescent="0.25">
      <c r="A192" s="1">
        <v>45062</v>
      </c>
      <c r="B192" t="s">
        <v>55</v>
      </c>
      <c r="C192">
        <f t="shared" si="14"/>
        <v>11</v>
      </c>
      <c r="D192" t="s">
        <v>3</v>
      </c>
      <c r="E192">
        <f>IF(D192="ECO",1,IF(D192="EZ",2,3))</f>
        <v>1</v>
      </c>
      <c r="F192" t="s">
        <v>4</v>
      </c>
      <c r="G192">
        <f>IF(F192="PP_PM",1,IF(F192="PP_CASH",2,3))</f>
        <v>1</v>
      </c>
      <c r="H192" t="s">
        <v>5</v>
      </c>
      <c r="I192">
        <f>IF(H192="AKULAKUOB",1,IF(H192="BUKAEXPRESS",2,IF(H192="BUKALAPAK",3,IF(H192="E3",4,IF(H192="LAZADA",5,IF(H192="MAGELLAN",6,IF(H192="SHOPEE",7,IF(H192="TOKOPEDIA",8,9))))))))</f>
        <v>7</v>
      </c>
      <c r="J192">
        <v>24998</v>
      </c>
      <c r="K192">
        <f>IF(M192="Bermasalah",0,1)</f>
        <v>0</v>
      </c>
      <c r="L192" t="s">
        <v>131</v>
      </c>
      <c r="M192" t="str">
        <f t="shared" si="13"/>
        <v>Bermasalah</v>
      </c>
    </row>
    <row r="193" spans="1:13" x14ac:dyDescent="0.25">
      <c r="A193" s="1">
        <v>45063</v>
      </c>
      <c r="B193" t="s">
        <v>55</v>
      </c>
      <c r="C193">
        <f t="shared" si="14"/>
        <v>11</v>
      </c>
      <c r="D193" t="s">
        <v>3</v>
      </c>
      <c r="E193">
        <f>IF(D193="ECO",1,IF(D193="EZ",2,3))</f>
        <v>1</v>
      </c>
      <c r="F193" t="s">
        <v>4</v>
      </c>
      <c r="G193">
        <f>IF(F193="PP_PM",1,IF(F193="PP_CASH",2,3))</f>
        <v>1</v>
      </c>
      <c r="H193" t="s">
        <v>5</v>
      </c>
      <c r="I193">
        <f>IF(H193="AKULAKUOB",1,IF(H193="BUKAEXPRESS",2,IF(H193="BUKALAPAK",3,IF(H193="E3",4,IF(H193="LAZADA",5,IF(H193="MAGELLAN",6,IF(H193="SHOPEE",7,IF(H193="TOKOPEDIA",8,9))))))))</f>
        <v>7</v>
      </c>
      <c r="J193">
        <v>22028</v>
      </c>
      <c r="K193">
        <f>IF(M193="Bermasalah",0,1)</f>
        <v>0</v>
      </c>
      <c r="L193" t="s">
        <v>131</v>
      </c>
      <c r="M193" t="str">
        <f t="shared" si="13"/>
        <v>Bermasalah</v>
      </c>
    </row>
    <row r="194" spans="1:13" x14ac:dyDescent="0.25">
      <c r="A194" s="1">
        <v>45064</v>
      </c>
      <c r="B194" t="s">
        <v>55</v>
      </c>
      <c r="C194">
        <f t="shared" si="14"/>
        <v>11</v>
      </c>
      <c r="D194" t="s">
        <v>3</v>
      </c>
      <c r="E194">
        <f>IF(D194="ECO",1,IF(D194="EZ",2,3))</f>
        <v>1</v>
      </c>
      <c r="F194" t="s">
        <v>4</v>
      </c>
      <c r="G194">
        <f>IF(F194="PP_PM",1,IF(F194="PP_CASH",2,3))</f>
        <v>1</v>
      </c>
      <c r="H194" t="s">
        <v>5</v>
      </c>
      <c r="I194">
        <f>IF(H194="AKULAKUOB",1,IF(H194="BUKAEXPRESS",2,IF(H194="BUKALAPAK",3,IF(H194="E3",4,IF(H194="LAZADA",5,IF(H194="MAGELLAN",6,IF(H194="SHOPEE",7,IF(H194="TOKOPEDIA",8,9))))))))</f>
        <v>7</v>
      </c>
      <c r="J194">
        <v>29948</v>
      </c>
      <c r="K194">
        <f>IF(M194="Bermasalah",0,1)</f>
        <v>0</v>
      </c>
      <c r="L194" t="s">
        <v>131</v>
      </c>
      <c r="M194" t="str">
        <f t="shared" si="13"/>
        <v>Bermasalah</v>
      </c>
    </row>
    <row r="195" spans="1:13" x14ac:dyDescent="0.25">
      <c r="A195" s="1">
        <v>45065</v>
      </c>
      <c r="B195" t="s">
        <v>55</v>
      </c>
      <c r="C195">
        <f t="shared" si="14"/>
        <v>11</v>
      </c>
      <c r="D195" t="s">
        <v>3</v>
      </c>
      <c r="E195">
        <f>IF(D195="ECO",1,IF(D195="EZ",2,3))</f>
        <v>1</v>
      </c>
      <c r="F195" t="s">
        <v>4</v>
      </c>
      <c r="G195">
        <f>IF(F195="PP_PM",1,IF(F195="PP_CASH",2,3))</f>
        <v>1</v>
      </c>
      <c r="H195" t="s">
        <v>5</v>
      </c>
      <c r="I195">
        <f>IF(H195="AKULAKUOB",1,IF(H195="BUKAEXPRESS",2,IF(H195="BUKALAPAK",3,IF(H195="E3",4,IF(H195="LAZADA",5,IF(H195="MAGELLAN",6,IF(H195="SHOPEE",7,IF(H195="TOKOPEDIA",8,9))))))))</f>
        <v>7</v>
      </c>
      <c r="J195">
        <v>24998</v>
      </c>
      <c r="K195">
        <f>IF(M195="Bermasalah",0,1)</f>
        <v>1</v>
      </c>
      <c r="L195" t="s">
        <v>49</v>
      </c>
      <c r="M195" t="str">
        <f t="shared" si="13"/>
        <v>Tidak Bermasalah</v>
      </c>
    </row>
    <row r="196" spans="1:13" x14ac:dyDescent="0.25">
      <c r="A196" s="1">
        <v>45066</v>
      </c>
      <c r="B196" t="s">
        <v>55</v>
      </c>
      <c r="C196">
        <f t="shared" si="14"/>
        <v>11</v>
      </c>
      <c r="D196" t="s">
        <v>3</v>
      </c>
      <c r="E196">
        <f>IF(D196="ECO",1,IF(D196="EZ",2,3))</f>
        <v>1</v>
      </c>
      <c r="F196" t="s">
        <v>4</v>
      </c>
      <c r="G196">
        <f>IF(F196="PP_PM",1,IF(F196="PP_CASH",2,3))</f>
        <v>1</v>
      </c>
      <c r="H196" t="s">
        <v>5</v>
      </c>
      <c r="I196">
        <f>IF(H196="AKULAKUOB",1,IF(H196="BUKAEXPRESS",2,IF(H196="BUKALAPAK",3,IF(H196="E3",4,IF(H196="LAZADA",5,IF(H196="MAGELLAN",6,IF(H196="SHOPEE",7,IF(H196="TOKOPEDIA",8,9))))))))</f>
        <v>7</v>
      </c>
      <c r="J196">
        <v>24998</v>
      </c>
      <c r="K196">
        <f>IF(M196="Bermasalah",0,1)</f>
        <v>1</v>
      </c>
      <c r="L196" t="s">
        <v>49</v>
      </c>
      <c r="M196" t="str">
        <f t="shared" si="13"/>
        <v>Tidak Bermasalah</v>
      </c>
    </row>
    <row r="197" spans="1:13" x14ac:dyDescent="0.25">
      <c r="A197" s="1">
        <v>45067</v>
      </c>
      <c r="B197" t="s">
        <v>55</v>
      </c>
      <c r="C197">
        <f t="shared" si="14"/>
        <v>11</v>
      </c>
      <c r="D197" t="s">
        <v>3</v>
      </c>
      <c r="E197">
        <f>IF(D197="ECO",1,IF(D197="EZ",2,3))</f>
        <v>1</v>
      </c>
      <c r="F197" t="s">
        <v>4</v>
      </c>
      <c r="G197">
        <f>IF(F197="PP_PM",1,IF(F197="PP_CASH",2,3))</f>
        <v>1</v>
      </c>
      <c r="H197" t="s">
        <v>5</v>
      </c>
      <c r="I197">
        <f>IF(H197="AKULAKUOB",1,IF(H197="BUKAEXPRESS",2,IF(H197="BUKALAPAK",3,IF(H197="E3",4,IF(H197="LAZADA",5,IF(H197="MAGELLAN",6,IF(H197="SHOPEE",7,IF(H197="TOKOPEDIA",8,9))))))))</f>
        <v>7</v>
      </c>
      <c r="J197">
        <v>22028</v>
      </c>
      <c r="K197">
        <f>IF(M197="Bermasalah",0,1)</f>
        <v>1</v>
      </c>
      <c r="L197" t="s">
        <v>49</v>
      </c>
      <c r="M197" t="str">
        <f t="shared" si="13"/>
        <v>Tidak Bermasalah</v>
      </c>
    </row>
    <row r="198" spans="1:13" x14ac:dyDescent="0.25">
      <c r="A198" s="1">
        <v>45068</v>
      </c>
      <c r="B198" t="s">
        <v>55</v>
      </c>
      <c r="C198">
        <f t="shared" si="14"/>
        <v>11</v>
      </c>
      <c r="D198" t="s">
        <v>8</v>
      </c>
      <c r="E198">
        <f>IF(D198="ECO",1,IF(D198="EZ",2,3))</f>
        <v>2</v>
      </c>
      <c r="F198" t="s">
        <v>4</v>
      </c>
      <c r="G198">
        <f>IF(F198="PP_PM",1,IF(F198="PP_CASH",2,3))</f>
        <v>1</v>
      </c>
      <c r="H198" t="s">
        <v>5</v>
      </c>
      <c r="I198">
        <f>IF(H198="AKULAKUOB",1,IF(H198="BUKAEXPRESS",2,IF(H198="BUKALAPAK",3,IF(H198="E3",4,IF(H198="LAZADA",5,IF(H198="MAGELLAN",6,IF(H198="SHOPEE",7,IF(H198="TOKOPEDIA",8,9))))))))</f>
        <v>7</v>
      </c>
      <c r="J198">
        <v>42195</v>
      </c>
      <c r="K198">
        <f>IF(M198="Bermasalah",0,1)</f>
        <v>0</v>
      </c>
      <c r="L198" t="s">
        <v>131</v>
      </c>
      <c r="M198" t="str">
        <f t="shared" si="13"/>
        <v>Bermasalah</v>
      </c>
    </row>
    <row r="199" spans="1:13" x14ac:dyDescent="0.25">
      <c r="A199" s="1">
        <v>45069</v>
      </c>
      <c r="B199" t="s">
        <v>55</v>
      </c>
      <c r="C199">
        <f t="shared" si="14"/>
        <v>11</v>
      </c>
      <c r="D199" t="s">
        <v>3</v>
      </c>
      <c r="E199">
        <f>IF(D199="ECO",1,IF(D199="EZ",2,3))</f>
        <v>1</v>
      </c>
      <c r="F199" t="s">
        <v>4</v>
      </c>
      <c r="G199">
        <f>IF(F199="PP_PM",1,IF(F199="PP_CASH",2,3))</f>
        <v>1</v>
      </c>
      <c r="H199" t="s">
        <v>5</v>
      </c>
      <c r="I199">
        <f>IF(H199="AKULAKUOB",1,IF(H199="BUKAEXPRESS",2,IF(H199="BUKALAPAK",3,IF(H199="E3",4,IF(H199="LAZADA",5,IF(H199="MAGELLAN",6,IF(H199="SHOPEE",7,IF(H199="TOKOPEDIA",8,9))))))))</f>
        <v>7</v>
      </c>
      <c r="J199">
        <v>24998</v>
      </c>
      <c r="K199">
        <f>IF(M199="Bermasalah",0,1)</f>
        <v>1</v>
      </c>
      <c r="L199" t="s">
        <v>49</v>
      </c>
      <c r="M199" t="str">
        <f t="shared" si="13"/>
        <v>Tidak Bermasalah</v>
      </c>
    </row>
    <row r="200" spans="1:13" x14ac:dyDescent="0.25">
      <c r="A200" s="1">
        <v>45085</v>
      </c>
      <c r="B200" t="s">
        <v>55</v>
      </c>
      <c r="C200">
        <f t="shared" si="14"/>
        <v>11</v>
      </c>
      <c r="D200" t="s">
        <v>8</v>
      </c>
      <c r="E200">
        <f>IF(D200="ECO",1,IF(D200="EZ",2,3))</f>
        <v>2</v>
      </c>
      <c r="F200" t="s">
        <v>4</v>
      </c>
      <c r="G200">
        <f>IF(F200="PP_PM",1,IF(F200="PP_CASH",2,3))</f>
        <v>1</v>
      </c>
      <c r="H200" t="s">
        <v>5</v>
      </c>
      <c r="I200">
        <f>IF(H200="AKULAKUOB",1,IF(H200="BUKAEXPRESS",2,IF(H200="BUKALAPAK",3,IF(H200="E3",4,IF(H200="LAZADA",5,IF(H200="MAGELLAN",6,IF(H200="SHOPEE",7,IF(H200="TOKOPEDIA",8,9))))))))</f>
        <v>7</v>
      </c>
      <c r="J200">
        <v>24250</v>
      </c>
      <c r="K200">
        <f>IF(M200="Bermasalah",0,1)</f>
        <v>1</v>
      </c>
      <c r="L200" t="s">
        <v>49</v>
      </c>
      <c r="M200" t="str">
        <f t="shared" ref="M200:M258" si="15">IF(L200="Other","Bermasalah",IF(L200="Delivery","Tidak Bermasalah",IF(L200="Kirim","Tidak Bermasalah",IF(L200="Pack","Tidak Bermasalah",IF(L200="Paket Bermasalah","Bermasalah",IF(L200="Paket Tinggal Gudang","Tidak Bermasalah",IF(L200="Sampai","Tidak Bermasalah",IF(L200="Tanda Terima","Tidak Bermasalah",IF(L200="TTD Retur","Bermasalah",0)))))))))</f>
        <v>Tidak Bermasalah</v>
      </c>
    </row>
    <row r="201" spans="1:13" x14ac:dyDescent="0.25">
      <c r="A201" s="1">
        <v>45105</v>
      </c>
      <c r="B201" t="s">
        <v>55</v>
      </c>
      <c r="C201">
        <f t="shared" si="14"/>
        <v>11</v>
      </c>
      <c r="D201" t="s">
        <v>3</v>
      </c>
      <c r="E201">
        <f>IF(D201="ECO",1,IF(D201="EZ",2,3))</f>
        <v>1</v>
      </c>
      <c r="F201" t="s">
        <v>4</v>
      </c>
      <c r="G201">
        <f>IF(F201="PP_PM",1,IF(F201="PP_CASH",2,3))</f>
        <v>1</v>
      </c>
      <c r="H201" t="s">
        <v>5</v>
      </c>
      <c r="I201">
        <f>IF(H201="AKULAKUOB",1,IF(H201="BUKAEXPRESS",2,IF(H201="BUKALAPAK",3,IF(H201="E3",4,IF(H201="LAZADA",5,IF(H201="MAGELLAN",6,IF(H201="SHOPEE",7,IF(H201="TOKOPEDIA",8,9))))))))</f>
        <v>7</v>
      </c>
      <c r="J201">
        <v>26730</v>
      </c>
      <c r="K201">
        <f>IF(M201="Bermasalah",0,1)</f>
        <v>0</v>
      </c>
      <c r="L201" t="s">
        <v>131</v>
      </c>
      <c r="M201" t="str">
        <f t="shared" si="15"/>
        <v>Bermasalah</v>
      </c>
    </row>
    <row r="202" spans="1:13" x14ac:dyDescent="0.25">
      <c r="A202" s="1">
        <v>45086</v>
      </c>
      <c r="B202" t="s">
        <v>55</v>
      </c>
      <c r="C202">
        <f t="shared" si="14"/>
        <v>11</v>
      </c>
      <c r="D202" t="s">
        <v>3</v>
      </c>
      <c r="E202">
        <f>IF(D202="ECO",1,IF(D202="EZ",2,3))</f>
        <v>1</v>
      </c>
      <c r="F202" t="s">
        <v>4</v>
      </c>
      <c r="G202">
        <f>IF(F202="PP_PM",1,IF(F202="PP_CASH",2,3))</f>
        <v>1</v>
      </c>
      <c r="H202" t="s">
        <v>5</v>
      </c>
      <c r="I202">
        <f>IF(H202="AKULAKUOB",1,IF(H202="BUKAEXPRESS",2,IF(H202="BUKALAPAK",3,IF(H202="E3",4,IF(H202="LAZADA",5,IF(H202="MAGELLAN",6,IF(H202="SHOPEE",7,IF(H202="TOKOPEDIA",8,9))))))))</f>
        <v>7</v>
      </c>
      <c r="J202">
        <v>15840</v>
      </c>
      <c r="K202">
        <f>IF(M202="Bermasalah",0,1)</f>
        <v>1</v>
      </c>
      <c r="L202" t="s">
        <v>49</v>
      </c>
      <c r="M202" t="str">
        <f t="shared" si="15"/>
        <v>Tidak Bermasalah</v>
      </c>
    </row>
    <row r="203" spans="1:13" x14ac:dyDescent="0.25">
      <c r="A203" s="1">
        <v>45092</v>
      </c>
      <c r="B203" t="s">
        <v>55</v>
      </c>
      <c r="C203">
        <f t="shared" si="14"/>
        <v>11</v>
      </c>
      <c r="D203" t="s">
        <v>3</v>
      </c>
      <c r="E203">
        <f>IF(D203="ECO",1,IF(D203="EZ",2,3))</f>
        <v>1</v>
      </c>
      <c r="F203" t="s">
        <v>4</v>
      </c>
      <c r="G203">
        <f>IF(F203="PP_PM",1,IF(F203="PP_CASH",2,3))</f>
        <v>1</v>
      </c>
      <c r="H203" t="s">
        <v>5</v>
      </c>
      <c r="I203">
        <f>IF(H203="AKULAKUOB",1,IF(H203="BUKAEXPRESS",2,IF(H203="BUKALAPAK",3,IF(H203="E3",4,IF(H203="LAZADA",5,IF(H203="MAGELLAN",6,IF(H203="SHOPEE",7,IF(H203="TOKOPEDIA",8,9))))))))</f>
        <v>7</v>
      </c>
      <c r="J203">
        <v>30442</v>
      </c>
      <c r="K203">
        <f>IF(M203="Bermasalah",0,1)</f>
        <v>0</v>
      </c>
      <c r="L203" t="s">
        <v>131</v>
      </c>
      <c r="M203" t="str">
        <f t="shared" si="15"/>
        <v>Bermasalah</v>
      </c>
    </row>
    <row r="204" spans="1:13" x14ac:dyDescent="0.25">
      <c r="A204" s="1">
        <v>45094</v>
      </c>
      <c r="B204" t="s">
        <v>55</v>
      </c>
      <c r="C204">
        <f t="shared" si="14"/>
        <v>11</v>
      </c>
      <c r="D204" t="s">
        <v>8</v>
      </c>
      <c r="E204">
        <f>IF(D204="ECO",1,IF(D204="EZ",2,3))</f>
        <v>2</v>
      </c>
      <c r="F204" t="s">
        <v>4</v>
      </c>
      <c r="G204">
        <f>IF(F204="PP_PM",1,IF(F204="PP_CASH",2,3))</f>
        <v>1</v>
      </c>
      <c r="H204" t="s">
        <v>5</v>
      </c>
      <c r="I204">
        <f>IF(H204="AKULAKUOB",1,IF(H204="BUKAEXPRESS",2,IF(H204="BUKALAPAK",3,IF(H204="E3",4,IF(H204="LAZADA",5,IF(H204="MAGELLAN",6,IF(H204="SHOPEE",7,IF(H204="TOKOPEDIA",8,9))))))))</f>
        <v>7</v>
      </c>
      <c r="J204">
        <v>3880</v>
      </c>
      <c r="K204">
        <f>IF(M204="Bermasalah",0,1)</f>
        <v>0</v>
      </c>
      <c r="L204" t="s">
        <v>19</v>
      </c>
      <c r="M204" t="str">
        <f t="shared" si="15"/>
        <v>Bermasalah</v>
      </c>
    </row>
    <row r="205" spans="1:13" x14ac:dyDescent="0.25">
      <c r="A205" s="1">
        <v>45093</v>
      </c>
      <c r="B205" t="s">
        <v>55</v>
      </c>
      <c r="C205">
        <f t="shared" si="14"/>
        <v>11</v>
      </c>
      <c r="D205" t="s">
        <v>8</v>
      </c>
      <c r="E205">
        <f>IF(D205="ECO",1,IF(D205="EZ",2,3))</f>
        <v>2</v>
      </c>
      <c r="F205" t="s">
        <v>4</v>
      </c>
      <c r="G205">
        <f>IF(F205="PP_PM",1,IF(F205="PP_CASH",2,3))</f>
        <v>1</v>
      </c>
      <c r="H205" t="s">
        <v>5</v>
      </c>
      <c r="I205">
        <f>IF(H205="AKULAKUOB",1,IF(H205="BUKAEXPRESS",2,IF(H205="BUKALAPAK",3,IF(H205="E3",4,IF(H205="LAZADA",5,IF(H205="MAGELLAN",6,IF(H205="SHOPEE",7,IF(H205="TOKOPEDIA",8,9))))))))</f>
        <v>7</v>
      </c>
      <c r="J205">
        <v>18430</v>
      </c>
      <c r="K205">
        <f>IF(M205="Bermasalah",0,1)</f>
        <v>1</v>
      </c>
      <c r="L205" t="s">
        <v>49</v>
      </c>
      <c r="M205" t="str">
        <f t="shared" si="15"/>
        <v>Tidak Bermasalah</v>
      </c>
    </row>
    <row r="206" spans="1:13" x14ac:dyDescent="0.25">
      <c r="A206" s="1">
        <v>45013</v>
      </c>
      <c r="B206" t="s">
        <v>141</v>
      </c>
      <c r="C206">
        <f t="shared" si="14"/>
        <v>12</v>
      </c>
      <c r="D206" t="s">
        <v>8</v>
      </c>
      <c r="E206">
        <f>IF(D206="ECO",1,IF(D206="EZ",2,3))</f>
        <v>2</v>
      </c>
      <c r="F206" t="s">
        <v>4</v>
      </c>
      <c r="G206">
        <f>IF(F206="PP_PM",1,IF(F206="PP_CASH",2,3))</f>
        <v>1</v>
      </c>
      <c r="H206" t="s">
        <v>12</v>
      </c>
      <c r="I206">
        <f>IF(H206="AKULAKUOB",1,IF(H206="BUKAEXPRESS",2,IF(H206="BUKALAPAK",3,IF(H206="E3",4,IF(H206="LAZADA",5,IF(H206="MAGELLAN",6,IF(H206="SHOPEE",7,IF(H206="TOKOPEDIA",8,9))))))))</f>
        <v>6</v>
      </c>
      <c r="J206">
        <v>37345</v>
      </c>
      <c r="K206">
        <f>IF(M206="Bermasalah",0,1)</f>
        <v>1</v>
      </c>
      <c r="L206" t="s">
        <v>49</v>
      </c>
      <c r="M206" t="str">
        <f t="shared" si="15"/>
        <v>Tidak Bermasalah</v>
      </c>
    </row>
    <row r="207" spans="1:13" x14ac:dyDescent="0.25">
      <c r="A207" s="1">
        <v>45009</v>
      </c>
      <c r="B207" t="s">
        <v>141</v>
      </c>
      <c r="C207">
        <f>IF(B207=B206,12,13)</f>
        <v>12</v>
      </c>
      <c r="D207" t="s">
        <v>3</v>
      </c>
      <c r="E207">
        <f>IF(D207="ECO",1,IF(D207="EZ",2,3))</f>
        <v>1</v>
      </c>
      <c r="F207" t="s">
        <v>4</v>
      </c>
      <c r="G207">
        <f>IF(F207="PP_PM",1,IF(F207="PP_CASH",2,3))</f>
        <v>1</v>
      </c>
      <c r="H207" t="s">
        <v>12</v>
      </c>
      <c r="I207">
        <f>IF(H207="AKULAKUOB",1,IF(H207="BUKAEXPRESS",2,IF(H207="BUKALAPAK",3,IF(H207="E3",4,IF(H207="LAZADA",5,IF(H207="MAGELLAN",6,IF(H207="SHOPEE",7,IF(H207="TOKOPEDIA",8,9))))))))</f>
        <v>6</v>
      </c>
      <c r="J207">
        <v>26978</v>
      </c>
      <c r="K207">
        <f>IF(M207="Bermasalah",0,1)</f>
        <v>0</v>
      </c>
      <c r="L207" t="s">
        <v>131</v>
      </c>
      <c r="M207" t="str">
        <f t="shared" si="15"/>
        <v>Bermasalah</v>
      </c>
    </row>
    <row r="208" spans="1:13" x14ac:dyDescent="0.25">
      <c r="A208" s="1">
        <v>45013</v>
      </c>
      <c r="B208" t="s">
        <v>141</v>
      </c>
      <c r="C208">
        <f t="shared" ref="C208:C225" si="16">IF(B208=B207,12,13)</f>
        <v>12</v>
      </c>
      <c r="D208" t="s">
        <v>3</v>
      </c>
      <c r="E208">
        <f>IF(D208="ECO",1,IF(D208="EZ",2,3))</f>
        <v>1</v>
      </c>
      <c r="F208" t="s">
        <v>4</v>
      </c>
      <c r="G208">
        <f>IF(F208="PP_PM",1,IF(F208="PP_CASH",2,3))</f>
        <v>1</v>
      </c>
      <c r="H208" t="s">
        <v>12</v>
      </c>
      <c r="I208">
        <f>IF(H208="AKULAKUOB",1,IF(H208="BUKAEXPRESS",2,IF(H208="BUKALAPAK",3,IF(H208="E3",4,IF(H208="LAZADA",5,IF(H208="MAGELLAN",6,IF(H208="SHOPEE",7,IF(H208="TOKOPEDIA",8,9))))))))</f>
        <v>6</v>
      </c>
      <c r="J208">
        <v>31790</v>
      </c>
      <c r="K208">
        <f>IF(M208="Bermasalah",0,1)</f>
        <v>1</v>
      </c>
      <c r="L208" t="s">
        <v>49</v>
      </c>
      <c r="M208" t="str">
        <f t="shared" si="15"/>
        <v>Tidak Bermasalah</v>
      </c>
    </row>
    <row r="209" spans="1:13" x14ac:dyDescent="0.25">
      <c r="A209" s="1">
        <v>45015</v>
      </c>
      <c r="B209" t="s">
        <v>141</v>
      </c>
      <c r="C209">
        <f t="shared" si="16"/>
        <v>12</v>
      </c>
      <c r="D209" t="s">
        <v>8</v>
      </c>
      <c r="E209">
        <f>IF(D209="ECO",1,IF(D209="EZ",2,3))</f>
        <v>2</v>
      </c>
      <c r="F209" t="s">
        <v>4</v>
      </c>
      <c r="G209">
        <f>IF(F209="PP_PM",1,IF(F209="PP_CASH",2,3))</f>
        <v>1</v>
      </c>
      <c r="H209" t="s">
        <v>12</v>
      </c>
      <c r="I209">
        <f>IF(H209="AKULAKUOB",1,IF(H209="BUKAEXPRESS",2,IF(H209="BUKALAPAK",3,IF(H209="E3",4,IF(H209="LAZADA",5,IF(H209="MAGELLAN",6,IF(H209="SHOPEE",7,IF(H209="TOKOPEDIA",8,9))))))))</f>
        <v>6</v>
      </c>
      <c r="J209">
        <v>20370</v>
      </c>
      <c r="K209">
        <f>IF(M209="Bermasalah",0,1)</f>
        <v>1</v>
      </c>
      <c r="L209" t="s">
        <v>49</v>
      </c>
      <c r="M209" t="str">
        <f t="shared" si="15"/>
        <v>Tidak Bermasalah</v>
      </c>
    </row>
    <row r="210" spans="1:13" x14ac:dyDescent="0.25">
      <c r="A210" s="1">
        <v>45016</v>
      </c>
      <c r="B210" t="s">
        <v>141</v>
      </c>
      <c r="C210">
        <f t="shared" si="16"/>
        <v>12</v>
      </c>
      <c r="D210" t="s">
        <v>3</v>
      </c>
      <c r="E210">
        <f>IF(D210="ECO",1,IF(D210="EZ",2,3))</f>
        <v>1</v>
      </c>
      <c r="F210" t="s">
        <v>4</v>
      </c>
      <c r="G210">
        <f>IF(F210="PP_PM",1,IF(F210="PP_CASH",2,3))</f>
        <v>1</v>
      </c>
      <c r="H210" t="s">
        <v>12</v>
      </c>
      <c r="I210">
        <f>IF(H210="AKULAKUOB",1,IF(H210="BUKAEXPRESS",2,IF(H210="BUKALAPAK",3,IF(H210="E3",4,IF(H210="LAZADA",5,IF(H210="MAGELLAN",6,IF(H210="SHOPEE",7,IF(H210="TOKOPEDIA",8,9))))))))</f>
        <v>6</v>
      </c>
      <c r="J210">
        <v>26370</v>
      </c>
      <c r="K210">
        <f>IF(M210="Bermasalah",0,1)</f>
        <v>1</v>
      </c>
      <c r="L210" t="s">
        <v>49</v>
      </c>
      <c r="M210" t="str">
        <f t="shared" si="15"/>
        <v>Tidak Bermasalah</v>
      </c>
    </row>
    <row r="211" spans="1:13" x14ac:dyDescent="0.25">
      <c r="A211" s="1">
        <v>45016</v>
      </c>
      <c r="B211" t="s">
        <v>141</v>
      </c>
      <c r="C211">
        <f t="shared" si="16"/>
        <v>12</v>
      </c>
      <c r="D211" t="s">
        <v>3</v>
      </c>
      <c r="E211">
        <f>IF(D211="ECO",1,IF(D211="EZ",2,3))</f>
        <v>1</v>
      </c>
      <c r="F211" t="s">
        <v>4</v>
      </c>
      <c r="G211">
        <f>IF(F211="PP_PM",1,IF(F211="PP_CASH",2,3))</f>
        <v>1</v>
      </c>
      <c r="H211" t="s">
        <v>12</v>
      </c>
      <c r="I211">
        <f>IF(H211="AKULAKUOB",1,IF(H211="BUKAEXPRESS",2,IF(H211="BUKALAPAK",3,IF(H211="E3",4,IF(H211="LAZADA",5,IF(H211="MAGELLAN",6,IF(H211="SHOPEE",7,IF(H211="TOKOPEDIA",8,9))))))))</f>
        <v>6</v>
      </c>
      <c r="J211">
        <v>15543</v>
      </c>
      <c r="K211">
        <f>IF(M211="Bermasalah",0,1)</f>
        <v>1</v>
      </c>
      <c r="L211" t="s">
        <v>49</v>
      </c>
      <c r="M211" t="str">
        <f t="shared" si="15"/>
        <v>Tidak Bermasalah</v>
      </c>
    </row>
    <row r="212" spans="1:13" x14ac:dyDescent="0.25">
      <c r="A212" s="1">
        <v>45016</v>
      </c>
      <c r="B212" t="s">
        <v>141</v>
      </c>
      <c r="C212">
        <f t="shared" si="16"/>
        <v>12</v>
      </c>
      <c r="D212" t="s">
        <v>3</v>
      </c>
      <c r="E212">
        <f>IF(D212="ECO",1,IF(D212="EZ",2,3))</f>
        <v>1</v>
      </c>
      <c r="F212" t="s">
        <v>4</v>
      </c>
      <c r="G212">
        <f>IF(F212="PP_PM",1,IF(F212="PP_CASH",2,3))</f>
        <v>1</v>
      </c>
      <c r="H212" t="s">
        <v>12</v>
      </c>
      <c r="I212">
        <f>IF(H212="AKULAKUOB",1,IF(H212="BUKAEXPRESS",2,IF(H212="BUKALAPAK",3,IF(H212="E3",4,IF(H212="LAZADA",5,IF(H212="MAGELLAN",6,IF(H212="SHOPEE",7,IF(H212="TOKOPEDIA",8,9))))))))</f>
        <v>6</v>
      </c>
      <c r="J212">
        <v>19305</v>
      </c>
      <c r="K212">
        <f>IF(M212="Bermasalah",0,1)</f>
        <v>1</v>
      </c>
      <c r="L212" t="s">
        <v>49</v>
      </c>
      <c r="M212" t="str">
        <f t="shared" si="15"/>
        <v>Tidak Bermasalah</v>
      </c>
    </row>
    <row r="213" spans="1:13" x14ac:dyDescent="0.25">
      <c r="A213" s="1">
        <v>45016</v>
      </c>
      <c r="B213" t="s">
        <v>141</v>
      </c>
      <c r="C213">
        <f t="shared" si="16"/>
        <v>12</v>
      </c>
      <c r="D213" t="s">
        <v>3</v>
      </c>
      <c r="E213">
        <f>IF(D213="ECO",1,IF(D213="EZ",2,3))</f>
        <v>1</v>
      </c>
      <c r="F213" t="s">
        <v>4</v>
      </c>
      <c r="G213">
        <f>IF(F213="PP_PM",1,IF(F213="PP_CASH",2,3))</f>
        <v>1</v>
      </c>
      <c r="H213" t="s">
        <v>12</v>
      </c>
      <c r="I213">
        <f>IF(H213="AKULAKUOB",1,IF(H213="BUKAEXPRESS",2,IF(H213="BUKALAPAK",3,IF(H213="E3",4,IF(H213="LAZADA",5,IF(H213="MAGELLAN",6,IF(H213="SHOPEE",7,IF(H213="TOKOPEDIA",8,9))))))))</f>
        <v>6</v>
      </c>
      <c r="J213">
        <v>37372</v>
      </c>
      <c r="K213">
        <f>IF(M213="Bermasalah",0,1)</f>
        <v>1</v>
      </c>
      <c r="L213" t="s">
        <v>49</v>
      </c>
      <c r="M213" t="str">
        <f t="shared" si="15"/>
        <v>Tidak Bermasalah</v>
      </c>
    </row>
    <row r="214" spans="1:13" x14ac:dyDescent="0.25">
      <c r="A214" s="1">
        <v>45016</v>
      </c>
      <c r="B214" t="s">
        <v>141</v>
      </c>
      <c r="C214">
        <f t="shared" si="16"/>
        <v>12</v>
      </c>
      <c r="D214" t="s">
        <v>3</v>
      </c>
      <c r="E214">
        <f>IF(D214="ECO",1,IF(D214="EZ",2,3))</f>
        <v>1</v>
      </c>
      <c r="F214" t="s">
        <v>4</v>
      </c>
      <c r="G214">
        <f>IF(F214="PP_PM",1,IF(F214="PP_CASH",2,3))</f>
        <v>1</v>
      </c>
      <c r="H214" t="s">
        <v>12</v>
      </c>
      <c r="I214">
        <f>IF(H214="AKULAKUOB",1,IF(H214="BUKAEXPRESS",2,IF(H214="BUKALAPAK",3,IF(H214="E3",4,IF(H214="LAZADA",5,IF(H214="MAGELLAN",6,IF(H214="SHOPEE",7,IF(H214="TOKOPEDIA",8,9))))))))</f>
        <v>6</v>
      </c>
      <c r="J214">
        <v>30313</v>
      </c>
      <c r="K214">
        <f>IF(M214="Bermasalah",0,1)</f>
        <v>1</v>
      </c>
      <c r="L214" t="s">
        <v>49</v>
      </c>
      <c r="M214" t="str">
        <f t="shared" si="15"/>
        <v>Tidak Bermasalah</v>
      </c>
    </row>
    <row r="215" spans="1:13" x14ac:dyDescent="0.25">
      <c r="A215" s="1">
        <v>45016</v>
      </c>
      <c r="B215" t="s">
        <v>141</v>
      </c>
      <c r="C215">
        <f t="shared" si="16"/>
        <v>12</v>
      </c>
      <c r="D215" t="s">
        <v>8</v>
      </c>
      <c r="E215">
        <f>IF(D215="ECO",1,IF(D215="EZ",2,3))</f>
        <v>2</v>
      </c>
      <c r="F215" t="s">
        <v>4</v>
      </c>
      <c r="G215">
        <f>IF(F215="PP_PM",1,IF(F215="PP_CASH",2,3))</f>
        <v>1</v>
      </c>
      <c r="H215" t="s">
        <v>12</v>
      </c>
      <c r="I215">
        <f>IF(H215="AKULAKUOB",1,IF(H215="BUKAEXPRESS",2,IF(H215="BUKALAPAK",3,IF(H215="E3",4,IF(H215="LAZADA",5,IF(H215="MAGELLAN",6,IF(H215="SHOPEE",7,IF(H215="TOKOPEDIA",8,9))))))))</f>
        <v>6</v>
      </c>
      <c r="J215">
        <v>30555</v>
      </c>
      <c r="K215">
        <f>IF(M215="Bermasalah",0,1)</f>
        <v>0</v>
      </c>
      <c r="L215" t="s">
        <v>131</v>
      </c>
      <c r="M215" t="str">
        <f t="shared" si="15"/>
        <v>Bermasalah</v>
      </c>
    </row>
    <row r="216" spans="1:13" x14ac:dyDescent="0.25">
      <c r="A216" s="1">
        <v>45055</v>
      </c>
      <c r="B216" t="s">
        <v>141</v>
      </c>
      <c r="C216">
        <f t="shared" si="16"/>
        <v>12</v>
      </c>
      <c r="D216" t="s">
        <v>8</v>
      </c>
      <c r="E216">
        <f>IF(D216="ECO",1,IF(D216="EZ",2,3))</f>
        <v>2</v>
      </c>
      <c r="F216" t="s">
        <v>4</v>
      </c>
      <c r="G216">
        <f>IF(F216="PP_PM",1,IF(F216="PP_CASH",2,3))</f>
        <v>1</v>
      </c>
      <c r="H216" t="s">
        <v>12</v>
      </c>
      <c r="I216">
        <f>IF(H216="AKULAKUOB",1,IF(H216="BUKAEXPRESS",2,IF(H216="BUKALAPAK",3,IF(H216="E3",4,IF(H216="LAZADA",5,IF(H216="MAGELLAN",6,IF(H216="SHOPEE",7,IF(H216="TOKOPEDIA",8,9))))))))</f>
        <v>6</v>
      </c>
      <c r="J216">
        <v>24735</v>
      </c>
      <c r="K216">
        <f>IF(M216="Bermasalah",0,1)</f>
        <v>0</v>
      </c>
      <c r="L216" t="s">
        <v>131</v>
      </c>
      <c r="M216" t="str">
        <f t="shared" si="15"/>
        <v>Bermasalah</v>
      </c>
    </row>
    <row r="217" spans="1:13" x14ac:dyDescent="0.25">
      <c r="A217" s="1">
        <v>45070</v>
      </c>
      <c r="B217" t="s">
        <v>141</v>
      </c>
      <c r="C217">
        <f t="shared" si="16"/>
        <v>12</v>
      </c>
      <c r="D217" t="s">
        <v>3</v>
      </c>
      <c r="E217">
        <f>IF(D217="ECO",1,IF(D217="EZ",2,3))</f>
        <v>1</v>
      </c>
      <c r="F217" t="s">
        <v>4</v>
      </c>
      <c r="G217">
        <f>IF(F217="PP_PM",1,IF(F217="PP_CASH",2,3))</f>
        <v>1</v>
      </c>
      <c r="H217" t="s">
        <v>12</v>
      </c>
      <c r="I217">
        <f>IF(H217="AKULAKUOB",1,IF(H217="BUKAEXPRESS",2,IF(H217="BUKALAPAK",3,IF(H217="E3",4,IF(H217="LAZADA",5,IF(H217="MAGELLAN",6,IF(H217="SHOPEE",7,IF(H217="TOKOPEDIA",8,9))))))))</f>
        <v>6</v>
      </c>
      <c r="J217">
        <v>24998</v>
      </c>
      <c r="K217">
        <f>IF(M217="Bermasalah",0,1)</f>
        <v>0</v>
      </c>
      <c r="L217" t="s">
        <v>19</v>
      </c>
      <c r="M217" t="str">
        <f t="shared" si="15"/>
        <v>Bermasalah</v>
      </c>
    </row>
    <row r="218" spans="1:13" x14ac:dyDescent="0.25">
      <c r="A218" s="1">
        <v>45071</v>
      </c>
      <c r="B218" t="s">
        <v>141</v>
      </c>
      <c r="C218">
        <f t="shared" si="16"/>
        <v>12</v>
      </c>
      <c r="D218" t="s">
        <v>3</v>
      </c>
      <c r="E218">
        <f>IF(D218="ECO",1,IF(D218="EZ",2,3))</f>
        <v>1</v>
      </c>
      <c r="F218" t="s">
        <v>4</v>
      </c>
      <c r="G218">
        <f>IF(F218="PP_PM",1,IF(F218="PP_CASH",2,3))</f>
        <v>1</v>
      </c>
      <c r="H218" t="s">
        <v>12</v>
      </c>
      <c r="I218">
        <f>IF(H218="AKULAKUOB",1,IF(H218="BUKAEXPRESS",2,IF(H218="BUKALAPAK",3,IF(H218="E3",4,IF(H218="LAZADA",5,IF(H218="MAGELLAN",6,IF(H218="SHOPEE",7,IF(H218="TOKOPEDIA",8,9))))))))</f>
        <v>6</v>
      </c>
      <c r="J218">
        <v>26730</v>
      </c>
      <c r="K218">
        <f>IF(M218="Bermasalah",0,1)</f>
        <v>0</v>
      </c>
      <c r="L218" t="s">
        <v>19</v>
      </c>
      <c r="M218" t="str">
        <f t="shared" si="15"/>
        <v>Bermasalah</v>
      </c>
    </row>
    <row r="219" spans="1:13" x14ac:dyDescent="0.25">
      <c r="A219" s="1">
        <v>45072</v>
      </c>
      <c r="B219" t="s">
        <v>141</v>
      </c>
      <c r="C219">
        <f t="shared" si="16"/>
        <v>12</v>
      </c>
      <c r="D219" t="s">
        <v>8</v>
      </c>
      <c r="E219">
        <f>IF(D219="ECO",1,IF(D219="EZ",2,3))</f>
        <v>2</v>
      </c>
      <c r="F219" t="s">
        <v>4</v>
      </c>
      <c r="G219">
        <f>IF(F219="PP_PM",1,IF(F219="PP_CASH",2,3))</f>
        <v>1</v>
      </c>
      <c r="H219" t="s">
        <v>12</v>
      </c>
      <c r="I219">
        <f>IF(H219="AKULAKUOB",1,IF(H219="BUKAEXPRESS",2,IF(H219="BUKALAPAK",3,IF(H219="E3",4,IF(H219="LAZADA",5,IF(H219="MAGELLAN",6,IF(H219="SHOPEE",7,IF(H219="TOKOPEDIA",8,9))))))))</f>
        <v>6</v>
      </c>
      <c r="J219">
        <v>10379</v>
      </c>
      <c r="K219">
        <f>IF(M219="Bermasalah",0,1)</f>
        <v>1</v>
      </c>
      <c r="L219" t="s">
        <v>49</v>
      </c>
      <c r="M219" t="str">
        <f t="shared" si="15"/>
        <v>Tidak Bermasalah</v>
      </c>
    </row>
    <row r="220" spans="1:13" x14ac:dyDescent="0.25">
      <c r="A220" s="1">
        <v>45104</v>
      </c>
      <c r="B220" t="s">
        <v>141</v>
      </c>
      <c r="C220">
        <f t="shared" si="16"/>
        <v>12</v>
      </c>
      <c r="D220" t="s">
        <v>8</v>
      </c>
      <c r="E220">
        <f>IF(D220="ECO",1,IF(D220="EZ",2,3))</f>
        <v>2</v>
      </c>
      <c r="F220" t="s">
        <v>4</v>
      </c>
      <c r="G220">
        <f>IF(F220="PP_PM",1,IF(F220="PP_CASH",2,3))</f>
        <v>1</v>
      </c>
      <c r="H220" t="s">
        <v>12</v>
      </c>
      <c r="I220">
        <f>IF(H220="AKULAKUOB",1,IF(H220="BUKAEXPRESS",2,IF(H220="BUKALAPAK",3,IF(H220="E3",4,IF(H220="LAZADA",5,IF(H220="MAGELLAN",6,IF(H220="SHOPEE",7,IF(H220="TOKOPEDIA",8,9))))))))</f>
        <v>6</v>
      </c>
      <c r="J220">
        <v>4763</v>
      </c>
      <c r="K220">
        <f>IF(M220="Bermasalah",0,1)</f>
        <v>1</v>
      </c>
      <c r="L220" t="s">
        <v>49</v>
      </c>
      <c r="M220" t="str">
        <f t="shared" si="15"/>
        <v>Tidak Bermasalah</v>
      </c>
    </row>
    <row r="221" spans="1:13" x14ac:dyDescent="0.25">
      <c r="A221" s="1">
        <v>45083</v>
      </c>
      <c r="B221" t="s">
        <v>141</v>
      </c>
      <c r="C221">
        <f t="shared" si="16"/>
        <v>12</v>
      </c>
      <c r="D221" t="s">
        <v>8</v>
      </c>
      <c r="E221">
        <f>IF(D221="ECO",1,IF(D221="EZ",2,3))</f>
        <v>2</v>
      </c>
      <c r="F221" t="s">
        <v>4</v>
      </c>
      <c r="G221">
        <f>IF(F221="PP_PM",1,IF(F221="PP_CASH",2,3))</f>
        <v>1</v>
      </c>
      <c r="H221" t="s">
        <v>12</v>
      </c>
      <c r="I221">
        <f>IF(H221="AKULAKUOB",1,IF(H221="BUKAEXPRESS",2,IF(H221="BUKALAPAK",3,IF(H221="E3",4,IF(H221="LAZADA",5,IF(H221="MAGELLAN",6,IF(H221="SHOPEE",7,IF(H221="TOKOPEDIA",8,9))))))))</f>
        <v>6</v>
      </c>
      <c r="J221">
        <v>4557</v>
      </c>
      <c r="K221">
        <f>IF(M221="Bermasalah",0,1)</f>
        <v>1</v>
      </c>
      <c r="L221" t="s">
        <v>49</v>
      </c>
      <c r="M221" t="str">
        <f t="shared" si="15"/>
        <v>Tidak Bermasalah</v>
      </c>
    </row>
    <row r="222" spans="1:13" x14ac:dyDescent="0.25">
      <c r="A222" s="1">
        <v>45101</v>
      </c>
      <c r="B222" t="s">
        <v>141</v>
      </c>
      <c r="C222">
        <f t="shared" si="16"/>
        <v>12</v>
      </c>
      <c r="D222" t="s">
        <v>8</v>
      </c>
      <c r="E222">
        <f>IF(D222="ECO",1,IF(D222="EZ",2,3))</f>
        <v>2</v>
      </c>
      <c r="F222" t="s">
        <v>4</v>
      </c>
      <c r="G222">
        <f>IF(F222="PP_PM",1,IF(F222="PP_CASH",2,3))</f>
        <v>1</v>
      </c>
      <c r="H222" t="s">
        <v>12</v>
      </c>
      <c r="I222">
        <f>IF(H222="AKULAKUOB",1,IF(H222="BUKAEXPRESS",2,IF(H222="BUKALAPAK",3,IF(H222="E3",4,IF(H222="LAZADA",5,IF(H222="MAGELLAN",6,IF(H222="SHOPEE",7,IF(H222="TOKOPEDIA",8,9))))))))</f>
        <v>6</v>
      </c>
      <c r="J222">
        <v>6010</v>
      </c>
      <c r="K222">
        <f>IF(M222="Bermasalah",0,1)</f>
        <v>1</v>
      </c>
      <c r="L222" t="s">
        <v>49</v>
      </c>
      <c r="M222" t="str">
        <f t="shared" si="15"/>
        <v>Tidak Bermasalah</v>
      </c>
    </row>
    <row r="223" spans="1:13" x14ac:dyDescent="0.25">
      <c r="A223" s="1">
        <v>45079</v>
      </c>
      <c r="B223" t="s">
        <v>141</v>
      </c>
      <c r="C223">
        <f t="shared" si="16"/>
        <v>12</v>
      </c>
      <c r="D223" t="s">
        <v>8</v>
      </c>
      <c r="E223">
        <f>IF(D223="ECO",1,IF(D223="EZ",2,3))</f>
        <v>2</v>
      </c>
      <c r="F223" t="s">
        <v>4</v>
      </c>
      <c r="G223">
        <f>IF(F223="PP_PM",1,IF(F223="PP_CASH",2,3))</f>
        <v>1</v>
      </c>
      <c r="H223" t="s">
        <v>12</v>
      </c>
      <c r="I223">
        <f>IF(H223="AKULAKUOB",1,IF(H223="BUKAEXPRESS",2,IF(H223="BUKALAPAK",3,IF(H223="E3",4,IF(H223="LAZADA",5,IF(H223="MAGELLAN",6,IF(H223="SHOPEE",7,IF(H223="TOKOPEDIA",8,9))))))))</f>
        <v>6</v>
      </c>
      <c r="J223">
        <v>26675</v>
      </c>
      <c r="K223">
        <f>IF(M223="Bermasalah",0,1)</f>
        <v>1</v>
      </c>
      <c r="L223" t="s">
        <v>49</v>
      </c>
      <c r="M223" t="str">
        <f t="shared" si="15"/>
        <v>Tidak Bermasalah</v>
      </c>
    </row>
    <row r="224" spans="1:13" x14ac:dyDescent="0.25">
      <c r="A224" s="1">
        <v>45094</v>
      </c>
      <c r="B224" t="s">
        <v>141</v>
      </c>
      <c r="C224">
        <f t="shared" si="16"/>
        <v>12</v>
      </c>
      <c r="D224" t="s">
        <v>8</v>
      </c>
      <c r="E224">
        <f>IF(D224="ECO",1,IF(D224="EZ",2,3))</f>
        <v>2</v>
      </c>
      <c r="F224" t="s">
        <v>4</v>
      </c>
      <c r="G224">
        <f>IF(F224="PP_PM",1,IF(F224="PP_CASH",2,3))</f>
        <v>1</v>
      </c>
      <c r="H224" t="s">
        <v>12</v>
      </c>
      <c r="I224">
        <f>IF(H224="AKULAKUOB",1,IF(H224="BUKAEXPRESS",2,IF(H224="BUKALAPAK",3,IF(H224="E3",4,IF(H224="LAZADA",5,IF(H224="MAGELLAN",6,IF(H224="SHOPEE",7,IF(H224="TOKOPEDIA",8,9))))))))</f>
        <v>6</v>
      </c>
      <c r="J224">
        <v>27645</v>
      </c>
      <c r="K224">
        <f>IF(M224="Bermasalah",0,1)</f>
        <v>1</v>
      </c>
      <c r="L224" t="s">
        <v>49</v>
      </c>
      <c r="M224" t="str">
        <f t="shared" si="15"/>
        <v>Tidak Bermasalah</v>
      </c>
    </row>
    <row r="225" spans="1:13" x14ac:dyDescent="0.25">
      <c r="A225" s="1">
        <v>44927</v>
      </c>
      <c r="B225" t="s">
        <v>93</v>
      </c>
      <c r="C225">
        <f t="shared" si="16"/>
        <v>13</v>
      </c>
      <c r="D225" t="s">
        <v>8</v>
      </c>
      <c r="E225">
        <f>IF(D225="ECO",1,IF(D225="EZ",2,3))</f>
        <v>2</v>
      </c>
      <c r="F225" t="s">
        <v>4</v>
      </c>
      <c r="G225">
        <f>IF(F225="PP_PM",1,IF(F225="PP_CASH",2,3))</f>
        <v>1</v>
      </c>
      <c r="H225" t="s">
        <v>5</v>
      </c>
      <c r="I225">
        <f>IF(H225="AKULAKUOB",1,IF(H225="BUKAEXPRESS",2,IF(H225="BUKALAPAK",3,IF(H225="E3",4,IF(H225="LAZADA",5,IF(H225="MAGELLAN",6,IF(H225="SHOPEE",7,IF(H225="TOKOPEDIA",8,9))))))))</f>
        <v>7</v>
      </c>
      <c r="J225">
        <v>18000</v>
      </c>
      <c r="K225">
        <f>IF(M225="Bermasalah",0,1)</f>
        <v>1</v>
      </c>
      <c r="L225" t="s">
        <v>49</v>
      </c>
      <c r="M225" t="str">
        <f t="shared" si="15"/>
        <v>Tidak Bermasalah</v>
      </c>
    </row>
    <row r="226" spans="1:13" x14ac:dyDescent="0.25">
      <c r="A226" s="1">
        <v>44927</v>
      </c>
      <c r="B226" t="s">
        <v>93</v>
      </c>
      <c r="C226">
        <f>IF(B226=B225,13,14)</f>
        <v>13</v>
      </c>
      <c r="D226" t="s">
        <v>8</v>
      </c>
      <c r="E226">
        <f>IF(D226="ECO",1,IF(D226="EZ",2,3))</f>
        <v>2</v>
      </c>
      <c r="F226" t="s">
        <v>4</v>
      </c>
      <c r="G226">
        <f>IF(F226="PP_PM",1,IF(F226="PP_CASH",2,3))</f>
        <v>1</v>
      </c>
      <c r="H226" t="s">
        <v>5</v>
      </c>
      <c r="I226">
        <f>IF(H226="AKULAKUOB",1,IF(H226="BUKAEXPRESS",2,IF(H226="BUKALAPAK",3,IF(H226="E3",4,IF(H226="LAZADA",5,IF(H226="MAGELLAN",6,IF(H226="SHOPEE",7,IF(H226="TOKOPEDIA",8,9))))))))</f>
        <v>7</v>
      </c>
      <c r="J226">
        <v>13000</v>
      </c>
      <c r="K226">
        <f>IF(M226="Bermasalah",0,1)</f>
        <v>1</v>
      </c>
      <c r="L226" t="s">
        <v>49</v>
      </c>
      <c r="M226" t="str">
        <f t="shared" si="15"/>
        <v>Tidak Bermasalah</v>
      </c>
    </row>
    <row r="227" spans="1:13" x14ac:dyDescent="0.25">
      <c r="A227" s="1">
        <v>44927</v>
      </c>
      <c r="B227" t="s">
        <v>93</v>
      </c>
      <c r="C227">
        <f t="shared" ref="C227:C274" si="17">IF(B227=B226,13,14)</f>
        <v>13</v>
      </c>
      <c r="D227" t="s">
        <v>8</v>
      </c>
      <c r="E227">
        <f>IF(D227="ECO",1,IF(D227="EZ",2,3))</f>
        <v>2</v>
      </c>
      <c r="F227" t="s">
        <v>4</v>
      </c>
      <c r="G227">
        <f>IF(F227="PP_PM",1,IF(F227="PP_CASH",2,3))</f>
        <v>1</v>
      </c>
      <c r="H227" t="s">
        <v>5</v>
      </c>
      <c r="I227">
        <f>IF(H227="AKULAKUOB",1,IF(H227="BUKAEXPRESS",2,IF(H227="BUKALAPAK",3,IF(H227="E3",4,IF(H227="LAZADA",5,IF(H227="MAGELLAN",6,IF(H227="SHOPEE",7,IF(H227="TOKOPEDIA",8,9))))))))</f>
        <v>7</v>
      </c>
      <c r="J227">
        <v>18000</v>
      </c>
      <c r="K227">
        <f>IF(M227="Bermasalah",0,1)</f>
        <v>1</v>
      </c>
      <c r="L227" t="s">
        <v>49</v>
      </c>
      <c r="M227" t="str">
        <f t="shared" si="15"/>
        <v>Tidak Bermasalah</v>
      </c>
    </row>
    <row r="228" spans="1:13" x14ac:dyDescent="0.25">
      <c r="A228" s="1">
        <v>44927</v>
      </c>
      <c r="B228" t="s">
        <v>93</v>
      </c>
      <c r="C228">
        <f t="shared" si="17"/>
        <v>13</v>
      </c>
      <c r="D228" t="s">
        <v>8</v>
      </c>
      <c r="E228">
        <f>IF(D228="ECO",1,IF(D228="EZ",2,3))</f>
        <v>2</v>
      </c>
      <c r="F228" t="s">
        <v>4</v>
      </c>
      <c r="G228">
        <f>IF(F228="PP_PM",1,IF(F228="PP_CASH",2,3))</f>
        <v>1</v>
      </c>
      <c r="H228" t="s">
        <v>5</v>
      </c>
      <c r="I228">
        <f>IF(H228="AKULAKUOB",1,IF(H228="BUKAEXPRESS",2,IF(H228="BUKALAPAK",3,IF(H228="E3",4,IF(H228="LAZADA",5,IF(H228="MAGELLAN",6,IF(H228="SHOPEE",7,IF(H228="TOKOPEDIA",8,9))))))))</f>
        <v>7</v>
      </c>
      <c r="J228">
        <v>4000</v>
      </c>
      <c r="K228">
        <f>IF(M228="Bermasalah",0,1)</f>
        <v>1</v>
      </c>
      <c r="L228" t="s">
        <v>49</v>
      </c>
      <c r="M228" t="str">
        <f t="shared" si="15"/>
        <v>Tidak Bermasalah</v>
      </c>
    </row>
    <row r="229" spans="1:13" x14ac:dyDescent="0.25">
      <c r="A229" s="1">
        <v>44927</v>
      </c>
      <c r="B229" t="s">
        <v>93</v>
      </c>
      <c r="C229">
        <f t="shared" si="17"/>
        <v>13</v>
      </c>
      <c r="D229" t="s">
        <v>8</v>
      </c>
      <c r="E229">
        <f>IF(D229="ECO",1,IF(D229="EZ",2,3))</f>
        <v>2</v>
      </c>
      <c r="F229" t="s">
        <v>4</v>
      </c>
      <c r="G229">
        <f>IF(F229="PP_PM",1,IF(F229="PP_CASH",2,3))</f>
        <v>1</v>
      </c>
      <c r="H229" t="s">
        <v>5</v>
      </c>
      <c r="I229">
        <f>IF(H229="AKULAKUOB",1,IF(H229="BUKAEXPRESS",2,IF(H229="BUKALAPAK",3,IF(H229="E3",4,IF(H229="LAZADA",5,IF(H229="MAGELLAN",6,IF(H229="SHOPEE",7,IF(H229="TOKOPEDIA",8,9))))))))</f>
        <v>7</v>
      </c>
      <c r="J229">
        <v>8000</v>
      </c>
      <c r="K229">
        <f>IF(M229="Bermasalah",0,1)</f>
        <v>1</v>
      </c>
      <c r="L229" t="s">
        <v>49</v>
      </c>
      <c r="M229" t="str">
        <f t="shared" si="15"/>
        <v>Tidak Bermasalah</v>
      </c>
    </row>
    <row r="230" spans="1:13" x14ac:dyDescent="0.25">
      <c r="A230" s="1">
        <v>44927</v>
      </c>
      <c r="B230" t="s">
        <v>93</v>
      </c>
      <c r="C230">
        <f t="shared" si="17"/>
        <v>13</v>
      </c>
      <c r="D230" t="s">
        <v>8</v>
      </c>
      <c r="E230">
        <f>IF(D230="ECO",1,IF(D230="EZ",2,3))</f>
        <v>2</v>
      </c>
      <c r="F230" t="s">
        <v>4</v>
      </c>
      <c r="G230">
        <f>IF(F230="PP_PM",1,IF(F230="PP_CASH",2,3))</f>
        <v>1</v>
      </c>
      <c r="H230" t="s">
        <v>5</v>
      </c>
      <c r="I230">
        <f>IF(H230="AKULAKUOB",1,IF(H230="BUKAEXPRESS",2,IF(H230="BUKALAPAK",3,IF(H230="E3",4,IF(H230="LAZADA",5,IF(H230="MAGELLAN",6,IF(H230="SHOPEE",7,IF(H230="TOKOPEDIA",8,9))))))))</f>
        <v>7</v>
      </c>
      <c r="J230">
        <v>36000</v>
      </c>
      <c r="K230">
        <f>IF(M230="Bermasalah",0,1)</f>
        <v>1</v>
      </c>
      <c r="L230" t="s">
        <v>49</v>
      </c>
      <c r="M230" t="str">
        <f t="shared" si="15"/>
        <v>Tidak Bermasalah</v>
      </c>
    </row>
    <row r="231" spans="1:13" x14ac:dyDescent="0.25">
      <c r="A231" s="1">
        <v>44927</v>
      </c>
      <c r="B231" t="s">
        <v>93</v>
      </c>
      <c r="C231">
        <f t="shared" si="17"/>
        <v>13</v>
      </c>
      <c r="D231" t="s">
        <v>8</v>
      </c>
      <c r="E231">
        <f>IF(D231="ECO",1,IF(D231="EZ",2,3))</f>
        <v>2</v>
      </c>
      <c r="F231" t="s">
        <v>4</v>
      </c>
      <c r="G231">
        <f>IF(F231="PP_PM",1,IF(F231="PP_CASH",2,3))</f>
        <v>1</v>
      </c>
      <c r="H231" t="s">
        <v>5</v>
      </c>
      <c r="I231">
        <f>IF(H231="AKULAKUOB",1,IF(H231="BUKAEXPRESS",2,IF(H231="BUKALAPAK",3,IF(H231="E3",4,IF(H231="LAZADA",5,IF(H231="MAGELLAN",6,IF(H231="SHOPEE",7,IF(H231="TOKOPEDIA",8,9))))))))</f>
        <v>7</v>
      </c>
      <c r="J231">
        <v>4000</v>
      </c>
      <c r="K231">
        <f>IF(M231="Bermasalah",0,1)</f>
        <v>1</v>
      </c>
      <c r="L231" t="s">
        <v>49</v>
      </c>
      <c r="M231" t="str">
        <f t="shared" si="15"/>
        <v>Tidak Bermasalah</v>
      </c>
    </row>
    <row r="232" spans="1:13" x14ac:dyDescent="0.25">
      <c r="A232" s="1">
        <v>44927</v>
      </c>
      <c r="B232" t="s">
        <v>93</v>
      </c>
      <c r="C232">
        <f t="shared" si="17"/>
        <v>13</v>
      </c>
      <c r="D232" t="s">
        <v>8</v>
      </c>
      <c r="E232">
        <f>IF(D232="ECO",1,IF(D232="EZ",2,3))</f>
        <v>2</v>
      </c>
      <c r="F232" t="s">
        <v>4</v>
      </c>
      <c r="G232">
        <f>IF(F232="PP_PM",1,IF(F232="PP_CASH",2,3))</f>
        <v>1</v>
      </c>
      <c r="H232" t="s">
        <v>5</v>
      </c>
      <c r="I232">
        <f>IF(H232="AKULAKUOB",1,IF(H232="BUKAEXPRESS",2,IF(H232="BUKALAPAK",3,IF(H232="E3",4,IF(H232="LAZADA",5,IF(H232="MAGELLAN",6,IF(H232="SHOPEE",7,IF(H232="TOKOPEDIA",8,9))))))))</f>
        <v>7</v>
      </c>
      <c r="J232">
        <v>4000</v>
      </c>
      <c r="K232">
        <f>IF(M232="Bermasalah",0,1)</f>
        <v>1</v>
      </c>
      <c r="L232" t="s">
        <v>49</v>
      </c>
      <c r="M232" t="str">
        <f t="shared" si="15"/>
        <v>Tidak Bermasalah</v>
      </c>
    </row>
    <row r="233" spans="1:13" x14ac:dyDescent="0.25">
      <c r="A233" s="1">
        <v>44927</v>
      </c>
      <c r="B233" t="s">
        <v>93</v>
      </c>
      <c r="C233">
        <f t="shared" si="17"/>
        <v>13</v>
      </c>
      <c r="D233" t="s">
        <v>8</v>
      </c>
      <c r="E233">
        <f>IF(D233="ECO",1,IF(D233="EZ",2,3))</f>
        <v>2</v>
      </c>
      <c r="F233" t="s">
        <v>4</v>
      </c>
      <c r="G233">
        <f>IF(F233="PP_PM",1,IF(F233="PP_CASH",2,3))</f>
        <v>1</v>
      </c>
      <c r="H233" t="s">
        <v>5</v>
      </c>
      <c r="I233">
        <f>IF(H233="AKULAKUOB",1,IF(H233="BUKAEXPRESS",2,IF(H233="BUKALAPAK",3,IF(H233="E3",4,IF(H233="LAZADA",5,IF(H233="MAGELLAN",6,IF(H233="SHOPEE",7,IF(H233="TOKOPEDIA",8,9))))))))</f>
        <v>7</v>
      </c>
      <c r="J233">
        <v>4000</v>
      </c>
      <c r="K233">
        <f>IF(M233="Bermasalah",0,1)</f>
        <v>1</v>
      </c>
      <c r="L233" t="s">
        <v>49</v>
      </c>
      <c r="M233" t="str">
        <f t="shared" si="15"/>
        <v>Tidak Bermasalah</v>
      </c>
    </row>
    <row r="234" spans="1:13" x14ac:dyDescent="0.25">
      <c r="A234" s="1">
        <v>44927</v>
      </c>
      <c r="B234" t="s">
        <v>93</v>
      </c>
      <c r="C234">
        <f t="shared" si="17"/>
        <v>13</v>
      </c>
      <c r="D234" t="s">
        <v>8</v>
      </c>
      <c r="E234">
        <f>IF(D234="ECO",1,IF(D234="EZ",2,3))</f>
        <v>2</v>
      </c>
      <c r="F234" t="s">
        <v>4</v>
      </c>
      <c r="G234">
        <f>IF(F234="PP_PM",1,IF(F234="PP_CASH",2,3))</f>
        <v>1</v>
      </c>
      <c r="H234" t="s">
        <v>5</v>
      </c>
      <c r="I234">
        <f>IF(H234="AKULAKUOB",1,IF(H234="BUKAEXPRESS",2,IF(H234="BUKALAPAK",3,IF(H234="E3",4,IF(H234="LAZADA",5,IF(H234="MAGELLAN",6,IF(H234="SHOPEE",7,IF(H234="TOKOPEDIA",8,9))))))))</f>
        <v>7</v>
      </c>
      <c r="J234">
        <v>22000</v>
      </c>
      <c r="K234">
        <f>IF(M234="Bermasalah",0,1)</f>
        <v>1</v>
      </c>
      <c r="L234" t="s">
        <v>49</v>
      </c>
      <c r="M234" t="str">
        <f t="shared" si="15"/>
        <v>Tidak Bermasalah</v>
      </c>
    </row>
    <row r="235" spans="1:13" x14ac:dyDescent="0.25">
      <c r="A235" s="1">
        <v>44927</v>
      </c>
      <c r="B235" t="s">
        <v>93</v>
      </c>
      <c r="C235">
        <f t="shared" si="17"/>
        <v>13</v>
      </c>
      <c r="D235" t="s">
        <v>8</v>
      </c>
      <c r="E235">
        <f>IF(D235="ECO",1,IF(D235="EZ",2,3))</f>
        <v>2</v>
      </c>
      <c r="F235" t="s">
        <v>4</v>
      </c>
      <c r="G235">
        <f>IF(F235="PP_PM",1,IF(F235="PP_CASH",2,3))</f>
        <v>1</v>
      </c>
      <c r="H235" t="s">
        <v>5</v>
      </c>
      <c r="I235">
        <f>IF(H235="AKULAKUOB",1,IF(H235="BUKAEXPRESS",2,IF(H235="BUKALAPAK",3,IF(H235="E3",4,IF(H235="LAZADA",5,IF(H235="MAGELLAN",6,IF(H235="SHOPEE",7,IF(H235="TOKOPEDIA",8,9))))))))</f>
        <v>7</v>
      </c>
      <c r="J235">
        <v>8000</v>
      </c>
      <c r="K235">
        <f>IF(M235="Bermasalah",0,1)</f>
        <v>1</v>
      </c>
      <c r="L235" t="s">
        <v>49</v>
      </c>
      <c r="M235" t="str">
        <f t="shared" si="15"/>
        <v>Tidak Bermasalah</v>
      </c>
    </row>
    <row r="236" spans="1:13" x14ac:dyDescent="0.25">
      <c r="A236" s="1">
        <v>44927</v>
      </c>
      <c r="B236" t="s">
        <v>93</v>
      </c>
      <c r="C236">
        <f t="shared" si="17"/>
        <v>13</v>
      </c>
      <c r="D236" t="s">
        <v>8</v>
      </c>
      <c r="E236">
        <f>IF(D236="ECO",1,IF(D236="EZ",2,3))</f>
        <v>2</v>
      </c>
      <c r="F236" t="s">
        <v>4</v>
      </c>
      <c r="G236">
        <f>IF(F236="PP_PM",1,IF(F236="PP_CASH",2,3))</f>
        <v>1</v>
      </c>
      <c r="H236" t="s">
        <v>5</v>
      </c>
      <c r="I236">
        <f>IF(H236="AKULAKUOB",1,IF(H236="BUKAEXPRESS",2,IF(H236="BUKALAPAK",3,IF(H236="E3",4,IF(H236="LAZADA",5,IF(H236="MAGELLAN",6,IF(H236="SHOPEE",7,IF(H236="TOKOPEDIA",8,9))))))))</f>
        <v>7</v>
      </c>
      <c r="J236">
        <v>4000</v>
      </c>
      <c r="K236">
        <f>IF(M236="Bermasalah",0,1)</f>
        <v>1</v>
      </c>
      <c r="L236" t="s">
        <v>49</v>
      </c>
      <c r="M236" t="str">
        <f t="shared" si="15"/>
        <v>Tidak Bermasalah</v>
      </c>
    </row>
    <row r="237" spans="1:13" x14ac:dyDescent="0.25">
      <c r="A237" s="1">
        <v>44927</v>
      </c>
      <c r="B237" t="s">
        <v>93</v>
      </c>
      <c r="C237">
        <f t="shared" si="17"/>
        <v>13</v>
      </c>
      <c r="D237" t="s">
        <v>8</v>
      </c>
      <c r="E237">
        <f>IF(D237="ECO",1,IF(D237="EZ",2,3))</f>
        <v>2</v>
      </c>
      <c r="F237" t="s">
        <v>4</v>
      </c>
      <c r="G237">
        <f>IF(F237="PP_PM",1,IF(F237="PP_CASH",2,3))</f>
        <v>1</v>
      </c>
      <c r="H237" t="s">
        <v>5</v>
      </c>
      <c r="I237">
        <f>IF(H237="AKULAKUOB",1,IF(H237="BUKAEXPRESS",2,IF(H237="BUKALAPAK",3,IF(H237="E3",4,IF(H237="LAZADA",5,IF(H237="MAGELLAN",6,IF(H237="SHOPEE",7,IF(H237="TOKOPEDIA",8,9))))))))</f>
        <v>7</v>
      </c>
      <c r="J237">
        <v>8000</v>
      </c>
      <c r="K237">
        <f>IF(M237="Bermasalah",0,1)</f>
        <v>1</v>
      </c>
      <c r="L237" t="s">
        <v>49</v>
      </c>
      <c r="M237" t="str">
        <f t="shared" si="15"/>
        <v>Tidak Bermasalah</v>
      </c>
    </row>
    <row r="238" spans="1:13" x14ac:dyDescent="0.25">
      <c r="A238" s="1">
        <v>44927</v>
      </c>
      <c r="B238" t="s">
        <v>93</v>
      </c>
      <c r="C238">
        <f t="shared" si="17"/>
        <v>13</v>
      </c>
      <c r="D238" t="s">
        <v>8</v>
      </c>
      <c r="E238">
        <f>IF(D238="ECO",1,IF(D238="EZ",2,3))</f>
        <v>2</v>
      </c>
      <c r="F238" t="s">
        <v>4</v>
      </c>
      <c r="G238">
        <f>IF(F238="PP_PM",1,IF(F238="PP_CASH",2,3))</f>
        <v>1</v>
      </c>
      <c r="H238" t="s">
        <v>5</v>
      </c>
      <c r="I238">
        <f>IF(H238="AKULAKUOB",1,IF(H238="BUKAEXPRESS",2,IF(H238="BUKALAPAK",3,IF(H238="E3",4,IF(H238="LAZADA",5,IF(H238="MAGELLAN",6,IF(H238="SHOPEE",7,IF(H238="TOKOPEDIA",8,9))))))))</f>
        <v>7</v>
      </c>
      <c r="J238">
        <v>4000</v>
      </c>
      <c r="K238">
        <f>IF(M238="Bermasalah",0,1)</f>
        <v>1</v>
      </c>
      <c r="L238" t="s">
        <v>49</v>
      </c>
      <c r="M238" t="str">
        <f t="shared" si="15"/>
        <v>Tidak Bermasalah</v>
      </c>
    </row>
    <row r="239" spans="1:13" x14ac:dyDescent="0.25">
      <c r="A239" s="1">
        <v>44927</v>
      </c>
      <c r="B239" t="s">
        <v>93</v>
      </c>
      <c r="C239">
        <f t="shared" si="17"/>
        <v>13</v>
      </c>
      <c r="D239" t="s">
        <v>8</v>
      </c>
      <c r="E239">
        <f>IF(D239="ECO",1,IF(D239="EZ",2,3))</f>
        <v>2</v>
      </c>
      <c r="F239" t="s">
        <v>4</v>
      </c>
      <c r="G239">
        <f>IF(F239="PP_PM",1,IF(F239="PP_CASH",2,3))</f>
        <v>1</v>
      </c>
      <c r="H239" t="s">
        <v>5</v>
      </c>
      <c r="I239">
        <f>IF(H239="AKULAKUOB",1,IF(H239="BUKAEXPRESS",2,IF(H239="BUKALAPAK",3,IF(H239="E3",4,IF(H239="LAZADA",5,IF(H239="MAGELLAN",6,IF(H239="SHOPEE",7,IF(H239="TOKOPEDIA",8,9))))))))</f>
        <v>7</v>
      </c>
      <c r="J239">
        <v>15000</v>
      </c>
      <c r="K239">
        <f>IF(M239="Bermasalah",0,1)</f>
        <v>1</v>
      </c>
      <c r="L239" t="s">
        <v>49</v>
      </c>
      <c r="M239" t="str">
        <f t="shared" si="15"/>
        <v>Tidak Bermasalah</v>
      </c>
    </row>
    <row r="240" spans="1:13" x14ac:dyDescent="0.25">
      <c r="A240" s="1">
        <v>44927</v>
      </c>
      <c r="B240" t="s">
        <v>93</v>
      </c>
      <c r="C240">
        <f t="shared" si="17"/>
        <v>13</v>
      </c>
      <c r="D240" t="s">
        <v>8</v>
      </c>
      <c r="E240">
        <f>IF(D240="ECO",1,IF(D240="EZ",2,3))</f>
        <v>2</v>
      </c>
      <c r="F240" t="s">
        <v>4</v>
      </c>
      <c r="G240">
        <f>IF(F240="PP_PM",1,IF(F240="PP_CASH",2,3))</f>
        <v>1</v>
      </c>
      <c r="H240" t="s">
        <v>5</v>
      </c>
      <c r="I240">
        <f>IF(H240="AKULAKUOB",1,IF(H240="BUKAEXPRESS",2,IF(H240="BUKALAPAK",3,IF(H240="E3",4,IF(H240="LAZADA",5,IF(H240="MAGELLAN",6,IF(H240="SHOPEE",7,IF(H240="TOKOPEDIA",8,9))))))))</f>
        <v>7</v>
      </c>
      <c r="J240">
        <v>21000</v>
      </c>
      <c r="K240">
        <f>IF(M240="Bermasalah",0,1)</f>
        <v>1</v>
      </c>
      <c r="L240" t="s">
        <v>49</v>
      </c>
      <c r="M240" t="str">
        <f t="shared" si="15"/>
        <v>Tidak Bermasalah</v>
      </c>
    </row>
    <row r="241" spans="1:13" x14ac:dyDescent="0.25">
      <c r="A241" s="1">
        <v>44927</v>
      </c>
      <c r="B241" t="s">
        <v>93</v>
      </c>
      <c r="C241">
        <f t="shared" si="17"/>
        <v>13</v>
      </c>
      <c r="D241" t="s">
        <v>8</v>
      </c>
      <c r="E241">
        <f>IF(D241="ECO",1,IF(D241="EZ",2,3))</f>
        <v>2</v>
      </c>
      <c r="F241" t="s">
        <v>4</v>
      </c>
      <c r="G241">
        <f>IF(F241="PP_PM",1,IF(F241="PP_CASH",2,3))</f>
        <v>1</v>
      </c>
      <c r="H241" t="s">
        <v>5</v>
      </c>
      <c r="I241">
        <f>IF(H241="AKULAKUOB",1,IF(H241="BUKAEXPRESS",2,IF(H241="BUKALAPAK",3,IF(H241="E3",4,IF(H241="LAZADA",5,IF(H241="MAGELLAN",6,IF(H241="SHOPEE",7,IF(H241="TOKOPEDIA",8,9))))))))</f>
        <v>7</v>
      </c>
      <c r="J241">
        <v>17000</v>
      </c>
      <c r="K241">
        <f>IF(M241="Bermasalah",0,1)</f>
        <v>1</v>
      </c>
      <c r="L241" t="s">
        <v>49</v>
      </c>
      <c r="M241" t="str">
        <f t="shared" si="15"/>
        <v>Tidak Bermasalah</v>
      </c>
    </row>
    <row r="242" spans="1:13" x14ac:dyDescent="0.25">
      <c r="A242" s="1">
        <v>44927</v>
      </c>
      <c r="B242" t="s">
        <v>93</v>
      </c>
      <c r="C242">
        <f t="shared" si="17"/>
        <v>13</v>
      </c>
      <c r="D242" t="s">
        <v>8</v>
      </c>
      <c r="E242">
        <f>IF(D242="ECO",1,IF(D242="EZ",2,3))</f>
        <v>2</v>
      </c>
      <c r="F242" t="s">
        <v>4</v>
      </c>
      <c r="G242">
        <f>IF(F242="PP_PM",1,IF(F242="PP_CASH",2,3))</f>
        <v>1</v>
      </c>
      <c r="H242" t="s">
        <v>5</v>
      </c>
      <c r="I242">
        <f>IF(H242="AKULAKUOB",1,IF(H242="BUKAEXPRESS",2,IF(H242="BUKALAPAK",3,IF(H242="E3",4,IF(H242="LAZADA",5,IF(H242="MAGELLAN",6,IF(H242="SHOPEE",7,IF(H242="TOKOPEDIA",8,9))))))))</f>
        <v>7</v>
      </c>
      <c r="J242">
        <v>18000</v>
      </c>
      <c r="K242">
        <f>IF(M242="Bermasalah",0,1)</f>
        <v>1</v>
      </c>
      <c r="L242" t="s">
        <v>49</v>
      </c>
      <c r="M242" t="str">
        <f t="shared" si="15"/>
        <v>Tidak Bermasalah</v>
      </c>
    </row>
    <row r="243" spans="1:13" x14ac:dyDescent="0.25">
      <c r="A243" s="1">
        <v>44927</v>
      </c>
      <c r="B243" t="s">
        <v>93</v>
      </c>
      <c r="C243">
        <f t="shared" si="17"/>
        <v>13</v>
      </c>
      <c r="D243" t="s">
        <v>8</v>
      </c>
      <c r="E243">
        <f>IF(D243="ECO",1,IF(D243="EZ",2,3))</f>
        <v>2</v>
      </c>
      <c r="F243" t="s">
        <v>4</v>
      </c>
      <c r="G243">
        <f>IF(F243="PP_PM",1,IF(F243="PP_CASH",2,3))</f>
        <v>1</v>
      </c>
      <c r="H243" t="s">
        <v>5</v>
      </c>
      <c r="I243">
        <f>IF(H243="AKULAKUOB",1,IF(H243="BUKAEXPRESS",2,IF(H243="BUKALAPAK",3,IF(H243="E3",4,IF(H243="LAZADA",5,IF(H243="MAGELLAN",6,IF(H243="SHOPEE",7,IF(H243="TOKOPEDIA",8,9))))))))</f>
        <v>7</v>
      </c>
      <c r="J243">
        <v>11000</v>
      </c>
      <c r="K243">
        <f>IF(M243="Bermasalah",0,1)</f>
        <v>1</v>
      </c>
      <c r="L243" t="s">
        <v>49</v>
      </c>
      <c r="M243" t="str">
        <f t="shared" si="15"/>
        <v>Tidak Bermasalah</v>
      </c>
    </row>
    <row r="244" spans="1:13" x14ac:dyDescent="0.25">
      <c r="A244" s="1">
        <v>44927</v>
      </c>
      <c r="B244" t="s">
        <v>93</v>
      </c>
      <c r="C244">
        <f t="shared" si="17"/>
        <v>13</v>
      </c>
      <c r="D244" t="s">
        <v>8</v>
      </c>
      <c r="E244">
        <f>IF(D244="ECO",1,IF(D244="EZ",2,3))</f>
        <v>2</v>
      </c>
      <c r="F244" t="s">
        <v>4</v>
      </c>
      <c r="G244">
        <f>IF(F244="PP_PM",1,IF(F244="PP_CASH",2,3))</f>
        <v>1</v>
      </c>
      <c r="H244" t="s">
        <v>5</v>
      </c>
      <c r="I244">
        <f>IF(H244="AKULAKUOB",1,IF(H244="BUKAEXPRESS",2,IF(H244="BUKALAPAK",3,IF(H244="E3",4,IF(H244="LAZADA",5,IF(H244="MAGELLAN",6,IF(H244="SHOPEE",7,IF(H244="TOKOPEDIA",8,9))))))))</f>
        <v>7</v>
      </c>
      <c r="J244">
        <v>11000</v>
      </c>
      <c r="K244">
        <f>IF(M244="Bermasalah",0,1)</f>
        <v>1</v>
      </c>
      <c r="L244" t="s">
        <v>49</v>
      </c>
      <c r="M244" t="str">
        <f t="shared" si="15"/>
        <v>Tidak Bermasalah</v>
      </c>
    </row>
    <row r="245" spans="1:13" x14ac:dyDescent="0.25">
      <c r="A245" s="1">
        <v>44927</v>
      </c>
      <c r="B245" t="s">
        <v>93</v>
      </c>
      <c r="C245">
        <f t="shared" si="17"/>
        <v>13</v>
      </c>
      <c r="D245" t="s">
        <v>8</v>
      </c>
      <c r="E245">
        <f>IF(D245="ECO",1,IF(D245="EZ",2,3))</f>
        <v>2</v>
      </c>
      <c r="F245" t="s">
        <v>4</v>
      </c>
      <c r="G245">
        <f>IF(F245="PP_PM",1,IF(F245="PP_CASH",2,3))</f>
        <v>1</v>
      </c>
      <c r="H245" t="s">
        <v>5</v>
      </c>
      <c r="I245">
        <f>IF(H245="AKULAKUOB",1,IF(H245="BUKAEXPRESS",2,IF(H245="BUKALAPAK",3,IF(H245="E3",4,IF(H245="LAZADA",5,IF(H245="MAGELLAN",6,IF(H245="SHOPEE",7,IF(H245="TOKOPEDIA",8,9))))))))</f>
        <v>7</v>
      </c>
      <c r="J245">
        <v>18000</v>
      </c>
      <c r="K245">
        <f>IF(M245="Bermasalah",0,1)</f>
        <v>1</v>
      </c>
      <c r="L245" t="s">
        <v>49</v>
      </c>
      <c r="M245" t="str">
        <f t="shared" si="15"/>
        <v>Tidak Bermasalah</v>
      </c>
    </row>
    <row r="246" spans="1:13" x14ac:dyDescent="0.25">
      <c r="A246" s="1">
        <v>44927</v>
      </c>
      <c r="B246" t="s">
        <v>93</v>
      </c>
      <c r="C246">
        <f t="shared" si="17"/>
        <v>13</v>
      </c>
      <c r="D246" t="s">
        <v>8</v>
      </c>
      <c r="E246">
        <f>IF(D246="ECO",1,IF(D246="EZ",2,3))</f>
        <v>2</v>
      </c>
      <c r="F246" t="s">
        <v>4</v>
      </c>
      <c r="G246">
        <f>IF(F246="PP_PM",1,IF(F246="PP_CASH",2,3))</f>
        <v>1</v>
      </c>
      <c r="H246" t="s">
        <v>5</v>
      </c>
      <c r="I246">
        <f>IF(H246="AKULAKUOB",1,IF(H246="BUKAEXPRESS",2,IF(H246="BUKALAPAK",3,IF(H246="E3",4,IF(H246="LAZADA",5,IF(H246="MAGELLAN",6,IF(H246="SHOPEE",7,IF(H246="TOKOPEDIA",8,9))))))))</f>
        <v>7</v>
      </c>
      <c r="J246">
        <v>9000</v>
      </c>
      <c r="K246">
        <f>IF(M246="Bermasalah",0,1)</f>
        <v>1</v>
      </c>
      <c r="L246" t="s">
        <v>49</v>
      </c>
      <c r="M246" t="str">
        <f t="shared" si="15"/>
        <v>Tidak Bermasalah</v>
      </c>
    </row>
    <row r="247" spans="1:13" x14ac:dyDescent="0.25">
      <c r="A247" s="1">
        <v>44927</v>
      </c>
      <c r="B247" t="s">
        <v>93</v>
      </c>
      <c r="C247">
        <f t="shared" si="17"/>
        <v>13</v>
      </c>
      <c r="D247" t="s">
        <v>8</v>
      </c>
      <c r="E247">
        <f>IF(D247="ECO",1,IF(D247="EZ",2,3))</f>
        <v>2</v>
      </c>
      <c r="F247" t="s">
        <v>4</v>
      </c>
      <c r="G247">
        <f>IF(F247="PP_PM",1,IF(F247="PP_CASH",2,3))</f>
        <v>1</v>
      </c>
      <c r="H247" t="s">
        <v>5</v>
      </c>
      <c r="I247">
        <f>IF(H247="AKULAKUOB",1,IF(H247="BUKAEXPRESS",2,IF(H247="BUKALAPAK",3,IF(H247="E3",4,IF(H247="LAZADA",5,IF(H247="MAGELLAN",6,IF(H247="SHOPEE",7,IF(H247="TOKOPEDIA",8,9))))))))</f>
        <v>7</v>
      </c>
      <c r="J247">
        <v>6000</v>
      </c>
      <c r="K247">
        <f>IF(M247="Bermasalah",0,1)</f>
        <v>1</v>
      </c>
      <c r="L247" t="s">
        <v>49</v>
      </c>
      <c r="M247" t="str">
        <f t="shared" si="15"/>
        <v>Tidak Bermasalah</v>
      </c>
    </row>
    <row r="248" spans="1:13" x14ac:dyDescent="0.25">
      <c r="A248" s="1">
        <v>44927</v>
      </c>
      <c r="B248" t="s">
        <v>93</v>
      </c>
      <c r="C248">
        <f t="shared" si="17"/>
        <v>13</v>
      </c>
      <c r="D248" t="s">
        <v>8</v>
      </c>
      <c r="E248">
        <f>IF(D248="ECO",1,IF(D248="EZ",2,3))</f>
        <v>2</v>
      </c>
      <c r="F248" t="s">
        <v>4</v>
      </c>
      <c r="G248">
        <f>IF(F248="PP_PM",1,IF(F248="PP_CASH",2,3))</f>
        <v>1</v>
      </c>
      <c r="H248" t="s">
        <v>5</v>
      </c>
      <c r="I248">
        <f>IF(H248="AKULAKUOB",1,IF(H248="BUKAEXPRESS",2,IF(H248="BUKALAPAK",3,IF(H248="E3",4,IF(H248="LAZADA",5,IF(H248="MAGELLAN",6,IF(H248="SHOPEE",7,IF(H248="TOKOPEDIA",8,9))))))))</f>
        <v>7</v>
      </c>
      <c r="J248">
        <v>4000</v>
      </c>
      <c r="K248">
        <f>IF(M248="Bermasalah",0,1)</f>
        <v>1</v>
      </c>
      <c r="L248" t="s">
        <v>49</v>
      </c>
      <c r="M248" t="str">
        <f t="shared" si="15"/>
        <v>Tidak Bermasalah</v>
      </c>
    </row>
    <row r="249" spans="1:13" x14ac:dyDescent="0.25">
      <c r="A249" s="1">
        <v>44927</v>
      </c>
      <c r="B249" t="s">
        <v>93</v>
      </c>
      <c r="C249">
        <f t="shared" si="17"/>
        <v>13</v>
      </c>
      <c r="D249" t="s">
        <v>8</v>
      </c>
      <c r="E249">
        <f>IF(D249="ECO",1,IF(D249="EZ",2,3))</f>
        <v>2</v>
      </c>
      <c r="F249" t="s">
        <v>4</v>
      </c>
      <c r="G249">
        <f>IF(F249="PP_PM",1,IF(F249="PP_CASH",2,3))</f>
        <v>1</v>
      </c>
      <c r="H249" t="s">
        <v>5</v>
      </c>
      <c r="I249">
        <f>IF(H249="AKULAKUOB",1,IF(H249="BUKAEXPRESS",2,IF(H249="BUKALAPAK",3,IF(H249="E3",4,IF(H249="LAZADA",5,IF(H249="MAGELLAN",6,IF(H249="SHOPEE",7,IF(H249="TOKOPEDIA",8,9))))))))</f>
        <v>7</v>
      </c>
      <c r="J249">
        <v>9000</v>
      </c>
      <c r="K249">
        <f>IF(M249="Bermasalah",0,1)</f>
        <v>1</v>
      </c>
      <c r="L249" t="s">
        <v>49</v>
      </c>
      <c r="M249" t="str">
        <f t="shared" si="15"/>
        <v>Tidak Bermasalah</v>
      </c>
    </row>
    <row r="250" spans="1:13" x14ac:dyDescent="0.25">
      <c r="A250" s="1">
        <v>44927</v>
      </c>
      <c r="B250" t="s">
        <v>93</v>
      </c>
      <c r="C250">
        <f t="shared" si="17"/>
        <v>13</v>
      </c>
      <c r="D250" t="s">
        <v>8</v>
      </c>
      <c r="E250">
        <f>IF(D250="ECO",1,IF(D250="EZ",2,3))</f>
        <v>2</v>
      </c>
      <c r="F250" t="s">
        <v>4</v>
      </c>
      <c r="G250">
        <f>IF(F250="PP_PM",1,IF(F250="PP_CASH",2,3))</f>
        <v>1</v>
      </c>
      <c r="H250" t="s">
        <v>5</v>
      </c>
      <c r="I250">
        <f>IF(H250="AKULAKUOB",1,IF(H250="BUKAEXPRESS",2,IF(H250="BUKALAPAK",3,IF(H250="E3",4,IF(H250="LAZADA",5,IF(H250="MAGELLAN",6,IF(H250="SHOPEE",7,IF(H250="TOKOPEDIA",8,9))))))))</f>
        <v>7</v>
      </c>
      <c r="J250">
        <v>4000</v>
      </c>
      <c r="K250">
        <f>IF(M250="Bermasalah",0,1)</f>
        <v>1</v>
      </c>
      <c r="L250" t="s">
        <v>49</v>
      </c>
      <c r="M250" t="str">
        <f t="shared" si="15"/>
        <v>Tidak Bermasalah</v>
      </c>
    </row>
    <row r="251" spans="1:13" x14ac:dyDescent="0.25">
      <c r="A251" s="1">
        <v>44927</v>
      </c>
      <c r="B251" t="s">
        <v>93</v>
      </c>
      <c r="C251">
        <f t="shared" si="17"/>
        <v>13</v>
      </c>
      <c r="D251" t="s">
        <v>8</v>
      </c>
      <c r="E251">
        <f>IF(D251="ECO",1,IF(D251="EZ",2,3))</f>
        <v>2</v>
      </c>
      <c r="F251" t="s">
        <v>4</v>
      </c>
      <c r="G251">
        <f>IF(F251="PP_PM",1,IF(F251="PP_CASH",2,3))</f>
        <v>1</v>
      </c>
      <c r="H251" t="s">
        <v>5</v>
      </c>
      <c r="I251">
        <f>IF(H251="AKULAKUOB",1,IF(H251="BUKAEXPRESS",2,IF(H251="BUKALAPAK",3,IF(H251="E3",4,IF(H251="LAZADA",5,IF(H251="MAGELLAN",6,IF(H251="SHOPEE",7,IF(H251="TOKOPEDIA",8,9))))))))</f>
        <v>7</v>
      </c>
      <c r="J251">
        <v>4000</v>
      </c>
      <c r="K251">
        <f>IF(M251="Bermasalah",0,1)</f>
        <v>1</v>
      </c>
      <c r="L251" t="s">
        <v>49</v>
      </c>
      <c r="M251" t="str">
        <f t="shared" si="15"/>
        <v>Tidak Bermasalah</v>
      </c>
    </row>
    <row r="252" spans="1:13" x14ac:dyDescent="0.25">
      <c r="A252" s="1">
        <v>44927</v>
      </c>
      <c r="B252" t="s">
        <v>93</v>
      </c>
      <c r="C252">
        <f t="shared" si="17"/>
        <v>13</v>
      </c>
      <c r="D252" t="s">
        <v>8</v>
      </c>
      <c r="E252">
        <f>IF(D252="ECO",1,IF(D252="EZ",2,3))</f>
        <v>2</v>
      </c>
      <c r="F252" t="s">
        <v>4</v>
      </c>
      <c r="G252">
        <f>IF(F252="PP_PM",1,IF(F252="PP_CASH",2,3))</f>
        <v>1</v>
      </c>
      <c r="H252" t="s">
        <v>5</v>
      </c>
      <c r="I252">
        <f>IF(H252="AKULAKUOB",1,IF(H252="BUKAEXPRESS",2,IF(H252="BUKALAPAK",3,IF(H252="E3",4,IF(H252="LAZADA",5,IF(H252="MAGELLAN",6,IF(H252="SHOPEE",7,IF(H252="TOKOPEDIA",8,9))))))))</f>
        <v>7</v>
      </c>
      <c r="J252">
        <v>4000</v>
      </c>
      <c r="K252">
        <f>IF(M252="Bermasalah",0,1)</f>
        <v>1</v>
      </c>
      <c r="L252" t="s">
        <v>49</v>
      </c>
      <c r="M252" t="str">
        <f t="shared" si="15"/>
        <v>Tidak Bermasalah</v>
      </c>
    </row>
    <row r="253" spans="1:13" x14ac:dyDescent="0.25">
      <c r="A253" s="1">
        <v>44927</v>
      </c>
      <c r="B253" t="s">
        <v>93</v>
      </c>
      <c r="C253">
        <f t="shared" si="17"/>
        <v>13</v>
      </c>
      <c r="D253" t="s">
        <v>8</v>
      </c>
      <c r="E253">
        <f>IF(D253="ECO",1,IF(D253="EZ",2,3))</f>
        <v>2</v>
      </c>
      <c r="F253" t="s">
        <v>4</v>
      </c>
      <c r="G253">
        <f>IF(F253="PP_PM",1,IF(F253="PP_CASH",2,3))</f>
        <v>1</v>
      </c>
      <c r="H253" t="s">
        <v>5</v>
      </c>
      <c r="I253">
        <f>IF(H253="AKULAKUOB",1,IF(H253="BUKAEXPRESS",2,IF(H253="BUKALAPAK",3,IF(H253="E3",4,IF(H253="LAZADA",5,IF(H253="MAGELLAN",6,IF(H253="SHOPEE",7,IF(H253="TOKOPEDIA",8,9))))))))</f>
        <v>7</v>
      </c>
      <c r="J253">
        <v>9000</v>
      </c>
      <c r="K253">
        <f>IF(M253="Bermasalah",0,1)</f>
        <v>1</v>
      </c>
      <c r="L253" t="s">
        <v>49</v>
      </c>
      <c r="M253" t="str">
        <f t="shared" si="15"/>
        <v>Tidak Bermasalah</v>
      </c>
    </row>
    <row r="254" spans="1:13" x14ac:dyDescent="0.25">
      <c r="A254" s="1">
        <v>44927</v>
      </c>
      <c r="B254" t="s">
        <v>93</v>
      </c>
      <c r="C254">
        <f t="shared" si="17"/>
        <v>13</v>
      </c>
      <c r="D254" t="s">
        <v>8</v>
      </c>
      <c r="E254">
        <f>IF(D254="ECO",1,IF(D254="EZ",2,3))</f>
        <v>2</v>
      </c>
      <c r="F254" t="s">
        <v>4</v>
      </c>
      <c r="G254">
        <f>IF(F254="PP_PM",1,IF(F254="PP_CASH",2,3))</f>
        <v>1</v>
      </c>
      <c r="H254" t="s">
        <v>5</v>
      </c>
      <c r="I254">
        <f>IF(H254="AKULAKUOB",1,IF(H254="BUKAEXPRESS",2,IF(H254="BUKALAPAK",3,IF(H254="E3",4,IF(H254="LAZADA",5,IF(H254="MAGELLAN",6,IF(H254="SHOPEE",7,IF(H254="TOKOPEDIA",8,9))))))))</f>
        <v>7</v>
      </c>
      <c r="J254">
        <v>4000</v>
      </c>
      <c r="K254">
        <f>IF(M254="Bermasalah",0,1)</f>
        <v>1</v>
      </c>
      <c r="L254" t="s">
        <v>49</v>
      </c>
      <c r="M254" t="str">
        <f t="shared" si="15"/>
        <v>Tidak Bermasalah</v>
      </c>
    </row>
    <row r="255" spans="1:13" x14ac:dyDescent="0.25">
      <c r="A255" s="1">
        <v>44927</v>
      </c>
      <c r="B255" t="s">
        <v>93</v>
      </c>
      <c r="C255">
        <f t="shared" si="17"/>
        <v>13</v>
      </c>
      <c r="D255" t="s">
        <v>8</v>
      </c>
      <c r="E255">
        <f>IF(D255="ECO",1,IF(D255="EZ",2,3))</f>
        <v>2</v>
      </c>
      <c r="F255" t="s">
        <v>4</v>
      </c>
      <c r="G255">
        <f>IF(F255="PP_PM",1,IF(F255="PP_CASH",2,3))</f>
        <v>1</v>
      </c>
      <c r="H255" t="s">
        <v>5</v>
      </c>
      <c r="I255">
        <f>IF(H255="AKULAKUOB",1,IF(H255="BUKAEXPRESS",2,IF(H255="BUKALAPAK",3,IF(H255="E3",4,IF(H255="LAZADA",5,IF(H255="MAGELLAN",6,IF(H255="SHOPEE",7,IF(H255="TOKOPEDIA",8,9))))))))</f>
        <v>7</v>
      </c>
      <c r="J255">
        <v>4000</v>
      </c>
      <c r="K255">
        <f>IF(M255="Bermasalah",0,1)</f>
        <v>1</v>
      </c>
      <c r="L255" t="s">
        <v>49</v>
      </c>
      <c r="M255" t="str">
        <f t="shared" si="15"/>
        <v>Tidak Bermasalah</v>
      </c>
    </row>
    <row r="256" spans="1:13" x14ac:dyDescent="0.25">
      <c r="A256" s="1">
        <v>44927</v>
      </c>
      <c r="B256" t="s">
        <v>93</v>
      </c>
      <c r="C256">
        <f t="shared" si="17"/>
        <v>13</v>
      </c>
      <c r="D256" t="s">
        <v>8</v>
      </c>
      <c r="E256">
        <f>IF(D256="ECO",1,IF(D256="EZ",2,3))</f>
        <v>2</v>
      </c>
      <c r="F256" t="s">
        <v>4</v>
      </c>
      <c r="G256">
        <f>IF(F256="PP_PM",1,IF(F256="PP_CASH",2,3))</f>
        <v>1</v>
      </c>
      <c r="H256" t="s">
        <v>5</v>
      </c>
      <c r="I256">
        <f>IF(H256="AKULAKUOB",1,IF(H256="BUKAEXPRESS",2,IF(H256="BUKALAPAK",3,IF(H256="E3",4,IF(H256="LAZADA",5,IF(H256="MAGELLAN",6,IF(H256="SHOPEE",7,IF(H256="TOKOPEDIA",8,9))))))))</f>
        <v>7</v>
      </c>
      <c r="J256">
        <v>4000</v>
      </c>
      <c r="K256">
        <f>IF(M256="Bermasalah",0,1)</f>
        <v>1</v>
      </c>
      <c r="L256" t="s">
        <v>49</v>
      </c>
      <c r="M256" t="str">
        <f t="shared" si="15"/>
        <v>Tidak Bermasalah</v>
      </c>
    </row>
    <row r="257" spans="1:13" x14ac:dyDescent="0.25">
      <c r="A257" s="1">
        <v>44927</v>
      </c>
      <c r="B257" t="s">
        <v>93</v>
      </c>
      <c r="C257">
        <f t="shared" si="17"/>
        <v>13</v>
      </c>
      <c r="D257" t="s">
        <v>8</v>
      </c>
      <c r="E257">
        <f>IF(D257="ECO",1,IF(D257="EZ",2,3))</f>
        <v>2</v>
      </c>
      <c r="F257" t="s">
        <v>4</v>
      </c>
      <c r="G257">
        <f>IF(F257="PP_PM",1,IF(F257="PP_CASH",2,3))</f>
        <v>1</v>
      </c>
      <c r="H257" t="s">
        <v>5</v>
      </c>
      <c r="I257">
        <f>IF(H257="AKULAKUOB",1,IF(H257="BUKAEXPRESS",2,IF(H257="BUKALAPAK",3,IF(H257="E3",4,IF(H257="LAZADA",5,IF(H257="MAGELLAN",6,IF(H257="SHOPEE",7,IF(H257="TOKOPEDIA",8,9))))))))</f>
        <v>7</v>
      </c>
      <c r="J257">
        <v>9000</v>
      </c>
      <c r="K257">
        <f>IF(M257="Bermasalah",0,1)</f>
        <v>1</v>
      </c>
      <c r="L257" t="s">
        <v>49</v>
      </c>
      <c r="M257" t="str">
        <f t="shared" si="15"/>
        <v>Tidak Bermasalah</v>
      </c>
    </row>
    <row r="258" spans="1:13" x14ac:dyDescent="0.25">
      <c r="A258" s="1">
        <v>44927</v>
      </c>
      <c r="B258" t="s">
        <v>93</v>
      </c>
      <c r="C258">
        <f t="shared" si="17"/>
        <v>13</v>
      </c>
      <c r="D258" t="s">
        <v>8</v>
      </c>
      <c r="E258">
        <f>IF(D258="ECO",1,IF(D258="EZ",2,3))</f>
        <v>2</v>
      </c>
      <c r="F258" t="s">
        <v>4</v>
      </c>
      <c r="G258">
        <f>IF(F258="PP_PM",1,IF(F258="PP_CASH",2,3))</f>
        <v>1</v>
      </c>
      <c r="H258" t="s">
        <v>5</v>
      </c>
      <c r="I258">
        <f>IF(H258="AKULAKUOB",1,IF(H258="BUKAEXPRESS",2,IF(H258="BUKALAPAK",3,IF(H258="E3",4,IF(H258="LAZADA",5,IF(H258="MAGELLAN",6,IF(H258="SHOPEE",7,IF(H258="TOKOPEDIA",8,9))))))))</f>
        <v>7</v>
      </c>
      <c r="J258">
        <v>4000</v>
      </c>
      <c r="K258">
        <f>IF(M258="Bermasalah",0,1)</f>
        <v>1</v>
      </c>
      <c r="L258" t="s">
        <v>49</v>
      </c>
      <c r="M258" t="str">
        <f t="shared" si="15"/>
        <v>Tidak Bermasalah</v>
      </c>
    </row>
    <row r="259" spans="1:13" x14ac:dyDescent="0.25">
      <c r="A259" s="1">
        <v>44927</v>
      </c>
      <c r="B259" t="s">
        <v>93</v>
      </c>
      <c r="C259">
        <f t="shared" si="17"/>
        <v>13</v>
      </c>
      <c r="D259" t="s">
        <v>8</v>
      </c>
      <c r="E259">
        <f>IF(D259="ECO",1,IF(D259="EZ",2,3))</f>
        <v>2</v>
      </c>
      <c r="F259" t="s">
        <v>4</v>
      </c>
      <c r="G259">
        <f>IF(F259="PP_PM",1,IF(F259="PP_CASH",2,3))</f>
        <v>1</v>
      </c>
      <c r="H259" t="s">
        <v>5</v>
      </c>
      <c r="I259">
        <f>IF(H259="AKULAKUOB",1,IF(H259="BUKAEXPRESS",2,IF(H259="BUKALAPAK",3,IF(H259="E3",4,IF(H259="LAZADA",5,IF(H259="MAGELLAN",6,IF(H259="SHOPEE",7,IF(H259="TOKOPEDIA",8,9))))))))</f>
        <v>7</v>
      </c>
      <c r="J259">
        <v>4000</v>
      </c>
      <c r="K259">
        <f>IF(M259="Bermasalah",0,1)</f>
        <v>1</v>
      </c>
      <c r="L259" t="s">
        <v>49</v>
      </c>
      <c r="M259" t="str">
        <f t="shared" ref="M259:M316" si="18">IF(L259="Other","Bermasalah",IF(L259="Delivery","Tidak Bermasalah",IF(L259="Kirim","Tidak Bermasalah",IF(L259="Pack","Tidak Bermasalah",IF(L259="Paket Bermasalah","Bermasalah",IF(L259="Paket Tinggal Gudang","Tidak Bermasalah",IF(L259="Sampai","Tidak Bermasalah",IF(L259="Tanda Terima","Tidak Bermasalah",IF(L259="TTD Retur","Bermasalah",0)))))))))</f>
        <v>Tidak Bermasalah</v>
      </c>
    </row>
    <row r="260" spans="1:13" x14ac:dyDescent="0.25">
      <c r="A260" s="1">
        <v>44927</v>
      </c>
      <c r="B260" t="s">
        <v>93</v>
      </c>
      <c r="C260">
        <f t="shared" si="17"/>
        <v>13</v>
      </c>
      <c r="D260" t="s">
        <v>8</v>
      </c>
      <c r="E260">
        <f>IF(D260="ECO",1,IF(D260="EZ",2,3))</f>
        <v>2</v>
      </c>
      <c r="F260" t="s">
        <v>4</v>
      </c>
      <c r="G260">
        <f>IF(F260="PP_PM",1,IF(F260="PP_CASH",2,3))</f>
        <v>1</v>
      </c>
      <c r="H260" t="s">
        <v>5</v>
      </c>
      <c r="I260">
        <f>IF(H260="AKULAKUOB",1,IF(H260="BUKAEXPRESS",2,IF(H260="BUKALAPAK",3,IF(H260="E3",4,IF(H260="LAZADA",5,IF(H260="MAGELLAN",6,IF(H260="SHOPEE",7,IF(H260="TOKOPEDIA",8,9))))))))</f>
        <v>7</v>
      </c>
      <c r="J260">
        <v>4000</v>
      </c>
      <c r="K260">
        <f>IF(M260="Bermasalah",0,1)</f>
        <v>1</v>
      </c>
      <c r="L260" t="s">
        <v>49</v>
      </c>
      <c r="M260" t="str">
        <f t="shared" si="18"/>
        <v>Tidak Bermasalah</v>
      </c>
    </row>
    <row r="261" spans="1:13" x14ac:dyDescent="0.25">
      <c r="A261" s="1">
        <v>44927</v>
      </c>
      <c r="B261" t="s">
        <v>93</v>
      </c>
      <c r="C261">
        <f t="shared" si="17"/>
        <v>13</v>
      </c>
      <c r="D261" t="s">
        <v>8</v>
      </c>
      <c r="E261">
        <f>IF(D261="ECO",1,IF(D261="EZ",2,3))</f>
        <v>2</v>
      </c>
      <c r="F261" t="s">
        <v>4</v>
      </c>
      <c r="G261">
        <f>IF(F261="PP_PM",1,IF(F261="PP_CASH",2,3))</f>
        <v>1</v>
      </c>
      <c r="H261" t="s">
        <v>5</v>
      </c>
      <c r="I261">
        <f>IF(H261="AKULAKUOB",1,IF(H261="BUKAEXPRESS",2,IF(H261="BUKALAPAK",3,IF(H261="E3",4,IF(H261="LAZADA",5,IF(H261="MAGELLAN",6,IF(H261="SHOPEE",7,IF(H261="TOKOPEDIA",8,9))))))))</f>
        <v>7</v>
      </c>
      <c r="J261">
        <v>4000</v>
      </c>
      <c r="K261">
        <f>IF(M261="Bermasalah",0,1)</f>
        <v>1</v>
      </c>
      <c r="L261" t="s">
        <v>49</v>
      </c>
      <c r="M261" t="str">
        <f t="shared" si="18"/>
        <v>Tidak Bermasalah</v>
      </c>
    </row>
    <row r="262" spans="1:13" x14ac:dyDescent="0.25">
      <c r="A262" s="1">
        <v>44927</v>
      </c>
      <c r="B262" t="s">
        <v>93</v>
      </c>
      <c r="C262">
        <f t="shared" si="17"/>
        <v>13</v>
      </c>
      <c r="D262" t="s">
        <v>8</v>
      </c>
      <c r="E262">
        <f>IF(D262="ECO",1,IF(D262="EZ",2,3))</f>
        <v>2</v>
      </c>
      <c r="F262" t="s">
        <v>4</v>
      </c>
      <c r="G262">
        <f>IF(F262="PP_PM",1,IF(F262="PP_CASH",2,3))</f>
        <v>1</v>
      </c>
      <c r="H262" t="s">
        <v>5</v>
      </c>
      <c r="I262">
        <f>IF(H262="AKULAKUOB",1,IF(H262="BUKAEXPRESS",2,IF(H262="BUKALAPAK",3,IF(H262="E3",4,IF(H262="LAZADA",5,IF(H262="MAGELLAN",6,IF(H262="SHOPEE",7,IF(H262="TOKOPEDIA",8,9))))))))</f>
        <v>7</v>
      </c>
      <c r="J262">
        <v>4000</v>
      </c>
      <c r="K262">
        <f>IF(M262="Bermasalah",0,1)</f>
        <v>1</v>
      </c>
      <c r="L262" t="s">
        <v>49</v>
      </c>
      <c r="M262" t="str">
        <f t="shared" si="18"/>
        <v>Tidak Bermasalah</v>
      </c>
    </row>
    <row r="263" spans="1:13" x14ac:dyDescent="0.25">
      <c r="A263" s="1">
        <v>44927</v>
      </c>
      <c r="B263" t="s">
        <v>93</v>
      </c>
      <c r="C263">
        <f t="shared" si="17"/>
        <v>13</v>
      </c>
      <c r="D263" t="s">
        <v>8</v>
      </c>
      <c r="E263">
        <f>IF(D263="ECO",1,IF(D263="EZ",2,3))</f>
        <v>2</v>
      </c>
      <c r="F263" t="s">
        <v>4</v>
      </c>
      <c r="G263">
        <f>IF(F263="PP_PM",1,IF(F263="PP_CASH",2,3))</f>
        <v>1</v>
      </c>
      <c r="H263" t="s">
        <v>5</v>
      </c>
      <c r="I263">
        <f>IF(H263="AKULAKUOB",1,IF(H263="BUKAEXPRESS",2,IF(H263="BUKALAPAK",3,IF(H263="E3",4,IF(H263="LAZADA",5,IF(H263="MAGELLAN",6,IF(H263="SHOPEE",7,IF(H263="TOKOPEDIA",8,9))))))))</f>
        <v>7</v>
      </c>
      <c r="J263">
        <v>4000</v>
      </c>
      <c r="K263">
        <f>IF(M263="Bermasalah",0,1)</f>
        <v>1</v>
      </c>
      <c r="L263" t="s">
        <v>49</v>
      </c>
      <c r="M263" t="str">
        <f t="shared" si="18"/>
        <v>Tidak Bermasalah</v>
      </c>
    </row>
    <row r="264" spans="1:13" x14ac:dyDescent="0.25">
      <c r="A264" s="1">
        <v>44927</v>
      </c>
      <c r="B264" t="s">
        <v>93</v>
      </c>
      <c r="C264">
        <f t="shared" si="17"/>
        <v>13</v>
      </c>
      <c r="D264" t="s">
        <v>8</v>
      </c>
      <c r="E264">
        <f>IF(D264="ECO",1,IF(D264="EZ",2,3))</f>
        <v>2</v>
      </c>
      <c r="F264" t="s">
        <v>4</v>
      </c>
      <c r="G264">
        <f>IF(F264="PP_PM",1,IF(F264="PP_CASH",2,3))</f>
        <v>1</v>
      </c>
      <c r="H264" t="s">
        <v>5</v>
      </c>
      <c r="I264">
        <f>IF(H264="AKULAKUOB",1,IF(H264="BUKAEXPRESS",2,IF(H264="BUKALAPAK",3,IF(H264="E3",4,IF(H264="LAZADA",5,IF(H264="MAGELLAN",6,IF(H264="SHOPEE",7,IF(H264="TOKOPEDIA",8,9))))))))</f>
        <v>7</v>
      </c>
      <c r="J264">
        <v>9000</v>
      </c>
      <c r="K264">
        <f>IF(M264="Bermasalah",0,1)</f>
        <v>1</v>
      </c>
      <c r="L264" t="s">
        <v>49</v>
      </c>
      <c r="M264" t="str">
        <f t="shared" si="18"/>
        <v>Tidak Bermasalah</v>
      </c>
    </row>
    <row r="265" spans="1:13" x14ac:dyDescent="0.25">
      <c r="A265" s="1">
        <v>44927</v>
      </c>
      <c r="B265" t="s">
        <v>93</v>
      </c>
      <c r="C265">
        <f t="shared" si="17"/>
        <v>13</v>
      </c>
      <c r="D265" t="s">
        <v>8</v>
      </c>
      <c r="E265">
        <f>IF(D265="ECO",1,IF(D265="EZ",2,3))</f>
        <v>2</v>
      </c>
      <c r="F265" t="s">
        <v>4</v>
      </c>
      <c r="G265">
        <f>IF(F265="PP_PM",1,IF(F265="PP_CASH",2,3))</f>
        <v>1</v>
      </c>
      <c r="H265" t="s">
        <v>5</v>
      </c>
      <c r="I265">
        <f>IF(H265="AKULAKUOB",1,IF(H265="BUKAEXPRESS",2,IF(H265="BUKALAPAK",3,IF(H265="E3",4,IF(H265="LAZADA",5,IF(H265="MAGELLAN",6,IF(H265="SHOPEE",7,IF(H265="TOKOPEDIA",8,9))))))))</f>
        <v>7</v>
      </c>
      <c r="J265">
        <v>4000</v>
      </c>
      <c r="K265">
        <f>IF(M265="Bermasalah",0,1)</f>
        <v>1</v>
      </c>
      <c r="L265" t="s">
        <v>49</v>
      </c>
      <c r="M265" t="str">
        <f t="shared" si="18"/>
        <v>Tidak Bermasalah</v>
      </c>
    </row>
    <row r="266" spans="1:13" x14ac:dyDescent="0.25">
      <c r="A266" s="1">
        <v>45030</v>
      </c>
      <c r="B266" t="s">
        <v>93</v>
      </c>
      <c r="C266">
        <f t="shared" si="17"/>
        <v>13</v>
      </c>
      <c r="D266" t="s">
        <v>8</v>
      </c>
      <c r="E266">
        <f>IF(D266="ECO",1,IF(D266="EZ",2,3))</f>
        <v>2</v>
      </c>
      <c r="F266" t="s">
        <v>4</v>
      </c>
      <c r="G266">
        <f>IF(F266="PP_PM",1,IF(F266="PP_CASH",2,3))</f>
        <v>1</v>
      </c>
      <c r="H266" t="s">
        <v>5</v>
      </c>
      <c r="I266">
        <f>IF(H266="AKULAKUOB",1,IF(H266="BUKAEXPRESS",2,IF(H266="BUKALAPAK",3,IF(H266="E3",4,IF(H266="LAZADA",5,IF(H266="MAGELLAN",6,IF(H266="SHOPEE",7,IF(H266="TOKOPEDIA",8,9))))))))</f>
        <v>7</v>
      </c>
      <c r="J266">
        <v>23280</v>
      </c>
      <c r="K266">
        <f>IF(M266="Bermasalah",0,1)</f>
        <v>0</v>
      </c>
      <c r="L266" t="s">
        <v>131</v>
      </c>
      <c r="M266" t="str">
        <f t="shared" si="18"/>
        <v>Bermasalah</v>
      </c>
    </row>
    <row r="267" spans="1:13" x14ac:dyDescent="0.25">
      <c r="A267" s="1">
        <v>45085</v>
      </c>
      <c r="B267" t="s">
        <v>93</v>
      </c>
      <c r="C267">
        <f t="shared" si="17"/>
        <v>13</v>
      </c>
      <c r="D267" t="s">
        <v>8</v>
      </c>
      <c r="E267">
        <f>IF(D267="ECO",1,IF(D267="EZ",2,3))</f>
        <v>2</v>
      </c>
      <c r="F267" t="s">
        <v>4</v>
      </c>
      <c r="G267">
        <f>IF(F267="PP_PM",1,IF(F267="PP_CASH",2,3))</f>
        <v>1</v>
      </c>
      <c r="H267" t="s">
        <v>5</v>
      </c>
      <c r="I267">
        <f>IF(H267="AKULAKUOB",1,IF(H267="BUKAEXPRESS",2,IF(H267="BUKALAPAK",3,IF(H267="E3",4,IF(H267="LAZADA",5,IF(H267="MAGELLAN",6,IF(H267="SHOPEE",7,IF(H267="TOKOPEDIA",8,9))))))))</f>
        <v>7</v>
      </c>
      <c r="J267">
        <v>4000</v>
      </c>
      <c r="K267">
        <f>IF(M267="Bermasalah",0,1)</f>
        <v>1</v>
      </c>
      <c r="L267" t="s">
        <v>46</v>
      </c>
      <c r="M267" t="str">
        <f t="shared" si="18"/>
        <v>Tidak Bermasalah</v>
      </c>
    </row>
    <row r="268" spans="1:13" x14ac:dyDescent="0.25">
      <c r="A268" s="1">
        <v>45078</v>
      </c>
      <c r="B268" t="s">
        <v>93</v>
      </c>
      <c r="C268">
        <f t="shared" si="17"/>
        <v>13</v>
      </c>
      <c r="D268" t="s">
        <v>8</v>
      </c>
      <c r="E268">
        <f>IF(D268="ECO",1,IF(D268="EZ",2,3))</f>
        <v>2</v>
      </c>
      <c r="F268" t="s">
        <v>4</v>
      </c>
      <c r="G268">
        <f>IF(F268="PP_PM",1,IF(F268="PP_CASH",2,3))</f>
        <v>1</v>
      </c>
      <c r="H268" t="s">
        <v>5</v>
      </c>
      <c r="I268">
        <f>IF(H268="AKULAKUOB",1,IF(H268="BUKAEXPRESS",2,IF(H268="BUKALAPAK",3,IF(H268="E3",4,IF(H268="LAZADA",5,IF(H268="MAGELLAN",6,IF(H268="SHOPEE",7,IF(H268="TOKOPEDIA",8,9))))))))</f>
        <v>7</v>
      </c>
      <c r="J268">
        <v>4000</v>
      </c>
      <c r="K268">
        <f>IF(M268="Bermasalah",0,1)</f>
        <v>1</v>
      </c>
      <c r="L268" t="s">
        <v>49</v>
      </c>
      <c r="M268" t="str">
        <f t="shared" si="18"/>
        <v>Tidak Bermasalah</v>
      </c>
    </row>
    <row r="269" spans="1:13" x14ac:dyDescent="0.25">
      <c r="A269" s="1">
        <v>45080</v>
      </c>
      <c r="B269" t="s">
        <v>93</v>
      </c>
      <c r="C269">
        <f t="shared" si="17"/>
        <v>13</v>
      </c>
      <c r="D269" t="s">
        <v>8</v>
      </c>
      <c r="E269">
        <f>IF(D269="ECO",1,IF(D269="EZ",2,3))</f>
        <v>2</v>
      </c>
      <c r="F269" t="s">
        <v>4</v>
      </c>
      <c r="G269">
        <f>IF(F269="PP_PM",1,IF(F269="PP_CASH",2,3))</f>
        <v>1</v>
      </c>
      <c r="H269" t="s">
        <v>5</v>
      </c>
      <c r="I269">
        <f>IF(H269="AKULAKUOB",1,IF(H269="BUKAEXPRESS",2,IF(H269="BUKALAPAK",3,IF(H269="E3",4,IF(H269="LAZADA",5,IF(H269="MAGELLAN",6,IF(H269="SHOPEE",7,IF(H269="TOKOPEDIA",8,9))))))))</f>
        <v>7</v>
      </c>
      <c r="J269">
        <v>13095</v>
      </c>
      <c r="K269">
        <f>IF(M269="Bermasalah",0,1)</f>
        <v>1</v>
      </c>
      <c r="L269" t="s">
        <v>49</v>
      </c>
      <c r="M269" t="str">
        <f t="shared" si="18"/>
        <v>Tidak Bermasalah</v>
      </c>
    </row>
    <row r="270" spans="1:13" x14ac:dyDescent="0.25">
      <c r="A270" s="1">
        <v>44927</v>
      </c>
      <c r="B270" t="s">
        <v>94</v>
      </c>
      <c r="C270">
        <f t="shared" si="17"/>
        <v>14</v>
      </c>
      <c r="D270" t="s">
        <v>8</v>
      </c>
      <c r="E270">
        <f>IF(D270="ECO",1,IF(D270="EZ",2,3))</f>
        <v>2</v>
      </c>
      <c r="F270" t="s">
        <v>4</v>
      </c>
      <c r="G270">
        <f>IF(F270="PP_PM",1,IF(F270="PP_CASH",2,3))</f>
        <v>1</v>
      </c>
      <c r="H270" t="s">
        <v>12</v>
      </c>
      <c r="I270">
        <f>IF(H270="AKULAKUOB",1,IF(H270="BUKAEXPRESS",2,IF(H270="BUKALAPAK",3,IF(H270="E3",4,IF(H270="LAZADA",5,IF(H270="MAGELLAN",6,IF(H270="SHOPEE",7,IF(H270="TOKOPEDIA",8,9))))))))</f>
        <v>6</v>
      </c>
      <c r="J270">
        <v>53000</v>
      </c>
      <c r="K270">
        <f>IF(M270="Bermasalah",0,1)</f>
        <v>1</v>
      </c>
      <c r="L270" t="s">
        <v>49</v>
      </c>
      <c r="M270" t="str">
        <f t="shared" si="18"/>
        <v>Tidak Bermasalah</v>
      </c>
    </row>
    <row r="271" spans="1:13" x14ac:dyDescent="0.25">
      <c r="A271" s="1">
        <v>44927</v>
      </c>
      <c r="B271" t="s">
        <v>94</v>
      </c>
      <c r="C271">
        <f t="shared" si="17"/>
        <v>13</v>
      </c>
      <c r="D271" t="s">
        <v>8</v>
      </c>
      <c r="E271">
        <f>IF(D271="ECO",1,IF(D271="EZ",2,3))</f>
        <v>2</v>
      </c>
      <c r="F271" t="s">
        <v>4</v>
      </c>
      <c r="G271">
        <f>IF(F271="PP_PM",1,IF(F271="PP_CASH",2,3))</f>
        <v>1</v>
      </c>
      <c r="H271" t="s">
        <v>12</v>
      </c>
      <c r="I271">
        <f>IF(H271="AKULAKUOB",1,IF(H271="BUKAEXPRESS",2,IF(H271="BUKALAPAK",3,IF(H271="E3",4,IF(H271="LAZADA",5,IF(H271="MAGELLAN",6,IF(H271="SHOPEE",7,IF(H271="TOKOPEDIA",8,9))))))))</f>
        <v>6</v>
      </c>
      <c r="J271">
        <v>9000</v>
      </c>
      <c r="K271">
        <f>IF(M271="Bermasalah",0,1)</f>
        <v>1</v>
      </c>
      <c r="L271" t="s">
        <v>49</v>
      </c>
      <c r="M271" t="str">
        <f t="shared" si="18"/>
        <v>Tidak Bermasalah</v>
      </c>
    </row>
    <row r="272" spans="1:13" x14ac:dyDescent="0.25">
      <c r="A272" s="1">
        <v>44927</v>
      </c>
      <c r="B272" t="s">
        <v>94</v>
      </c>
      <c r="C272">
        <f t="shared" si="17"/>
        <v>13</v>
      </c>
      <c r="D272" t="s">
        <v>8</v>
      </c>
      <c r="E272">
        <f>IF(D272="ECO",1,IF(D272="EZ",2,3))</f>
        <v>2</v>
      </c>
      <c r="F272" t="s">
        <v>4</v>
      </c>
      <c r="G272">
        <f>IF(F272="PP_PM",1,IF(F272="PP_CASH",2,3))</f>
        <v>1</v>
      </c>
      <c r="H272" t="s">
        <v>12</v>
      </c>
      <c r="I272">
        <f>IF(H272="AKULAKUOB",1,IF(H272="BUKAEXPRESS",2,IF(H272="BUKALAPAK",3,IF(H272="E3",4,IF(H272="LAZADA",5,IF(H272="MAGELLAN",6,IF(H272="SHOPEE",7,IF(H272="TOKOPEDIA",8,9))))))))</f>
        <v>6</v>
      </c>
      <c r="J272">
        <v>18103</v>
      </c>
      <c r="K272">
        <f>IF(M272="Bermasalah",0,1)</f>
        <v>1</v>
      </c>
      <c r="L272" t="s">
        <v>49</v>
      </c>
      <c r="M272" t="str">
        <f t="shared" si="18"/>
        <v>Tidak Bermasalah</v>
      </c>
    </row>
    <row r="273" spans="1:13" x14ac:dyDescent="0.25">
      <c r="A273" s="1">
        <v>44927</v>
      </c>
      <c r="B273" t="s">
        <v>94</v>
      </c>
      <c r="C273">
        <f t="shared" si="17"/>
        <v>13</v>
      </c>
      <c r="D273" t="s">
        <v>8</v>
      </c>
      <c r="E273">
        <f>IF(D273="ECO",1,IF(D273="EZ",2,3))</f>
        <v>2</v>
      </c>
      <c r="F273" t="s">
        <v>4</v>
      </c>
      <c r="G273">
        <f>IF(F273="PP_PM",1,IF(F273="PP_CASH",2,3))</f>
        <v>1</v>
      </c>
      <c r="H273" t="s">
        <v>12</v>
      </c>
      <c r="I273">
        <f>IF(H273="AKULAKUOB",1,IF(H273="BUKAEXPRESS",2,IF(H273="BUKALAPAK",3,IF(H273="E3",4,IF(H273="LAZADA",5,IF(H273="MAGELLAN",6,IF(H273="SHOPEE",7,IF(H273="TOKOPEDIA",8,9))))))))</f>
        <v>6</v>
      </c>
      <c r="J273">
        <v>9051</v>
      </c>
      <c r="K273">
        <f>IF(M273="Bermasalah",0,1)</f>
        <v>1</v>
      </c>
      <c r="L273" t="s">
        <v>49</v>
      </c>
      <c r="M273" t="str">
        <f t="shared" si="18"/>
        <v>Tidak Bermasalah</v>
      </c>
    </row>
    <row r="274" spans="1:13" x14ac:dyDescent="0.25">
      <c r="A274" s="1">
        <v>45013</v>
      </c>
      <c r="B274" t="s">
        <v>119</v>
      </c>
      <c r="C274">
        <f t="shared" si="17"/>
        <v>14</v>
      </c>
      <c r="D274" t="s">
        <v>8</v>
      </c>
      <c r="E274">
        <f>IF(D274="ECO",1,IF(D274="EZ",2,3))</f>
        <v>2</v>
      </c>
      <c r="F274" t="s">
        <v>4</v>
      </c>
      <c r="G274">
        <f>IF(F274="PP_PM",1,IF(F274="PP_CASH",2,3))</f>
        <v>1</v>
      </c>
      <c r="H274" t="s">
        <v>5</v>
      </c>
      <c r="I274">
        <f>IF(H274="AKULAKUOB",1,IF(H274="BUKAEXPRESS",2,IF(H274="BUKALAPAK",3,IF(H274="E3",4,IF(H274="LAZADA",5,IF(H274="MAGELLAN",6,IF(H274="SHOPEE",7,IF(H274="TOKOPEDIA",8,9))))))))</f>
        <v>7</v>
      </c>
      <c r="J274">
        <v>4000</v>
      </c>
      <c r="K274">
        <f>IF(M274="Bermasalah",0,1)</f>
        <v>0</v>
      </c>
      <c r="L274" t="s">
        <v>19</v>
      </c>
      <c r="M274" t="str">
        <f t="shared" si="18"/>
        <v>Bermasalah</v>
      </c>
    </row>
    <row r="275" spans="1:13" x14ac:dyDescent="0.25">
      <c r="A275" s="1">
        <v>45045</v>
      </c>
      <c r="B275" t="s">
        <v>119</v>
      </c>
      <c r="C275">
        <f>IF(B275=B274,14,15)</f>
        <v>14</v>
      </c>
      <c r="D275" t="s">
        <v>8</v>
      </c>
      <c r="E275">
        <f>IF(D275="ECO",1,IF(D275="EZ",2,3))</f>
        <v>2</v>
      </c>
      <c r="F275" t="s">
        <v>4</v>
      </c>
      <c r="G275">
        <f>IF(F275="PP_PM",1,IF(F275="PP_CASH",2,3))</f>
        <v>1</v>
      </c>
      <c r="H275" t="s">
        <v>5</v>
      </c>
      <c r="I275">
        <f>IF(H275="AKULAKUOB",1,IF(H275="BUKAEXPRESS",2,IF(H275="BUKALAPAK",3,IF(H275="E3",4,IF(H275="LAZADA",5,IF(H275="MAGELLAN",6,IF(H275="SHOPEE",7,IF(H275="TOKOPEDIA",8,9))))))))</f>
        <v>7</v>
      </c>
      <c r="J275">
        <v>4000</v>
      </c>
      <c r="K275">
        <f>IF(M275="Bermasalah",0,1)</f>
        <v>0</v>
      </c>
      <c r="L275" t="s">
        <v>131</v>
      </c>
      <c r="M275" t="str">
        <f t="shared" si="18"/>
        <v>Bermasalah</v>
      </c>
    </row>
    <row r="276" spans="1:13" x14ac:dyDescent="0.25">
      <c r="A276" s="1">
        <v>45046</v>
      </c>
      <c r="B276" t="s">
        <v>119</v>
      </c>
      <c r="C276">
        <f t="shared" ref="C276:C282" si="19">IF(B276=B275,14,15)</f>
        <v>14</v>
      </c>
      <c r="D276" t="s">
        <v>8</v>
      </c>
      <c r="E276">
        <f>IF(D276="ECO",1,IF(D276="EZ",2,3))</f>
        <v>2</v>
      </c>
      <c r="F276" t="s">
        <v>4</v>
      </c>
      <c r="G276">
        <f>IF(F276="PP_PM",1,IF(F276="PP_CASH",2,3))</f>
        <v>1</v>
      </c>
      <c r="H276" t="s">
        <v>5</v>
      </c>
      <c r="I276">
        <f>IF(H276="AKULAKUOB",1,IF(H276="BUKAEXPRESS",2,IF(H276="BUKALAPAK",3,IF(H276="E3",4,IF(H276="LAZADA",5,IF(H276="MAGELLAN",6,IF(H276="SHOPEE",7,IF(H276="TOKOPEDIA",8,9))))))))</f>
        <v>7</v>
      </c>
      <c r="J276">
        <v>19400</v>
      </c>
      <c r="K276">
        <f>IF(M276="Bermasalah",0,1)</f>
        <v>1</v>
      </c>
      <c r="L276" t="s">
        <v>140</v>
      </c>
      <c r="M276" t="str">
        <f t="shared" si="18"/>
        <v>Tidak Bermasalah</v>
      </c>
    </row>
    <row r="277" spans="1:13" x14ac:dyDescent="0.25">
      <c r="A277" s="1">
        <v>45032</v>
      </c>
      <c r="B277" t="s">
        <v>119</v>
      </c>
      <c r="C277">
        <f t="shared" si="19"/>
        <v>14</v>
      </c>
      <c r="D277" t="s">
        <v>8</v>
      </c>
      <c r="E277">
        <f>IF(D277="ECO",1,IF(D277="EZ",2,3))</f>
        <v>2</v>
      </c>
      <c r="F277" t="s">
        <v>4</v>
      </c>
      <c r="G277">
        <f>IF(F277="PP_PM",1,IF(F277="PP_CASH",2,3))</f>
        <v>1</v>
      </c>
      <c r="H277" t="s">
        <v>5</v>
      </c>
      <c r="I277">
        <f>IF(H277="AKULAKUOB",1,IF(H277="BUKAEXPRESS",2,IF(H277="BUKALAPAK",3,IF(H277="E3",4,IF(H277="LAZADA",5,IF(H277="MAGELLAN",6,IF(H277="SHOPEE",7,IF(H277="TOKOPEDIA",8,9))))))))</f>
        <v>7</v>
      </c>
      <c r="J277">
        <v>10670</v>
      </c>
      <c r="K277">
        <f>IF(M277="Bermasalah",0,1)</f>
        <v>0</v>
      </c>
      <c r="L277" t="s">
        <v>19</v>
      </c>
      <c r="M277" t="str">
        <f t="shared" si="18"/>
        <v>Bermasalah</v>
      </c>
    </row>
    <row r="278" spans="1:13" x14ac:dyDescent="0.25">
      <c r="A278" s="1">
        <v>45045</v>
      </c>
      <c r="B278" t="s">
        <v>119</v>
      </c>
      <c r="C278">
        <f t="shared" si="19"/>
        <v>14</v>
      </c>
      <c r="D278" t="s">
        <v>8</v>
      </c>
      <c r="E278">
        <f>IF(D278="ECO",1,IF(D278="EZ",2,3))</f>
        <v>2</v>
      </c>
      <c r="F278" t="s">
        <v>4</v>
      </c>
      <c r="G278">
        <f>IF(F278="PP_PM",1,IF(F278="PP_CASH",2,3))</f>
        <v>1</v>
      </c>
      <c r="H278" t="s">
        <v>5</v>
      </c>
      <c r="I278">
        <f>IF(H278="AKULAKUOB",1,IF(H278="BUKAEXPRESS",2,IF(H278="BUKALAPAK",3,IF(H278="E3",4,IF(H278="LAZADA",5,IF(H278="MAGELLAN",6,IF(H278="SHOPEE",7,IF(H278="TOKOPEDIA",8,9))))))))</f>
        <v>7</v>
      </c>
      <c r="J278">
        <v>6000</v>
      </c>
      <c r="K278">
        <f>IF(M278="Bermasalah",0,1)</f>
        <v>0</v>
      </c>
      <c r="L278" t="s">
        <v>131</v>
      </c>
      <c r="M278" t="str">
        <f t="shared" si="18"/>
        <v>Bermasalah</v>
      </c>
    </row>
    <row r="279" spans="1:13" x14ac:dyDescent="0.25">
      <c r="A279" s="1">
        <v>45020</v>
      </c>
      <c r="B279" t="s">
        <v>119</v>
      </c>
      <c r="C279">
        <f t="shared" si="19"/>
        <v>14</v>
      </c>
      <c r="D279" t="s">
        <v>8</v>
      </c>
      <c r="E279">
        <f>IF(D279="ECO",1,IF(D279="EZ",2,3))</f>
        <v>2</v>
      </c>
      <c r="F279" t="s">
        <v>4</v>
      </c>
      <c r="G279">
        <f>IF(F279="PP_PM",1,IF(F279="PP_CASH",2,3))</f>
        <v>1</v>
      </c>
      <c r="H279" t="s">
        <v>5</v>
      </c>
      <c r="I279">
        <f>IF(H279="AKULAKUOB",1,IF(H279="BUKAEXPRESS",2,IF(H279="BUKALAPAK",3,IF(H279="E3",4,IF(H279="LAZADA",5,IF(H279="MAGELLAN",6,IF(H279="SHOPEE",7,IF(H279="TOKOPEDIA",8,9))))))))</f>
        <v>7</v>
      </c>
      <c r="J279">
        <v>5335</v>
      </c>
      <c r="K279">
        <f>IF(M279="Bermasalah",0,1)</f>
        <v>0</v>
      </c>
      <c r="L279" t="s">
        <v>19</v>
      </c>
      <c r="M279" t="str">
        <f t="shared" si="18"/>
        <v>Bermasalah</v>
      </c>
    </row>
    <row r="280" spans="1:13" x14ac:dyDescent="0.25">
      <c r="A280" s="1">
        <v>45084</v>
      </c>
      <c r="B280" t="s">
        <v>119</v>
      </c>
      <c r="C280">
        <f t="shared" si="19"/>
        <v>14</v>
      </c>
      <c r="D280" t="s">
        <v>8</v>
      </c>
      <c r="E280">
        <f>IF(D280="ECO",1,IF(D280="EZ",2,3))</f>
        <v>2</v>
      </c>
      <c r="F280" t="s">
        <v>4</v>
      </c>
      <c r="G280">
        <f>IF(F280="PP_PM",1,IF(F280="PP_CASH",2,3))</f>
        <v>1</v>
      </c>
      <c r="H280" t="s">
        <v>5</v>
      </c>
      <c r="I280">
        <f>IF(H280="AKULAKUOB",1,IF(H280="BUKAEXPRESS",2,IF(H280="BUKALAPAK",3,IF(H280="E3",4,IF(H280="LAZADA",5,IF(H280="MAGELLAN",6,IF(H280="SHOPEE",7,IF(H280="TOKOPEDIA",8,9))))))))</f>
        <v>7</v>
      </c>
      <c r="J280">
        <v>35890</v>
      </c>
      <c r="K280">
        <f>IF(M280="Bermasalah",0,1)</f>
        <v>1</v>
      </c>
      <c r="L280" t="s">
        <v>49</v>
      </c>
      <c r="M280" t="str">
        <f t="shared" si="18"/>
        <v>Tidak Bermasalah</v>
      </c>
    </row>
    <row r="281" spans="1:13" x14ac:dyDescent="0.25">
      <c r="A281" s="1">
        <v>45090</v>
      </c>
      <c r="B281" t="s">
        <v>119</v>
      </c>
      <c r="C281">
        <f t="shared" si="19"/>
        <v>14</v>
      </c>
      <c r="D281" t="s">
        <v>8</v>
      </c>
      <c r="E281">
        <f>IF(D281="ECO",1,IF(D281="EZ",2,3))</f>
        <v>2</v>
      </c>
      <c r="F281" t="s">
        <v>4</v>
      </c>
      <c r="G281">
        <f>IF(F281="PP_PM",1,IF(F281="PP_CASH",2,3))</f>
        <v>1</v>
      </c>
      <c r="H281" t="s">
        <v>5</v>
      </c>
      <c r="I281">
        <f>IF(H281="AKULAKUOB",1,IF(H281="BUKAEXPRESS",2,IF(H281="BUKALAPAK",3,IF(H281="E3",4,IF(H281="LAZADA",5,IF(H281="MAGELLAN",6,IF(H281="SHOPEE",7,IF(H281="TOKOPEDIA",8,9))))))))</f>
        <v>7</v>
      </c>
      <c r="J281">
        <v>17460</v>
      </c>
      <c r="K281">
        <f>IF(M281="Bermasalah",0,1)</f>
        <v>0</v>
      </c>
      <c r="L281" t="s">
        <v>19</v>
      </c>
      <c r="M281" t="str">
        <f t="shared" si="18"/>
        <v>Bermasalah</v>
      </c>
    </row>
    <row r="282" spans="1:13" x14ac:dyDescent="0.25">
      <c r="A282" s="1">
        <v>44956</v>
      </c>
      <c r="B282" t="s">
        <v>88</v>
      </c>
      <c r="C282">
        <f t="shared" si="19"/>
        <v>15</v>
      </c>
      <c r="D282" t="s">
        <v>8</v>
      </c>
      <c r="E282">
        <f>IF(D282="ECO",1,IF(D282="EZ",2,3))</f>
        <v>2</v>
      </c>
      <c r="F282" t="s">
        <v>4</v>
      </c>
      <c r="G282">
        <f>IF(F282="PP_PM",1,IF(F282="PP_CASH",2,3))</f>
        <v>1</v>
      </c>
      <c r="H282" t="s">
        <v>12</v>
      </c>
      <c r="I282">
        <f>IF(H282="AKULAKUOB",1,IF(H282="BUKAEXPRESS",2,IF(H282="BUKALAPAK",3,IF(H282="E3",4,IF(H282="LAZADA",5,IF(H282="MAGELLAN",6,IF(H282="SHOPEE",7,IF(H282="TOKOPEDIA",8,9))))))))</f>
        <v>6</v>
      </c>
      <c r="J282">
        <v>19153</v>
      </c>
      <c r="K282">
        <f>IF(M282="Bermasalah",0,1)</f>
        <v>1</v>
      </c>
      <c r="L282" t="s">
        <v>49</v>
      </c>
      <c r="M282" t="str">
        <f t="shared" si="18"/>
        <v>Tidak Bermasalah</v>
      </c>
    </row>
    <row r="283" spans="1:13" x14ac:dyDescent="0.25">
      <c r="A283" s="1">
        <v>44957</v>
      </c>
      <c r="B283" t="s">
        <v>88</v>
      </c>
      <c r="C283">
        <f>IF(B283=B282,15,16)</f>
        <v>15</v>
      </c>
      <c r="D283" t="s">
        <v>8</v>
      </c>
      <c r="E283">
        <f>IF(D283="ECO",1,IF(D283="EZ",2,3))</f>
        <v>2</v>
      </c>
      <c r="F283" t="s">
        <v>4</v>
      </c>
      <c r="G283">
        <f>IF(F283="PP_PM",1,IF(F283="PP_CASH",2,3))</f>
        <v>1</v>
      </c>
      <c r="H283" t="s">
        <v>12</v>
      </c>
      <c r="I283">
        <f>IF(H283="AKULAKUOB",1,IF(H283="BUKAEXPRESS",2,IF(H283="BUKALAPAK",3,IF(H283="E3",4,IF(H283="LAZADA",5,IF(H283="MAGELLAN",6,IF(H283="SHOPEE",7,IF(H283="TOKOPEDIA",8,9))))))))</f>
        <v>6</v>
      </c>
      <c r="J283">
        <v>36324</v>
      </c>
      <c r="K283">
        <f>IF(M283="Bermasalah",0,1)</f>
        <v>1</v>
      </c>
      <c r="L283" t="s">
        <v>49</v>
      </c>
      <c r="M283" t="str">
        <f t="shared" si="18"/>
        <v>Tidak Bermasalah</v>
      </c>
    </row>
    <row r="284" spans="1:13" x14ac:dyDescent="0.25">
      <c r="A284" s="1">
        <v>44927</v>
      </c>
      <c r="B284" t="s">
        <v>88</v>
      </c>
      <c r="C284">
        <f t="shared" ref="C284:C347" si="20">IF(B284=B283,15,16)</f>
        <v>15</v>
      </c>
      <c r="D284" t="s">
        <v>8</v>
      </c>
      <c r="E284">
        <f>IF(D284="ECO",1,IF(D284="EZ",2,3))</f>
        <v>2</v>
      </c>
      <c r="F284" t="s">
        <v>4</v>
      </c>
      <c r="G284">
        <f>IF(F284="PP_PM",1,IF(F284="PP_CASH",2,3))</f>
        <v>1</v>
      </c>
      <c r="H284" t="s">
        <v>12</v>
      </c>
      <c r="I284">
        <f>IF(H284="AKULAKUOB",1,IF(H284="BUKAEXPRESS",2,IF(H284="BUKALAPAK",3,IF(H284="E3",4,IF(H284="LAZADA",5,IF(H284="MAGELLAN",6,IF(H284="SHOPEE",7,IF(H284="TOKOPEDIA",8,9))))))))</f>
        <v>6</v>
      </c>
      <c r="J284">
        <v>23140</v>
      </c>
      <c r="K284">
        <f>IF(M284="Bermasalah",0,1)</f>
        <v>1</v>
      </c>
      <c r="L284" t="s">
        <v>49</v>
      </c>
      <c r="M284" t="str">
        <f t="shared" si="18"/>
        <v>Tidak Bermasalah</v>
      </c>
    </row>
    <row r="285" spans="1:13" x14ac:dyDescent="0.25">
      <c r="A285" s="1">
        <v>44928</v>
      </c>
      <c r="B285" t="s">
        <v>88</v>
      </c>
      <c r="C285">
        <f t="shared" si="20"/>
        <v>15</v>
      </c>
      <c r="D285" t="s">
        <v>8</v>
      </c>
      <c r="E285">
        <f>IF(D285="ECO",1,IF(D285="EZ",2,3))</f>
        <v>2</v>
      </c>
      <c r="F285" t="s">
        <v>4</v>
      </c>
      <c r="G285">
        <f>IF(F285="PP_PM",1,IF(F285="PP_CASH",2,3))</f>
        <v>1</v>
      </c>
      <c r="H285" t="s">
        <v>12</v>
      </c>
      <c r="I285">
        <f>IF(H285="AKULAKUOB",1,IF(H285="BUKAEXPRESS",2,IF(H285="BUKALAPAK",3,IF(H285="E3",4,IF(H285="LAZADA",5,IF(H285="MAGELLAN",6,IF(H285="SHOPEE",7,IF(H285="TOKOPEDIA",8,9))))))))</f>
        <v>6</v>
      </c>
      <c r="J285">
        <v>47163</v>
      </c>
      <c r="K285">
        <f>IF(M285="Bermasalah",0,1)</f>
        <v>1</v>
      </c>
      <c r="L285" t="s">
        <v>49</v>
      </c>
      <c r="M285" t="str">
        <f t="shared" si="18"/>
        <v>Tidak Bermasalah</v>
      </c>
    </row>
    <row r="286" spans="1:13" x14ac:dyDescent="0.25">
      <c r="A286" s="1">
        <v>44929</v>
      </c>
      <c r="B286" t="s">
        <v>88</v>
      </c>
      <c r="C286">
        <f t="shared" si="20"/>
        <v>15</v>
      </c>
      <c r="D286" t="s">
        <v>8</v>
      </c>
      <c r="E286">
        <f>IF(D286="ECO",1,IF(D286="EZ",2,3))</f>
        <v>2</v>
      </c>
      <c r="F286" t="s">
        <v>4</v>
      </c>
      <c r="G286">
        <f>IF(F286="PP_PM",1,IF(F286="PP_CASH",2,3))</f>
        <v>1</v>
      </c>
      <c r="H286" t="s">
        <v>12</v>
      </c>
      <c r="I286">
        <f>IF(H286="AKULAKUOB",1,IF(H286="BUKAEXPRESS",2,IF(H286="BUKALAPAK",3,IF(H286="E3",4,IF(H286="LAZADA",5,IF(H286="MAGELLAN",6,IF(H286="SHOPEE",7,IF(H286="TOKOPEDIA",8,9))))))))</f>
        <v>6</v>
      </c>
      <c r="J286">
        <v>48000</v>
      </c>
      <c r="K286">
        <f>IF(M286="Bermasalah",0,1)</f>
        <v>1</v>
      </c>
      <c r="L286" t="s">
        <v>49</v>
      </c>
      <c r="M286" t="str">
        <f t="shared" si="18"/>
        <v>Tidak Bermasalah</v>
      </c>
    </row>
    <row r="287" spans="1:13" x14ac:dyDescent="0.25">
      <c r="A287" s="1">
        <v>44930</v>
      </c>
      <c r="B287" t="s">
        <v>88</v>
      </c>
      <c r="C287">
        <f t="shared" si="20"/>
        <v>15</v>
      </c>
      <c r="D287" t="s">
        <v>8</v>
      </c>
      <c r="E287">
        <f>IF(D287="ECO",1,IF(D287="EZ",2,3))</f>
        <v>2</v>
      </c>
      <c r="F287" t="s">
        <v>4</v>
      </c>
      <c r="G287">
        <f>IF(F287="PP_PM",1,IF(F287="PP_CASH",2,3))</f>
        <v>1</v>
      </c>
      <c r="H287" t="s">
        <v>12</v>
      </c>
      <c r="I287">
        <f>IF(H287="AKULAKUOB",1,IF(H287="BUKAEXPRESS",2,IF(H287="BUKALAPAK",3,IF(H287="E3",4,IF(H287="LAZADA",5,IF(H287="MAGELLAN",6,IF(H287="SHOPEE",7,IF(H287="TOKOPEDIA",8,9))))))))</f>
        <v>6</v>
      </c>
      <c r="J287">
        <v>36154</v>
      </c>
      <c r="K287">
        <f>IF(M287="Bermasalah",0,1)</f>
        <v>1</v>
      </c>
      <c r="L287" t="s">
        <v>49</v>
      </c>
      <c r="M287" t="str">
        <f t="shared" si="18"/>
        <v>Tidak Bermasalah</v>
      </c>
    </row>
    <row r="288" spans="1:13" x14ac:dyDescent="0.25">
      <c r="A288" s="1">
        <v>44931</v>
      </c>
      <c r="B288" t="s">
        <v>88</v>
      </c>
      <c r="C288">
        <f t="shared" si="20"/>
        <v>15</v>
      </c>
      <c r="D288" t="s">
        <v>8</v>
      </c>
      <c r="E288">
        <f>IF(D288="ECO",1,IF(D288="EZ",2,3))</f>
        <v>2</v>
      </c>
      <c r="F288" t="s">
        <v>4</v>
      </c>
      <c r="G288">
        <f>IF(F288="PP_PM",1,IF(F288="PP_CASH",2,3))</f>
        <v>1</v>
      </c>
      <c r="H288" t="s">
        <v>12</v>
      </c>
      <c r="I288">
        <f>IF(H288="AKULAKUOB",1,IF(H288="BUKAEXPRESS",2,IF(H288="BUKALAPAK",3,IF(H288="E3",4,IF(H288="LAZADA",5,IF(H288="MAGELLAN",6,IF(H288="SHOPEE",7,IF(H288="TOKOPEDIA",8,9))))))))</f>
        <v>6</v>
      </c>
      <c r="J288">
        <v>23156</v>
      </c>
      <c r="K288">
        <f>IF(M288="Bermasalah",0,1)</f>
        <v>1</v>
      </c>
      <c r="L288" t="s">
        <v>49</v>
      </c>
      <c r="M288" t="str">
        <f t="shared" si="18"/>
        <v>Tidak Bermasalah</v>
      </c>
    </row>
    <row r="289" spans="1:13" x14ac:dyDescent="0.25">
      <c r="A289" s="1">
        <v>44932</v>
      </c>
      <c r="B289" t="s">
        <v>88</v>
      </c>
      <c r="C289">
        <f t="shared" si="20"/>
        <v>15</v>
      </c>
      <c r="D289" t="s">
        <v>8</v>
      </c>
      <c r="E289">
        <f>IF(D289="ECO",1,IF(D289="EZ",2,3))</f>
        <v>2</v>
      </c>
      <c r="F289" t="s">
        <v>4</v>
      </c>
      <c r="G289">
        <f>IF(F289="PP_PM",1,IF(F289="PP_CASH",2,3))</f>
        <v>1</v>
      </c>
      <c r="H289" t="s">
        <v>12</v>
      </c>
      <c r="I289">
        <f>IF(H289="AKULAKUOB",1,IF(H289="BUKAEXPRESS",2,IF(H289="BUKALAPAK",3,IF(H289="E3",4,IF(H289="LAZADA",5,IF(H289="MAGELLAN",6,IF(H289="SHOPEE",7,IF(H289="TOKOPEDIA",8,9))))))))</f>
        <v>6</v>
      </c>
      <c r="J289">
        <v>44326</v>
      </c>
      <c r="K289">
        <f>IF(M289="Bermasalah",0,1)</f>
        <v>1</v>
      </c>
      <c r="L289" t="s">
        <v>49</v>
      </c>
      <c r="M289" t="str">
        <f t="shared" si="18"/>
        <v>Tidak Bermasalah</v>
      </c>
    </row>
    <row r="290" spans="1:13" x14ac:dyDescent="0.25">
      <c r="A290" s="1">
        <v>44933</v>
      </c>
      <c r="B290" t="s">
        <v>88</v>
      </c>
      <c r="C290">
        <f t="shared" si="20"/>
        <v>15</v>
      </c>
      <c r="D290" t="s">
        <v>8</v>
      </c>
      <c r="E290">
        <f>IF(D290="ECO",1,IF(D290="EZ",2,3))</f>
        <v>2</v>
      </c>
      <c r="F290" t="s">
        <v>4</v>
      </c>
      <c r="G290">
        <f>IF(F290="PP_PM",1,IF(F290="PP_CASH",2,3))</f>
        <v>1</v>
      </c>
      <c r="H290" t="s">
        <v>12</v>
      </c>
      <c r="I290">
        <f>IF(H290="AKULAKUOB",1,IF(H290="BUKAEXPRESS",2,IF(H290="BUKALAPAK",3,IF(H290="E3",4,IF(H290="LAZADA",5,IF(H290="MAGELLAN",6,IF(H290="SHOPEE",7,IF(H290="TOKOPEDIA",8,9))))))))</f>
        <v>6</v>
      </c>
      <c r="J290">
        <v>22340</v>
      </c>
      <c r="K290">
        <f>IF(M290="Bermasalah",0,1)</f>
        <v>1</v>
      </c>
      <c r="L290" t="s">
        <v>49</v>
      </c>
      <c r="M290" t="str">
        <f t="shared" si="18"/>
        <v>Tidak Bermasalah</v>
      </c>
    </row>
    <row r="291" spans="1:13" x14ac:dyDescent="0.25">
      <c r="A291" s="1">
        <v>44934</v>
      </c>
      <c r="B291" t="s">
        <v>88</v>
      </c>
      <c r="C291">
        <f t="shared" si="20"/>
        <v>15</v>
      </c>
      <c r="D291" t="s">
        <v>8</v>
      </c>
      <c r="E291">
        <f>IF(D291="ECO",1,IF(D291="EZ",2,3))</f>
        <v>2</v>
      </c>
      <c r="F291" t="s">
        <v>4</v>
      </c>
      <c r="G291">
        <f>IF(F291="PP_PM",1,IF(F291="PP_CASH",2,3))</f>
        <v>1</v>
      </c>
      <c r="H291" t="s">
        <v>12</v>
      </c>
      <c r="I291">
        <f>IF(H291="AKULAKUOB",1,IF(H291="BUKAEXPRESS",2,IF(H291="BUKALAPAK",3,IF(H291="E3",4,IF(H291="LAZADA",5,IF(H291="MAGELLAN",6,IF(H291="SHOPEE",7,IF(H291="TOKOPEDIA",8,9))))))))</f>
        <v>6</v>
      </c>
      <c r="J291">
        <v>9162</v>
      </c>
      <c r="K291">
        <f>IF(M291="Bermasalah",0,1)</f>
        <v>1</v>
      </c>
      <c r="L291" t="s">
        <v>49</v>
      </c>
      <c r="M291" t="str">
        <f t="shared" si="18"/>
        <v>Tidak Bermasalah</v>
      </c>
    </row>
    <row r="292" spans="1:13" x14ac:dyDescent="0.25">
      <c r="A292" s="1">
        <v>44935</v>
      </c>
      <c r="B292" t="s">
        <v>88</v>
      </c>
      <c r="C292">
        <f t="shared" si="20"/>
        <v>15</v>
      </c>
      <c r="D292" t="s">
        <v>8</v>
      </c>
      <c r="E292">
        <f>IF(D292="ECO",1,IF(D292="EZ",2,3))</f>
        <v>2</v>
      </c>
      <c r="F292" t="s">
        <v>4</v>
      </c>
      <c r="G292">
        <f>IF(F292="PP_PM",1,IF(F292="PP_CASH",2,3))</f>
        <v>1</v>
      </c>
      <c r="H292" t="s">
        <v>12</v>
      </c>
      <c r="I292">
        <f>IF(H292="AKULAKUOB",1,IF(H292="BUKAEXPRESS",2,IF(H292="BUKALAPAK",3,IF(H292="E3",4,IF(H292="LAZADA",5,IF(H292="MAGELLAN",6,IF(H292="SHOPEE",7,IF(H292="TOKOPEDIA",8,9))))))))</f>
        <v>6</v>
      </c>
      <c r="J292">
        <v>42000</v>
      </c>
      <c r="K292">
        <f>IF(M292="Bermasalah",0,1)</f>
        <v>1</v>
      </c>
      <c r="L292" t="s">
        <v>49</v>
      </c>
      <c r="M292" t="str">
        <f t="shared" si="18"/>
        <v>Tidak Bermasalah</v>
      </c>
    </row>
    <row r="293" spans="1:13" x14ac:dyDescent="0.25">
      <c r="A293" s="1">
        <v>44936</v>
      </c>
      <c r="B293" t="s">
        <v>88</v>
      </c>
      <c r="C293">
        <f t="shared" si="20"/>
        <v>15</v>
      </c>
      <c r="D293" t="s">
        <v>8</v>
      </c>
      <c r="E293">
        <f>IF(D293="ECO",1,IF(D293="EZ",2,3))</f>
        <v>2</v>
      </c>
      <c r="F293" t="s">
        <v>4</v>
      </c>
      <c r="G293">
        <f>IF(F293="PP_PM",1,IF(F293="PP_CASH",2,3))</f>
        <v>1</v>
      </c>
      <c r="H293" t="s">
        <v>12</v>
      </c>
      <c r="I293">
        <f>IF(H293="AKULAKUOB",1,IF(H293="BUKAEXPRESS",2,IF(H293="BUKALAPAK",3,IF(H293="E3",4,IF(H293="LAZADA",5,IF(H293="MAGELLAN",6,IF(H293="SHOPEE",7,IF(H293="TOKOPEDIA",8,9))))))))</f>
        <v>6</v>
      </c>
      <c r="J293">
        <v>98449</v>
      </c>
      <c r="K293">
        <f>IF(M293="Bermasalah",0,1)</f>
        <v>1</v>
      </c>
      <c r="L293" t="s">
        <v>49</v>
      </c>
      <c r="M293" t="str">
        <f t="shared" si="18"/>
        <v>Tidak Bermasalah</v>
      </c>
    </row>
    <row r="294" spans="1:13" x14ac:dyDescent="0.25">
      <c r="A294" s="1">
        <v>44937</v>
      </c>
      <c r="B294" t="s">
        <v>88</v>
      </c>
      <c r="C294">
        <f t="shared" si="20"/>
        <v>15</v>
      </c>
      <c r="D294" t="s">
        <v>8</v>
      </c>
      <c r="E294">
        <f>IF(D294="ECO",1,IF(D294="EZ",2,3))</f>
        <v>2</v>
      </c>
      <c r="F294" t="s">
        <v>4</v>
      </c>
      <c r="G294">
        <f>IF(F294="PP_PM",1,IF(F294="PP_CASH",2,3))</f>
        <v>1</v>
      </c>
      <c r="H294" t="s">
        <v>12</v>
      </c>
      <c r="I294">
        <f>IF(H294="AKULAKUOB",1,IF(H294="BUKAEXPRESS",2,IF(H294="BUKALAPAK",3,IF(H294="E3",4,IF(H294="LAZADA",5,IF(H294="MAGELLAN",6,IF(H294="SHOPEE",7,IF(H294="TOKOPEDIA",8,9))))))))</f>
        <v>6</v>
      </c>
      <c r="J294">
        <v>34324</v>
      </c>
      <c r="K294">
        <f>IF(M294="Bermasalah",0,1)</f>
        <v>1</v>
      </c>
      <c r="L294" t="s">
        <v>49</v>
      </c>
      <c r="M294" t="str">
        <f t="shared" si="18"/>
        <v>Tidak Bermasalah</v>
      </c>
    </row>
    <row r="295" spans="1:13" x14ac:dyDescent="0.25">
      <c r="A295" s="1">
        <v>44938</v>
      </c>
      <c r="B295" t="s">
        <v>88</v>
      </c>
      <c r="C295">
        <f t="shared" si="20"/>
        <v>15</v>
      </c>
      <c r="D295" t="s">
        <v>8</v>
      </c>
      <c r="E295">
        <f>IF(D295="ECO",1,IF(D295="EZ",2,3))</f>
        <v>2</v>
      </c>
      <c r="F295" t="s">
        <v>4</v>
      </c>
      <c r="G295">
        <f>IF(F295="PP_PM",1,IF(F295="PP_CASH",2,3))</f>
        <v>1</v>
      </c>
      <c r="H295" t="s">
        <v>12</v>
      </c>
      <c r="I295">
        <f>IF(H295="AKULAKUOB",1,IF(H295="BUKAEXPRESS",2,IF(H295="BUKALAPAK",3,IF(H295="E3",4,IF(H295="LAZADA",5,IF(H295="MAGELLAN",6,IF(H295="SHOPEE",7,IF(H295="TOKOPEDIA",8,9))))))))</f>
        <v>6</v>
      </c>
      <c r="J295">
        <v>67000</v>
      </c>
      <c r="K295">
        <f>IF(M295="Bermasalah",0,1)</f>
        <v>1</v>
      </c>
      <c r="L295" t="s">
        <v>49</v>
      </c>
      <c r="M295" t="str">
        <f t="shared" si="18"/>
        <v>Tidak Bermasalah</v>
      </c>
    </row>
    <row r="296" spans="1:13" x14ac:dyDescent="0.25">
      <c r="A296" s="1">
        <v>44939</v>
      </c>
      <c r="B296" t="s">
        <v>88</v>
      </c>
      <c r="C296">
        <f t="shared" si="20"/>
        <v>15</v>
      </c>
      <c r="D296" t="s">
        <v>8</v>
      </c>
      <c r="E296">
        <f>IF(D296="ECO",1,IF(D296="EZ",2,3))</f>
        <v>2</v>
      </c>
      <c r="F296" t="s">
        <v>4</v>
      </c>
      <c r="G296">
        <f>IF(F296="PP_PM",1,IF(F296="PP_CASH",2,3))</f>
        <v>1</v>
      </c>
      <c r="H296" t="s">
        <v>12</v>
      </c>
      <c r="I296">
        <f>IF(H296="AKULAKUOB",1,IF(H296="BUKAEXPRESS",2,IF(H296="BUKALAPAK",3,IF(H296="E3",4,IF(H296="LAZADA",5,IF(H296="MAGELLAN",6,IF(H296="SHOPEE",7,IF(H296="TOKOPEDIA",8,9))))))))</f>
        <v>6</v>
      </c>
      <c r="J296">
        <v>61303</v>
      </c>
      <c r="K296">
        <f>IF(M296="Bermasalah",0,1)</f>
        <v>1</v>
      </c>
      <c r="L296" t="s">
        <v>49</v>
      </c>
      <c r="M296" t="str">
        <f t="shared" si="18"/>
        <v>Tidak Bermasalah</v>
      </c>
    </row>
    <row r="297" spans="1:13" x14ac:dyDescent="0.25">
      <c r="A297" s="1">
        <v>44940</v>
      </c>
      <c r="B297" t="s">
        <v>88</v>
      </c>
      <c r="C297">
        <f t="shared" si="20"/>
        <v>15</v>
      </c>
      <c r="D297" t="s">
        <v>8</v>
      </c>
      <c r="E297">
        <f>IF(D297="ECO",1,IF(D297="EZ",2,3))</f>
        <v>2</v>
      </c>
      <c r="F297" t="s">
        <v>4</v>
      </c>
      <c r="G297">
        <f>IF(F297="PP_PM",1,IF(F297="PP_CASH",2,3))</f>
        <v>1</v>
      </c>
      <c r="H297" t="s">
        <v>12</v>
      </c>
      <c r="I297">
        <f>IF(H297="AKULAKUOB",1,IF(H297="BUKAEXPRESS",2,IF(H297="BUKALAPAK",3,IF(H297="E3",4,IF(H297="LAZADA",5,IF(H297="MAGELLAN",6,IF(H297="SHOPEE",7,IF(H297="TOKOPEDIA",8,9))))))))</f>
        <v>6</v>
      </c>
      <c r="J297">
        <v>17140</v>
      </c>
      <c r="K297">
        <f>IF(M297="Bermasalah",0,1)</f>
        <v>1</v>
      </c>
      <c r="L297" t="s">
        <v>49</v>
      </c>
      <c r="M297" t="str">
        <f t="shared" si="18"/>
        <v>Tidak Bermasalah</v>
      </c>
    </row>
    <row r="298" spans="1:13" x14ac:dyDescent="0.25">
      <c r="A298" s="1">
        <v>44941</v>
      </c>
      <c r="B298" t="s">
        <v>88</v>
      </c>
      <c r="C298">
        <f t="shared" si="20"/>
        <v>15</v>
      </c>
      <c r="D298" t="s">
        <v>8</v>
      </c>
      <c r="E298">
        <f>IF(D298="ECO",1,IF(D298="EZ",2,3))</f>
        <v>2</v>
      </c>
      <c r="F298" t="s">
        <v>4</v>
      </c>
      <c r="G298">
        <f>IF(F298="PP_PM",1,IF(F298="PP_CASH",2,3))</f>
        <v>1</v>
      </c>
      <c r="H298" t="s">
        <v>12</v>
      </c>
      <c r="I298">
        <f>IF(H298="AKULAKUOB",1,IF(H298="BUKAEXPRESS",2,IF(H298="BUKALAPAK",3,IF(H298="E3",4,IF(H298="LAZADA",5,IF(H298="MAGELLAN",6,IF(H298="SHOPEE",7,IF(H298="TOKOPEDIA",8,9))))))))</f>
        <v>6</v>
      </c>
      <c r="J298">
        <v>65000</v>
      </c>
      <c r="K298">
        <f>IF(M298="Bermasalah",0,1)</f>
        <v>1</v>
      </c>
      <c r="L298" t="s">
        <v>49</v>
      </c>
      <c r="M298" t="str">
        <f t="shared" si="18"/>
        <v>Tidak Bermasalah</v>
      </c>
    </row>
    <row r="299" spans="1:13" x14ac:dyDescent="0.25">
      <c r="A299" s="1">
        <v>44942</v>
      </c>
      <c r="B299" t="s">
        <v>88</v>
      </c>
      <c r="C299">
        <f t="shared" si="20"/>
        <v>15</v>
      </c>
      <c r="D299" t="s">
        <v>8</v>
      </c>
      <c r="E299">
        <f>IF(D299="ECO",1,IF(D299="EZ",2,3))</f>
        <v>2</v>
      </c>
      <c r="F299" t="s">
        <v>4</v>
      </c>
      <c r="G299">
        <f>IF(F299="PP_PM",1,IF(F299="PP_CASH",2,3))</f>
        <v>1</v>
      </c>
      <c r="H299" t="s">
        <v>12</v>
      </c>
      <c r="I299">
        <f>IF(H299="AKULAKUOB",1,IF(H299="BUKAEXPRESS",2,IF(H299="BUKALAPAK",3,IF(H299="E3",4,IF(H299="LAZADA",5,IF(H299="MAGELLAN",6,IF(H299="SHOPEE",7,IF(H299="TOKOPEDIA",8,9))))))))</f>
        <v>6</v>
      </c>
      <c r="J299">
        <v>36000</v>
      </c>
      <c r="K299">
        <f>IF(M299="Bermasalah",0,1)</f>
        <v>1</v>
      </c>
      <c r="L299" t="s">
        <v>49</v>
      </c>
      <c r="M299" t="str">
        <f t="shared" si="18"/>
        <v>Tidak Bermasalah</v>
      </c>
    </row>
    <row r="300" spans="1:13" x14ac:dyDescent="0.25">
      <c r="A300" s="1">
        <v>44943</v>
      </c>
      <c r="B300" t="s">
        <v>88</v>
      </c>
      <c r="C300">
        <f t="shared" si="20"/>
        <v>15</v>
      </c>
      <c r="D300" t="s">
        <v>8</v>
      </c>
      <c r="E300">
        <f>IF(D300="ECO",1,IF(D300="EZ",2,3))</f>
        <v>2</v>
      </c>
      <c r="F300" t="s">
        <v>4</v>
      </c>
      <c r="G300">
        <f>IF(F300="PP_PM",1,IF(F300="PP_CASH",2,3))</f>
        <v>1</v>
      </c>
      <c r="H300" t="s">
        <v>12</v>
      </c>
      <c r="I300">
        <f>IF(H300="AKULAKUOB",1,IF(H300="BUKAEXPRESS",2,IF(H300="BUKALAPAK",3,IF(H300="E3",4,IF(H300="LAZADA",5,IF(H300="MAGELLAN",6,IF(H300="SHOPEE",7,IF(H300="TOKOPEDIA",8,9))))))))</f>
        <v>6</v>
      </c>
      <c r="J300">
        <v>37162</v>
      </c>
      <c r="K300">
        <f>IF(M300="Bermasalah",0,1)</f>
        <v>1</v>
      </c>
      <c r="L300" t="s">
        <v>49</v>
      </c>
      <c r="M300" t="str">
        <f t="shared" si="18"/>
        <v>Tidak Bermasalah</v>
      </c>
    </row>
    <row r="301" spans="1:13" x14ac:dyDescent="0.25">
      <c r="A301" s="1">
        <v>44944</v>
      </c>
      <c r="B301" t="s">
        <v>88</v>
      </c>
      <c r="C301">
        <f t="shared" si="20"/>
        <v>15</v>
      </c>
      <c r="D301" t="s">
        <v>8</v>
      </c>
      <c r="E301">
        <f>IF(D301="ECO",1,IF(D301="EZ",2,3))</f>
        <v>2</v>
      </c>
      <c r="F301" t="s">
        <v>4</v>
      </c>
      <c r="G301">
        <f>IF(F301="PP_PM",1,IF(F301="PP_CASH",2,3))</f>
        <v>1</v>
      </c>
      <c r="H301" t="s">
        <v>12</v>
      </c>
      <c r="I301">
        <f>IF(H301="AKULAKUOB",1,IF(H301="BUKAEXPRESS",2,IF(H301="BUKALAPAK",3,IF(H301="E3",4,IF(H301="LAZADA",5,IF(H301="MAGELLAN",6,IF(H301="SHOPEE",7,IF(H301="TOKOPEDIA",8,9))))))))</f>
        <v>6</v>
      </c>
      <c r="J301">
        <v>61316</v>
      </c>
      <c r="K301">
        <f>IF(M301="Bermasalah",0,1)</f>
        <v>1</v>
      </c>
      <c r="L301" t="s">
        <v>49</v>
      </c>
      <c r="M301" t="str">
        <f t="shared" si="18"/>
        <v>Tidak Bermasalah</v>
      </c>
    </row>
    <row r="302" spans="1:13" x14ac:dyDescent="0.25">
      <c r="A302" s="1">
        <v>44945</v>
      </c>
      <c r="B302" t="s">
        <v>88</v>
      </c>
      <c r="C302">
        <f t="shared" si="20"/>
        <v>15</v>
      </c>
      <c r="D302" t="s">
        <v>8</v>
      </c>
      <c r="E302">
        <f>IF(D302="ECO",1,IF(D302="EZ",2,3))</f>
        <v>2</v>
      </c>
      <c r="F302" t="s">
        <v>4</v>
      </c>
      <c r="G302">
        <f>IF(F302="PP_PM",1,IF(F302="PP_CASH",2,3))</f>
        <v>1</v>
      </c>
      <c r="H302" t="s">
        <v>12</v>
      </c>
      <c r="I302">
        <f>IF(H302="AKULAKUOB",1,IF(H302="BUKAEXPRESS",2,IF(H302="BUKALAPAK",3,IF(H302="E3",4,IF(H302="LAZADA",5,IF(H302="MAGELLAN",6,IF(H302="SHOPEE",7,IF(H302="TOKOPEDIA",8,9))))))))</f>
        <v>6</v>
      </c>
      <c r="J302">
        <v>57323</v>
      </c>
      <c r="K302">
        <f>IF(M302="Bermasalah",0,1)</f>
        <v>1</v>
      </c>
      <c r="L302" t="s">
        <v>49</v>
      </c>
      <c r="M302" t="str">
        <f t="shared" si="18"/>
        <v>Tidak Bermasalah</v>
      </c>
    </row>
    <row r="303" spans="1:13" x14ac:dyDescent="0.25">
      <c r="A303" s="1">
        <v>44946</v>
      </c>
      <c r="B303" t="s">
        <v>88</v>
      </c>
      <c r="C303">
        <f t="shared" si="20"/>
        <v>15</v>
      </c>
      <c r="D303" t="s">
        <v>8</v>
      </c>
      <c r="E303">
        <f>IF(D303="ECO",1,IF(D303="EZ",2,3))</f>
        <v>2</v>
      </c>
      <c r="F303" t="s">
        <v>4</v>
      </c>
      <c r="G303">
        <f>IF(F303="PP_PM",1,IF(F303="PP_CASH",2,3))</f>
        <v>1</v>
      </c>
      <c r="H303" t="s">
        <v>12</v>
      </c>
      <c r="I303">
        <f>IF(H303="AKULAKUOB",1,IF(H303="BUKAEXPRESS",2,IF(H303="BUKALAPAK",3,IF(H303="E3",4,IF(H303="LAZADA",5,IF(H303="MAGELLAN",6,IF(H303="SHOPEE",7,IF(H303="TOKOPEDIA",8,9))))))))</f>
        <v>6</v>
      </c>
      <c r="J303">
        <v>42000</v>
      </c>
      <c r="K303">
        <f>IF(M303="Bermasalah",0,1)</f>
        <v>1</v>
      </c>
      <c r="L303" t="s">
        <v>49</v>
      </c>
      <c r="M303" t="str">
        <f t="shared" si="18"/>
        <v>Tidak Bermasalah</v>
      </c>
    </row>
    <row r="304" spans="1:13" x14ac:dyDescent="0.25">
      <c r="A304" s="1">
        <v>44947</v>
      </c>
      <c r="B304" t="s">
        <v>88</v>
      </c>
      <c r="C304">
        <f t="shared" si="20"/>
        <v>15</v>
      </c>
      <c r="D304" t="s">
        <v>8</v>
      </c>
      <c r="E304">
        <f>IF(D304="ECO",1,IF(D304="EZ",2,3))</f>
        <v>2</v>
      </c>
      <c r="F304" t="s">
        <v>4</v>
      </c>
      <c r="G304">
        <f>IF(F304="PP_PM",1,IF(F304="PP_CASH",2,3))</f>
        <v>1</v>
      </c>
      <c r="H304" t="s">
        <v>12</v>
      </c>
      <c r="I304">
        <f>IF(H304="AKULAKUOB",1,IF(H304="BUKAEXPRESS",2,IF(H304="BUKALAPAK",3,IF(H304="E3",4,IF(H304="LAZADA",5,IF(H304="MAGELLAN",6,IF(H304="SHOPEE",7,IF(H304="TOKOPEDIA",8,9))))))))</f>
        <v>6</v>
      </c>
      <c r="J304">
        <v>110000</v>
      </c>
      <c r="K304">
        <f>IF(M304="Bermasalah",0,1)</f>
        <v>1</v>
      </c>
      <c r="L304" t="s">
        <v>49</v>
      </c>
      <c r="M304" t="str">
        <f t="shared" si="18"/>
        <v>Tidak Bermasalah</v>
      </c>
    </row>
    <row r="305" spans="1:13" x14ac:dyDescent="0.25">
      <c r="A305" s="1">
        <v>44948</v>
      </c>
      <c r="B305" t="s">
        <v>88</v>
      </c>
      <c r="C305">
        <f t="shared" si="20"/>
        <v>15</v>
      </c>
      <c r="D305" t="s">
        <v>8</v>
      </c>
      <c r="E305">
        <f>IF(D305="ECO",1,IF(D305="EZ",2,3))</f>
        <v>2</v>
      </c>
      <c r="F305" t="s">
        <v>4</v>
      </c>
      <c r="G305">
        <f>IF(F305="PP_PM",1,IF(F305="PP_CASH",2,3))</f>
        <v>1</v>
      </c>
      <c r="H305" t="s">
        <v>12</v>
      </c>
      <c r="I305">
        <f>IF(H305="AKULAKUOB",1,IF(H305="BUKAEXPRESS",2,IF(H305="BUKALAPAK",3,IF(H305="E3",4,IF(H305="LAZADA",5,IF(H305="MAGELLAN",6,IF(H305="SHOPEE",7,IF(H305="TOKOPEDIA",8,9))))))))</f>
        <v>6</v>
      </c>
      <c r="J305">
        <v>18162</v>
      </c>
      <c r="K305">
        <f>IF(M305="Bermasalah",0,1)</f>
        <v>1</v>
      </c>
      <c r="L305" t="s">
        <v>49</v>
      </c>
      <c r="M305" t="str">
        <f t="shared" si="18"/>
        <v>Tidak Bermasalah</v>
      </c>
    </row>
    <row r="306" spans="1:13" x14ac:dyDescent="0.25">
      <c r="A306" s="1">
        <v>44949</v>
      </c>
      <c r="B306" t="s">
        <v>88</v>
      </c>
      <c r="C306">
        <f t="shared" si="20"/>
        <v>15</v>
      </c>
      <c r="D306" t="s">
        <v>8</v>
      </c>
      <c r="E306">
        <f>IF(D306="ECO",1,IF(D306="EZ",2,3))</f>
        <v>2</v>
      </c>
      <c r="F306" t="s">
        <v>4</v>
      </c>
      <c r="G306">
        <f>IF(F306="PP_PM",1,IF(F306="PP_CASH",2,3))</f>
        <v>1</v>
      </c>
      <c r="H306" t="s">
        <v>12</v>
      </c>
      <c r="I306">
        <f>IF(H306="AKULAKUOB",1,IF(H306="BUKAEXPRESS",2,IF(H306="BUKALAPAK",3,IF(H306="E3",4,IF(H306="LAZADA",5,IF(H306="MAGELLAN",6,IF(H306="SHOPEE",7,IF(H306="TOKOPEDIA",8,9))))))))</f>
        <v>6</v>
      </c>
      <c r="J306">
        <v>27141</v>
      </c>
      <c r="K306">
        <f>IF(M306="Bermasalah",0,1)</f>
        <v>1</v>
      </c>
      <c r="L306" t="s">
        <v>49</v>
      </c>
      <c r="M306" t="str">
        <f t="shared" si="18"/>
        <v>Tidak Bermasalah</v>
      </c>
    </row>
    <row r="307" spans="1:13" x14ac:dyDescent="0.25">
      <c r="A307" s="1">
        <v>44950</v>
      </c>
      <c r="B307" t="s">
        <v>88</v>
      </c>
      <c r="C307">
        <f t="shared" si="20"/>
        <v>15</v>
      </c>
      <c r="D307" t="s">
        <v>8</v>
      </c>
      <c r="E307">
        <f>IF(D307="ECO",1,IF(D307="EZ",2,3))</f>
        <v>2</v>
      </c>
      <c r="F307" t="s">
        <v>4</v>
      </c>
      <c r="G307">
        <f>IF(F307="PP_PM",1,IF(F307="PP_CASH",2,3))</f>
        <v>1</v>
      </c>
      <c r="H307" t="s">
        <v>12</v>
      </c>
      <c r="I307">
        <f>IF(H307="AKULAKUOB",1,IF(H307="BUKAEXPRESS",2,IF(H307="BUKALAPAK",3,IF(H307="E3",4,IF(H307="LAZADA",5,IF(H307="MAGELLAN",6,IF(H307="SHOPEE",7,IF(H307="TOKOPEDIA",8,9))))))))</f>
        <v>6</v>
      </c>
      <c r="J307">
        <v>41156</v>
      </c>
      <c r="K307">
        <f>IF(M307="Bermasalah",0,1)</f>
        <v>1</v>
      </c>
      <c r="L307" t="s">
        <v>49</v>
      </c>
      <c r="M307" t="str">
        <f t="shared" si="18"/>
        <v>Tidak Bermasalah</v>
      </c>
    </row>
    <row r="308" spans="1:13" x14ac:dyDescent="0.25">
      <c r="A308" s="1">
        <v>44951</v>
      </c>
      <c r="B308" t="s">
        <v>88</v>
      </c>
      <c r="C308">
        <f t="shared" si="20"/>
        <v>15</v>
      </c>
      <c r="D308" t="s">
        <v>8</v>
      </c>
      <c r="E308">
        <f>IF(D308="ECO",1,IF(D308="EZ",2,3))</f>
        <v>2</v>
      </c>
      <c r="F308" t="s">
        <v>4</v>
      </c>
      <c r="G308">
        <f>IF(F308="PP_PM",1,IF(F308="PP_CASH",2,3))</f>
        <v>1</v>
      </c>
      <c r="H308" t="s">
        <v>12</v>
      </c>
      <c r="I308">
        <f>IF(H308="AKULAKUOB",1,IF(H308="BUKAEXPRESS",2,IF(H308="BUKALAPAK",3,IF(H308="E3",4,IF(H308="LAZADA",5,IF(H308="MAGELLAN",6,IF(H308="SHOPEE",7,IF(H308="TOKOPEDIA",8,9))))))))</f>
        <v>6</v>
      </c>
      <c r="J308">
        <v>54000</v>
      </c>
      <c r="K308">
        <f>IF(M308="Bermasalah",0,1)</f>
        <v>1</v>
      </c>
      <c r="L308" t="s">
        <v>49</v>
      </c>
      <c r="M308" t="str">
        <f t="shared" si="18"/>
        <v>Tidak Bermasalah</v>
      </c>
    </row>
    <row r="309" spans="1:13" x14ac:dyDescent="0.25">
      <c r="A309" s="1">
        <v>44952</v>
      </c>
      <c r="B309" t="s">
        <v>88</v>
      </c>
      <c r="C309">
        <f t="shared" si="20"/>
        <v>15</v>
      </c>
      <c r="D309" t="s">
        <v>8</v>
      </c>
      <c r="E309">
        <f>IF(D309="ECO",1,IF(D309="EZ",2,3))</f>
        <v>2</v>
      </c>
      <c r="F309" t="s">
        <v>4</v>
      </c>
      <c r="G309">
        <f>IF(F309="PP_PM",1,IF(F309="PP_CASH",2,3))</f>
        <v>1</v>
      </c>
      <c r="H309" t="s">
        <v>12</v>
      </c>
      <c r="I309">
        <f>IF(H309="AKULAKUOB",1,IF(H309="BUKAEXPRESS",2,IF(H309="BUKALAPAK",3,IF(H309="E3",4,IF(H309="LAZADA",5,IF(H309="MAGELLAN",6,IF(H309="SHOPEE",7,IF(H309="TOKOPEDIA",8,9))))))))</f>
        <v>6</v>
      </c>
      <c r="J309">
        <v>43000</v>
      </c>
      <c r="K309">
        <f>IF(M309="Bermasalah",0,1)</f>
        <v>1</v>
      </c>
      <c r="L309" t="s">
        <v>49</v>
      </c>
      <c r="M309" t="str">
        <f t="shared" si="18"/>
        <v>Tidak Bermasalah</v>
      </c>
    </row>
    <row r="310" spans="1:13" x14ac:dyDescent="0.25">
      <c r="A310" s="1">
        <v>44953</v>
      </c>
      <c r="B310" t="s">
        <v>88</v>
      </c>
      <c r="C310">
        <f t="shared" si="20"/>
        <v>15</v>
      </c>
      <c r="D310" t="s">
        <v>8</v>
      </c>
      <c r="E310">
        <f>IF(D310="ECO",1,IF(D310="EZ",2,3))</f>
        <v>2</v>
      </c>
      <c r="F310" t="s">
        <v>4</v>
      </c>
      <c r="G310">
        <f>IF(F310="PP_PM",1,IF(F310="PP_CASH",2,3))</f>
        <v>1</v>
      </c>
      <c r="H310" t="s">
        <v>12</v>
      </c>
      <c r="I310">
        <f>IF(H310="AKULAKUOB",1,IF(H310="BUKAEXPRESS",2,IF(H310="BUKALAPAK",3,IF(H310="E3",4,IF(H310="LAZADA",5,IF(H310="MAGELLAN",6,IF(H310="SHOPEE",7,IF(H310="TOKOPEDIA",8,9))))))))</f>
        <v>6</v>
      </c>
      <c r="J310">
        <v>27170</v>
      </c>
      <c r="K310">
        <f>IF(M310="Bermasalah",0,1)</f>
        <v>1</v>
      </c>
      <c r="L310" t="s">
        <v>49</v>
      </c>
      <c r="M310" t="str">
        <f t="shared" si="18"/>
        <v>Tidak Bermasalah</v>
      </c>
    </row>
    <row r="311" spans="1:13" x14ac:dyDescent="0.25">
      <c r="A311" s="1">
        <v>44954</v>
      </c>
      <c r="B311" t="s">
        <v>88</v>
      </c>
      <c r="C311">
        <f t="shared" si="20"/>
        <v>15</v>
      </c>
      <c r="D311" t="s">
        <v>8</v>
      </c>
      <c r="E311">
        <f>IF(D311="ECO",1,IF(D311="EZ",2,3))</f>
        <v>2</v>
      </c>
      <c r="F311" t="s">
        <v>4</v>
      </c>
      <c r="G311">
        <f>IF(F311="PP_PM",1,IF(F311="PP_CASH",2,3))</f>
        <v>1</v>
      </c>
      <c r="H311" t="s">
        <v>12</v>
      </c>
      <c r="I311">
        <f>IF(H311="AKULAKUOB",1,IF(H311="BUKAEXPRESS",2,IF(H311="BUKALAPAK",3,IF(H311="E3",4,IF(H311="LAZADA",5,IF(H311="MAGELLAN",6,IF(H311="SHOPEE",7,IF(H311="TOKOPEDIA",8,9))))))))</f>
        <v>6</v>
      </c>
      <c r="J311">
        <v>47333</v>
      </c>
      <c r="K311">
        <f>IF(M311="Bermasalah",0,1)</f>
        <v>1</v>
      </c>
      <c r="L311" t="s">
        <v>49</v>
      </c>
      <c r="M311" t="str">
        <f t="shared" si="18"/>
        <v>Tidak Bermasalah</v>
      </c>
    </row>
    <row r="312" spans="1:13" x14ac:dyDescent="0.25">
      <c r="A312" s="1">
        <v>44955</v>
      </c>
      <c r="B312" t="s">
        <v>88</v>
      </c>
      <c r="C312">
        <f t="shared" si="20"/>
        <v>15</v>
      </c>
      <c r="D312" t="s">
        <v>8</v>
      </c>
      <c r="E312">
        <f>IF(D312="ECO",1,IF(D312="EZ",2,3))</f>
        <v>2</v>
      </c>
      <c r="F312" t="s">
        <v>4</v>
      </c>
      <c r="G312">
        <f>IF(F312="PP_PM",1,IF(F312="PP_CASH",2,3))</f>
        <v>1</v>
      </c>
      <c r="H312" t="s">
        <v>12</v>
      </c>
      <c r="I312">
        <f>IF(H312="AKULAKUOB",1,IF(H312="BUKAEXPRESS",2,IF(H312="BUKALAPAK",3,IF(H312="E3",4,IF(H312="LAZADA",5,IF(H312="MAGELLAN",6,IF(H312="SHOPEE",7,IF(H312="TOKOPEDIA",8,9))))))))</f>
        <v>6</v>
      </c>
      <c r="J312">
        <v>47000</v>
      </c>
      <c r="K312">
        <f>IF(M312="Bermasalah",0,1)</f>
        <v>1</v>
      </c>
      <c r="L312" t="s">
        <v>49</v>
      </c>
      <c r="M312" t="str">
        <f t="shared" si="18"/>
        <v>Tidak Bermasalah</v>
      </c>
    </row>
    <row r="313" spans="1:13" x14ac:dyDescent="0.25">
      <c r="A313" s="1">
        <v>44956</v>
      </c>
      <c r="B313" t="s">
        <v>88</v>
      </c>
      <c r="C313">
        <f t="shared" si="20"/>
        <v>15</v>
      </c>
      <c r="D313" t="s">
        <v>8</v>
      </c>
      <c r="E313">
        <f>IF(D313="ECO",1,IF(D313="EZ",2,3))</f>
        <v>2</v>
      </c>
      <c r="F313" t="s">
        <v>4</v>
      </c>
      <c r="G313">
        <f>IF(F313="PP_PM",1,IF(F313="PP_CASH",2,3))</f>
        <v>1</v>
      </c>
      <c r="H313" t="s">
        <v>12</v>
      </c>
      <c r="I313">
        <f>IF(H313="AKULAKUOB",1,IF(H313="BUKAEXPRESS",2,IF(H313="BUKALAPAK",3,IF(H313="E3",4,IF(H313="LAZADA",5,IF(H313="MAGELLAN",6,IF(H313="SHOPEE",7,IF(H313="TOKOPEDIA",8,9))))))))</f>
        <v>6</v>
      </c>
      <c r="J313">
        <v>18464</v>
      </c>
      <c r="K313">
        <f>IF(M313="Bermasalah",0,1)</f>
        <v>1</v>
      </c>
      <c r="L313" t="s">
        <v>49</v>
      </c>
      <c r="M313" t="str">
        <f t="shared" si="18"/>
        <v>Tidak Bermasalah</v>
      </c>
    </row>
    <row r="314" spans="1:13" x14ac:dyDescent="0.25">
      <c r="A314" s="1">
        <v>44957</v>
      </c>
      <c r="B314" t="s">
        <v>88</v>
      </c>
      <c r="C314">
        <f t="shared" si="20"/>
        <v>15</v>
      </c>
      <c r="D314" t="s">
        <v>8</v>
      </c>
      <c r="E314">
        <f>IF(D314="ECO",1,IF(D314="EZ",2,3))</f>
        <v>2</v>
      </c>
      <c r="F314" t="s">
        <v>4</v>
      </c>
      <c r="G314">
        <f>IF(F314="PP_PM",1,IF(F314="PP_CASH",2,3))</f>
        <v>1</v>
      </c>
      <c r="H314" t="s">
        <v>12</v>
      </c>
      <c r="I314">
        <f>IF(H314="AKULAKUOB",1,IF(H314="BUKAEXPRESS",2,IF(H314="BUKALAPAK",3,IF(H314="E3",4,IF(H314="LAZADA",5,IF(H314="MAGELLAN",6,IF(H314="SHOPEE",7,IF(H314="TOKOPEDIA",8,9))))))))</f>
        <v>6</v>
      </c>
      <c r="J314">
        <v>63340</v>
      </c>
      <c r="K314">
        <f>IF(M314="Bermasalah",0,1)</f>
        <v>1</v>
      </c>
      <c r="L314" t="s">
        <v>49</v>
      </c>
      <c r="M314" t="str">
        <f t="shared" si="18"/>
        <v>Tidak Bermasalah</v>
      </c>
    </row>
    <row r="315" spans="1:13" x14ac:dyDescent="0.25">
      <c r="A315" s="1">
        <v>44927</v>
      </c>
      <c r="B315" t="s">
        <v>88</v>
      </c>
      <c r="C315">
        <f t="shared" si="20"/>
        <v>15</v>
      </c>
      <c r="D315" t="s">
        <v>8</v>
      </c>
      <c r="E315">
        <f>IF(D315="ECO",1,IF(D315="EZ",2,3))</f>
        <v>2</v>
      </c>
      <c r="F315" t="s">
        <v>4</v>
      </c>
      <c r="G315">
        <f>IF(F315="PP_PM",1,IF(F315="PP_CASH",2,3))</f>
        <v>1</v>
      </c>
      <c r="H315" t="s">
        <v>12</v>
      </c>
      <c r="I315">
        <f>IF(H315="AKULAKUOB",1,IF(H315="BUKAEXPRESS",2,IF(H315="BUKALAPAK",3,IF(H315="E3",4,IF(H315="LAZADA",5,IF(H315="MAGELLAN",6,IF(H315="SHOPEE",7,IF(H315="TOKOPEDIA",8,9))))))))</f>
        <v>6</v>
      </c>
      <c r="J315">
        <v>18162</v>
      </c>
      <c r="K315">
        <f>IF(M315="Bermasalah",0,1)</f>
        <v>1</v>
      </c>
      <c r="L315" t="s">
        <v>49</v>
      </c>
      <c r="M315" t="str">
        <f t="shared" si="18"/>
        <v>Tidak Bermasalah</v>
      </c>
    </row>
    <row r="316" spans="1:13" x14ac:dyDescent="0.25">
      <c r="A316" s="1">
        <v>44928</v>
      </c>
      <c r="B316" t="s">
        <v>88</v>
      </c>
      <c r="C316">
        <f t="shared" si="20"/>
        <v>15</v>
      </c>
      <c r="D316" t="s">
        <v>8</v>
      </c>
      <c r="E316">
        <f>IF(D316="ECO",1,IF(D316="EZ",2,3))</f>
        <v>2</v>
      </c>
      <c r="F316" t="s">
        <v>4</v>
      </c>
      <c r="G316">
        <f>IF(F316="PP_PM",1,IF(F316="PP_CASH",2,3))</f>
        <v>1</v>
      </c>
      <c r="H316" t="s">
        <v>12</v>
      </c>
      <c r="I316">
        <f>IF(H316="AKULAKUOB",1,IF(H316="BUKAEXPRESS",2,IF(H316="BUKALAPAK",3,IF(H316="E3",4,IF(H316="LAZADA",5,IF(H316="MAGELLAN",6,IF(H316="SHOPEE",7,IF(H316="TOKOPEDIA",8,9))))))))</f>
        <v>6</v>
      </c>
      <c r="J316">
        <v>36162</v>
      </c>
      <c r="K316">
        <f>IF(M316="Bermasalah",0,1)</f>
        <v>1</v>
      </c>
      <c r="L316" t="s">
        <v>49</v>
      </c>
      <c r="M316" t="str">
        <f t="shared" si="18"/>
        <v>Tidak Bermasalah</v>
      </c>
    </row>
    <row r="317" spans="1:13" x14ac:dyDescent="0.25">
      <c r="A317" s="1">
        <v>44929</v>
      </c>
      <c r="B317" t="s">
        <v>88</v>
      </c>
      <c r="C317">
        <f t="shared" si="20"/>
        <v>15</v>
      </c>
      <c r="D317" t="s">
        <v>8</v>
      </c>
      <c r="E317">
        <f>IF(D317="ECO",1,IF(D317="EZ",2,3))</f>
        <v>2</v>
      </c>
      <c r="F317" t="s">
        <v>4</v>
      </c>
      <c r="G317">
        <f>IF(F317="PP_PM",1,IF(F317="PP_CASH",2,3))</f>
        <v>1</v>
      </c>
      <c r="H317" t="s">
        <v>12</v>
      </c>
      <c r="I317">
        <f>IF(H317="AKULAKUOB",1,IF(H317="BUKAEXPRESS",2,IF(H317="BUKALAPAK",3,IF(H317="E3",4,IF(H317="LAZADA",5,IF(H317="MAGELLAN",6,IF(H317="SHOPEE",7,IF(H317="TOKOPEDIA",8,9))))))))</f>
        <v>6</v>
      </c>
      <c r="J317">
        <v>48312</v>
      </c>
      <c r="K317">
        <f>IF(M317="Bermasalah",0,1)</f>
        <v>1</v>
      </c>
      <c r="L317" t="s">
        <v>49</v>
      </c>
      <c r="M317" t="str">
        <f t="shared" ref="M317:M377" si="21">IF(L317="Other","Bermasalah",IF(L317="Delivery","Tidak Bermasalah",IF(L317="Kirim","Tidak Bermasalah",IF(L317="Pack","Tidak Bermasalah",IF(L317="Paket Bermasalah","Bermasalah",IF(L317="Paket Tinggal Gudang","Tidak Bermasalah",IF(L317="Sampai","Tidak Bermasalah",IF(L317="Tanda Terima","Tidak Bermasalah",IF(L317="TTD Retur","Bermasalah",0)))))))))</f>
        <v>Tidak Bermasalah</v>
      </c>
    </row>
    <row r="318" spans="1:13" x14ac:dyDescent="0.25">
      <c r="A318" s="1">
        <v>44930</v>
      </c>
      <c r="B318" t="s">
        <v>88</v>
      </c>
      <c r="C318">
        <f t="shared" si="20"/>
        <v>15</v>
      </c>
      <c r="D318" t="s">
        <v>8</v>
      </c>
      <c r="E318">
        <f>IF(D318="ECO",1,IF(D318="EZ",2,3))</f>
        <v>2</v>
      </c>
      <c r="F318" t="s">
        <v>4</v>
      </c>
      <c r="G318">
        <f>IF(F318="PP_PM",1,IF(F318="PP_CASH",2,3))</f>
        <v>1</v>
      </c>
      <c r="H318" t="s">
        <v>12</v>
      </c>
      <c r="I318">
        <f>IF(H318="AKULAKUOB",1,IF(H318="BUKAEXPRESS",2,IF(H318="BUKALAPAK",3,IF(H318="E3",4,IF(H318="LAZADA",5,IF(H318="MAGELLAN",6,IF(H318="SHOPEE",7,IF(H318="TOKOPEDIA",8,9))))))))</f>
        <v>6</v>
      </c>
      <c r="J318">
        <v>17154</v>
      </c>
      <c r="K318">
        <f>IF(M318="Bermasalah",0,1)</f>
        <v>1</v>
      </c>
      <c r="L318" t="s">
        <v>49</v>
      </c>
      <c r="M318" t="str">
        <f t="shared" si="21"/>
        <v>Tidak Bermasalah</v>
      </c>
    </row>
    <row r="319" spans="1:13" x14ac:dyDescent="0.25">
      <c r="A319" s="1">
        <v>44931</v>
      </c>
      <c r="B319" t="s">
        <v>88</v>
      </c>
      <c r="C319">
        <f t="shared" si="20"/>
        <v>15</v>
      </c>
      <c r="D319" t="s">
        <v>8</v>
      </c>
      <c r="E319">
        <f>IF(D319="ECO",1,IF(D319="EZ",2,3))</f>
        <v>2</v>
      </c>
      <c r="F319" t="s">
        <v>4</v>
      </c>
      <c r="G319">
        <f>IF(F319="PP_PM",1,IF(F319="PP_CASH",2,3))</f>
        <v>1</v>
      </c>
      <c r="H319" t="s">
        <v>12</v>
      </c>
      <c r="I319">
        <f>IF(H319="AKULAKUOB",1,IF(H319="BUKAEXPRESS",2,IF(H319="BUKALAPAK",3,IF(H319="E3",4,IF(H319="LAZADA",5,IF(H319="MAGELLAN",6,IF(H319="SHOPEE",7,IF(H319="TOKOPEDIA",8,9))))))))</f>
        <v>6</v>
      </c>
      <c r="J319">
        <v>71000</v>
      </c>
      <c r="K319">
        <f>IF(M319="Bermasalah",0,1)</f>
        <v>1</v>
      </c>
      <c r="L319" t="s">
        <v>49</v>
      </c>
      <c r="M319" t="str">
        <f t="shared" si="21"/>
        <v>Tidak Bermasalah</v>
      </c>
    </row>
    <row r="320" spans="1:13" x14ac:dyDescent="0.25">
      <c r="A320" s="1">
        <v>44932</v>
      </c>
      <c r="B320" t="s">
        <v>88</v>
      </c>
      <c r="C320">
        <f t="shared" si="20"/>
        <v>15</v>
      </c>
      <c r="D320" t="s">
        <v>8</v>
      </c>
      <c r="E320">
        <f>IF(D320="ECO",1,IF(D320="EZ",2,3))</f>
        <v>2</v>
      </c>
      <c r="F320" t="s">
        <v>4</v>
      </c>
      <c r="G320">
        <f>IF(F320="PP_PM",1,IF(F320="PP_CASH",2,3))</f>
        <v>1</v>
      </c>
      <c r="H320" t="s">
        <v>12</v>
      </c>
      <c r="I320">
        <f>IF(H320="AKULAKUOB",1,IF(H320="BUKAEXPRESS",2,IF(H320="BUKALAPAK",3,IF(H320="E3",4,IF(H320="LAZADA",5,IF(H320="MAGELLAN",6,IF(H320="SHOPEE",7,IF(H320="TOKOPEDIA",8,9))))))))</f>
        <v>6</v>
      </c>
      <c r="J320">
        <v>35154</v>
      </c>
      <c r="K320">
        <f>IF(M320="Bermasalah",0,1)</f>
        <v>1</v>
      </c>
      <c r="L320" t="s">
        <v>49</v>
      </c>
      <c r="M320" t="str">
        <f t="shared" si="21"/>
        <v>Tidak Bermasalah</v>
      </c>
    </row>
    <row r="321" spans="1:13" x14ac:dyDescent="0.25">
      <c r="A321" s="1">
        <v>44933</v>
      </c>
      <c r="B321" t="s">
        <v>88</v>
      </c>
      <c r="C321">
        <f t="shared" si="20"/>
        <v>15</v>
      </c>
      <c r="D321" t="s">
        <v>8</v>
      </c>
      <c r="E321">
        <f>IF(D321="ECO",1,IF(D321="EZ",2,3))</f>
        <v>2</v>
      </c>
      <c r="F321" t="s">
        <v>4</v>
      </c>
      <c r="G321">
        <f>IF(F321="PP_PM",1,IF(F321="PP_CASH",2,3))</f>
        <v>1</v>
      </c>
      <c r="H321" t="s">
        <v>12</v>
      </c>
      <c r="I321">
        <f>IF(H321="AKULAKUOB",1,IF(H321="BUKAEXPRESS",2,IF(H321="BUKALAPAK",3,IF(H321="E3",4,IF(H321="LAZADA",5,IF(H321="MAGELLAN",6,IF(H321="SHOPEE",7,IF(H321="TOKOPEDIA",8,9))))))))</f>
        <v>6</v>
      </c>
      <c r="J321">
        <v>27162</v>
      </c>
      <c r="K321">
        <f>IF(M321="Bermasalah",0,1)</f>
        <v>1</v>
      </c>
      <c r="L321" t="s">
        <v>49</v>
      </c>
      <c r="M321" t="str">
        <f t="shared" si="21"/>
        <v>Tidak Bermasalah</v>
      </c>
    </row>
    <row r="322" spans="1:13" x14ac:dyDescent="0.25">
      <c r="A322" s="1">
        <v>44934</v>
      </c>
      <c r="B322" t="s">
        <v>88</v>
      </c>
      <c r="C322">
        <f t="shared" si="20"/>
        <v>15</v>
      </c>
      <c r="D322" t="s">
        <v>8</v>
      </c>
      <c r="E322">
        <f>IF(D322="ECO",1,IF(D322="EZ",2,3))</f>
        <v>2</v>
      </c>
      <c r="F322" t="s">
        <v>4</v>
      </c>
      <c r="G322">
        <f>IF(F322="PP_PM",1,IF(F322="PP_CASH",2,3))</f>
        <v>1</v>
      </c>
      <c r="H322" t="s">
        <v>12</v>
      </c>
      <c r="I322">
        <f>IF(H322="AKULAKUOB",1,IF(H322="BUKAEXPRESS",2,IF(H322="BUKALAPAK",3,IF(H322="E3",4,IF(H322="LAZADA",5,IF(H322="MAGELLAN",6,IF(H322="SHOPEE",7,IF(H322="TOKOPEDIA",8,9))))))))</f>
        <v>6</v>
      </c>
      <c r="J322">
        <v>24162</v>
      </c>
      <c r="K322">
        <f>IF(M322="Bermasalah",0,1)</f>
        <v>1</v>
      </c>
      <c r="L322" t="s">
        <v>49</v>
      </c>
      <c r="M322" t="str">
        <f t="shared" si="21"/>
        <v>Tidak Bermasalah</v>
      </c>
    </row>
    <row r="323" spans="1:13" x14ac:dyDescent="0.25">
      <c r="A323" s="1">
        <v>44935</v>
      </c>
      <c r="B323" t="s">
        <v>88</v>
      </c>
      <c r="C323">
        <f t="shared" si="20"/>
        <v>15</v>
      </c>
      <c r="D323" t="s">
        <v>8</v>
      </c>
      <c r="E323">
        <f>IF(D323="ECO",1,IF(D323="EZ",2,3))</f>
        <v>2</v>
      </c>
      <c r="F323" t="s">
        <v>4</v>
      </c>
      <c r="G323">
        <f>IF(F323="PP_PM",1,IF(F323="PP_CASH",2,3))</f>
        <v>1</v>
      </c>
      <c r="H323" t="s">
        <v>12</v>
      </c>
      <c r="I323">
        <f>IF(H323="AKULAKUOB",1,IF(H323="BUKAEXPRESS",2,IF(H323="BUKALAPAK",3,IF(H323="E3",4,IF(H323="LAZADA",5,IF(H323="MAGELLAN",6,IF(H323="SHOPEE",7,IF(H323="TOKOPEDIA",8,9))))))))</f>
        <v>6</v>
      </c>
      <c r="J323">
        <v>40312</v>
      </c>
      <c r="K323">
        <f>IF(M323="Bermasalah",0,1)</f>
        <v>1</v>
      </c>
      <c r="L323" t="s">
        <v>49</v>
      </c>
      <c r="M323" t="str">
        <f t="shared" si="21"/>
        <v>Tidak Bermasalah</v>
      </c>
    </row>
    <row r="324" spans="1:13" x14ac:dyDescent="0.25">
      <c r="A324" s="1">
        <v>44936</v>
      </c>
      <c r="B324" t="s">
        <v>88</v>
      </c>
      <c r="C324">
        <f t="shared" si="20"/>
        <v>15</v>
      </c>
      <c r="D324" t="s">
        <v>8</v>
      </c>
      <c r="E324">
        <f>IF(D324="ECO",1,IF(D324="EZ",2,3))</f>
        <v>2</v>
      </c>
      <c r="F324" t="s">
        <v>4</v>
      </c>
      <c r="G324">
        <f>IF(F324="PP_PM",1,IF(F324="PP_CASH",2,3))</f>
        <v>1</v>
      </c>
      <c r="H324" t="s">
        <v>12</v>
      </c>
      <c r="I324">
        <f>IF(H324="AKULAKUOB",1,IF(H324="BUKAEXPRESS",2,IF(H324="BUKALAPAK",3,IF(H324="E3",4,IF(H324="LAZADA",5,IF(H324="MAGELLAN",6,IF(H324="SHOPEE",7,IF(H324="TOKOPEDIA",8,9))))))))</f>
        <v>6</v>
      </c>
      <c r="J324">
        <v>19153</v>
      </c>
      <c r="K324">
        <f>IF(M324="Bermasalah",0,1)</f>
        <v>1</v>
      </c>
      <c r="L324" t="s">
        <v>49</v>
      </c>
      <c r="M324" t="str">
        <f t="shared" si="21"/>
        <v>Tidak Bermasalah</v>
      </c>
    </row>
    <row r="325" spans="1:13" x14ac:dyDescent="0.25">
      <c r="A325" s="1">
        <v>44937</v>
      </c>
      <c r="B325" t="s">
        <v>88</v>
      </c>
      <c r="C325">
        <f t="shared" si="20"/>
        <v>15</v>
      </c>
      <c r="D325" t="s">
        <v>8</v>
      </c>
      <c r="E325">
        <f>IF(D325="ECO",1,IF(D325="EZ",2,3))</f>
        <v>2</v>
      </c>
      <c r="F325" t="s">
        <v>4</v>
      </c>
      <c r="G325">
        <f>IF(F325="PP_PM",1,IF(F325="PP_CASH",2,3))</f>
        <v>1</v>
      </c>
      <c r="H325" t="s">
        <v>12</v>
      </c>
      <c r="I325">
        <f>IF(H325="AKULAKUOB",1,IF(H325="BUKAEXPRESS",2,IF(H325="BUKALAPAK",3,IF(H325="E3",4,IF(H325="LAZADA",5,IF(H325="MAGELLAN",6,IF(H325="SHOPEE",7,IF(H325="TOKOPEDIA",8,9))))))))</f>
        <v>6</v>
      </c>
      <c r="J325">
        <v>71302</v>
      </c>
      <c r="K325">
        <f>IF(M325="Bermasalah",0,1)</f>
        <v>1</v>
      </c>
      <c r="L325" t="s">
        <v>49</v>
      </c>
      <c r="M325" t="str">
        <f t="shared" si="21"/>
        <v>Tidak Bermasalah</v>
      </c>
    </row>
    <row r="326" spans="1:13" x14ac:dyDescent="0.25">
      <c r="A326" s="1">
        <v>44938</v>
      </c>
      <c r="B326" t="s">
        <v>88</v>
      </c>
      <c r="C326">
        <f t="shared" si="20"/>
        <v>15</v>
      </c>
      <c r="D326" t="s">
        <v>8</v>
      </c>
      <c r="E326">
        <f>IF(D326="ECO",1,IF(D326="EZ",2,3))</f>
        <v>2</v>
      </c>
      <c r="F326" t="s">
        <v>4</v>
      </c>
      <c r="G326">
        <f>IF(F326="PP_PM",1,IF(F326="PP_CASH",2,3))</f>
        <v>1</v>
      </c>
      <c r="H326" t="s">
        <v>12</v>
      </c>
      <c r="I326">
        <f>IF(H326="AKULAKUOB",1,IF(H326="BUKAEXPRESS",2,IF(H326="BUKALAPAK",3,IF(H326="E3",4,IF(H326="LAZADA",5,IF(H326="MAGELLAN",6,IF(H326="SHOPEE",7,IF(H326="TOKOPEDIA",8,9))))))))</f>
        <v>6</v>
      </c>
      <c r="J326">
        <v>9162</v>
      </c>
      <c r="K326">
        <f>IF(M326="Bermasalah",0,1)</f>
        <v>1</v>
      </c>
      <c r="L326" t="s">
        <v>49</v>
      </c>
      <c r="M326" t="str">
        <f t="shared" si="21"/>
        <v>Tidak Bermasalah</v>
      </c>
    </row>
    <row r="327" spans="1:13" x14ac:dyDescent="0.25">
      <c r="A327" s="1">
        <v>44939</v>
      </c>
      <c r="B327" t="s">
        <v>88</v>
      </c>
      <c r="C327">
        <f t="shared" si="20"/>
        <v>15</v>
      </c>
      <c r="D327" t="s">
        <v>8</v>
      </c>
      <c r="E327">
        <f>IF(D327="ECO",1,IF(D327="EZ",2,3))</f>
        <v>2</v>
      </c>
      <c r="F327" t="s">
        <v>4</v>
      </c>
      <c r="G327">
        <f>IF(F327="PP_PM",1,IF(F327="PP_CASH",2,3))</f>
        <v>1</v>
      </c>
      <c r="H327" t="s">
        <v>12</v>
      </c>
      <c r="I327">
        <f>IF(H327="AKULAKUOB",1,IF(H327="BUKAEXPRESS",2,IF(H327="BUKALAPAK",3,IF(H327="E3",4,IF(H327="LAZADA",5,IF(H327="MAGELLAN",6,IF(H327="SHOPEE",7,IF(H327="TOKOPEDIA",8,9))))))))</f>
        <v>6</v>
      </c>
      <c r="J327">
        <v>22162</v>
      </c>
      <c r="K327">
        <f>IF(M327="Bermasalah",0,1)</f>
        <v>1</v>
      </c>
      <c r="L327" t="s">
        <v>49</v>
      </c>
      <c r="M327" t="str">
        <f t="shared" si="21"/>
        <v>Tidak Bermasalah</v>
      </c>
    </row>
    <row r="328" spans="1:13" x14ac:dyDescent="0.25">
      <c r="A328" s="1">
        <v>44940</v>
      </c>
      <c r="B328" t="s">
        <v>88</v>
      </c>
      <c r="C328">
        <f t="shared" si="20"/>
        <v>15</v>
      </c>
      <c r="D328" t="s">
        <v>8</v>
      </c>
      <c r="E328">
        <f>IF(D328="ECO",1,IF(D328="EZ",2,3))</f>
        <v>2</v>
      </c>
      <c r="F328" t="s">
        <v>4</v>
      </c>
      <c r="G328">
        <f>IF(F328="PP_PM",1,IF(F328="PP_CASH",2,3))</f>
        <v>1</v>
      </c>
      <c r="H328" t="s">
        <v>12</v>
      </c>
      <c r="I328">
        <f>IF(H328="AKULAKUOB",1,IF(H328="BUKAEXPRESS",2,IF(H328="BUKALAPAK",3,IF(H328="E3",4,IF(H328="LAZADA",5,IF(H328="MAGELLAN",6,IF(H328="SHOPEE",7,IF(H328="TOKOPEDIA",8,9))))))))</f>
        <v>6</v>
      </c>
      <c r="J328">
        <v>25162</v>
      </c>
      <c r="K328">
        <f>IF(M328="Bermasalah",0,1)</f>
        <v>1</v>
      </c>
      <c r="L328" t="s">
        <v>49</v>
      </c>
      <c r="M328" t="str">
        <f t="shared" si="21"/>
        <v>Tidak Bermasalah</v>
      </c>
    </row>
    <row r="329" spans="1:13" x14ac:dyDescent="0.25">
      <c r="A329" s="1">
        <v>44941</v>
      </c>
      <c r="B329" t="s">
        <v>88</v>
      </c>
      <c r="C329">
        <f t="shared" si="20"/>
        <v>15</v>
      </c>
      <c r="D329" t="s">
        <v>8</v>
      </c>
      <c r="E329">
        <f>IF(D329="ECO",1,IF(D329="EZ",2,3))</f>
        <v>2</v>
      </c>
      <c r="F329" t="s">
        <v>4</v>
      </c>
      <c r="G329">
        <f>IF(F329="PP_PM",1,IF(F329="PP_CASH",2,3))</f>
        <v>1</v>
      </c>
      <c r="H329" t="s">
        <v>12</v>
      </c>
      <c r="I329">
        <f>IF(H329="AKULAKUOB",1,IF(H329="BUKAEXPRESS",2,IF(H329="BUKALAPAK",3,IF(H329="E3",4,IF(H329="LAZADA",5,IF(H329="MAGELLAN",6,IF(H329="SHOPEE",7,IF(H329="TOKOPEDIA",8,9))))))))</f>
        <v>6</v>
      </c>
      <c r="J329">
        <v>83000</v>
      </c>
      <c r="K329">
        <f>IF(M329="Bermasalah",0,1)</f>
        <v>1</v>
      </c>
      <c r="L329" t="s">
        <v>49</v>
      </c>
      <c r="M329" t="str">
        <f t="shared" si="21"/>
        <v>Tidak Bermasalah</v>
      </c>
    </row>
    <row r="330" spans="1:13" x14ac:dyDescent="0.25">
      <c r="A330" s="1">
        <v>44942</v>
      </c>
      <c r="B330" t="s">
        <v>88</v>
      </c>
      <c r="C330">
        <f t="shared" si="20"/>
        <v>15</v>
      </c>
      <c r="D330" t="s">
        <v>8</v>
      </c>
      <c r="E330">
        <f>IF(D330="ECO",1,IF(D330="EZ",2,3))</f>
        <v>2</v>
      </c>
      <c r="F330" t="s">
        <v>4</v>
      </c>
      <c r="G330">
        <f>IF(F330="PP_PM",1,IF(F330="PP_CASH",2,3))</f>
        <v>1</v>
      </c>
      <c r="H330" t="s">
        <v>12</v>
      </c>
      <c r="I330">
        <f>IF(H330="AKULAKUOB",1,IF(H330="BUKAEXPRESS",2,IF(H330="BUKALAPAK",3,IF(H330="E3",4,IF(H330="LAZADA",5,IF(H330="MAGELLAN",6,IF(H330="SHOPEE",7,IF(H330="TOKOPEDIA",8,9))))))))</f>
        <v>6</v>
      </c>
      <c r="J330">
        <v>13162</v>
      </c>
      <c r="K330">
        <f>IF(M330="Bermasalah",0,1)</f>
        <v>1</v>
      </c>
      <c r="L330" t="s">
        <v>49</v>
      </c>
      <c r="M330" t="str">
        <f t="shared" si="21"/>
        <v>Tidak Bermasalah</v>
      </c>
    </row>
    <row r="331" spans="1:13" x14ac:dyDescent="0.25">
      <c r="A331" s="1">
        <v>44943</v>
      </c>
      <c r="B331" t="s">
        <v>88</v>
      </c>
      <c r="C331">
        <f t="shared" si="20"/>
        <v>15</v>
      </c>
      <c r="D331" t="s">
        <v>8</v>
      </c>
      <c r="E331">
        <f>IF(D331="ECO",1,IF(D331="EZ",2,3))</f>
        <v>2</v>
      </c>
      <c r="F331" t="s">
        <v>4</v>
      </c>
      <c r="G331">
        <f>IF(F331="PP_PM",1,IF(F331="PP_CASH",2,3))</f>
        <v>1</v>
      </c>
      <c r="H331" t="s">
        <v>12</v>
      </c>
      <c r="I331">
        <f>IF(H331="AKULAKUOB",1,IF(H331="BUKAEXPRESS",2,IF(H331="BUKALAPAK",3,IF(H331="E3",4,IF(H331="LAZADA",5,IF(H331="MAGELLAN",6,IF(H331="SHOPEE",7,IF(H331="TOKOPEDIA",8,9))))))))</f>
        <v>6</v>
      </c>
      <c r="J331">
        <v>27162</v>
      </c>
      <c r="K331">
        <f>IF(M331="Bermasalah",0,1)</f>
        <v>1</v>
      </c>
      <c r="L331" t="s">
        <v>49</v>
      </c>
      <c r="M331" t="str">
        <f t="shared" si="21"/>
        <v>Tidak Bermasalah</v>
      </c>
    </row>
    <row r="332" spans="1:13" x14ac:dyDescent="0.25">
      <c r="A332" s="1">
        <v>44944</v>
      </c>
      <c r="B332" t="s">
        <v>88</v>
      </c>
      <c r="C332">
        <f t="shared" si="20"/>
        <v>15</v>
      </c>
      <c r="D332" t="s">
        <v>8</v>
      </c>
      <c r="E332">
        <f>IF(D332="ECO",1,IF(D332="EZ",2,3))</f>
        <v>2</v>
      </c>
      <c r="F332" t="s">
        <v>4</v>
      </c>
      <c r="G332">
        <f>IF(F332="PP_PM",1,IF(F332="PP_CASH",2,3))</f>
        <v>1</v>
      </c>
      <c r="H332" t="s">
        <v>12</v>
      </c>
      <c r="I332">
        <f>IF(H332="AKULAKUOB",1,IF(H332="BUKAEXPRESS",2,IF(H332="BUKALAPAK",3,IF(H332="E3",4,IF(H332="LAZADA",5,IF(H332="MAGELLAN",6,IF(H332="SHOPEE",7,IF(H332="TOKOPEDIA",8,9))))))))</f>
        <v>6</v>
      </c>
      <c r="J332">
        <v>42000</v>
      </c>
      <c r="K332">
        <f>IF(M332="Bermasalah",0,1)</f>
        <v>1</v>
      </c>
      <c r="L332" t="s">
        <v>49</v>
      </c>
      <c r="M332" t="str">
        <f t="shared" si="21"/>
        <v>Tidak Bermasalah</v>
      </c>
    </row>
    <row r="333" spans="1:13" x14ac:dyDescent="0.25">
      <c r="A333" s="1">
        <v>44945</v>
      </c>
      <c r="B333" t="s">
        <v>88</v>
      </c>
      <c r="C333">
        <f t="shared" si="20"/>
        <v>15</v>
      </c>
      <c r="D333" t="s">
        <v>8</v>
      </c>
      <c r="E333">
        <f>IF(D333="ECO",1,IF(D333="EZ",2,3))</f>
        <v>2</v>
      </c>
      <c r="F333" t="s">
        <v>4</v>
      </c>
      <c r="G333">
        <f>IF(F333="PP_PM",1,IF(F333="PP_CASH",2,3))</f>
        <v>1</v>
      </c>
      <c r="H333" t="s">
        <v>12</v>
      </c>
      <c r="I333">
        <f>IF(H333="AKULAKUOB",1,IF(H333="BUKAEXPRESS",2,IF(H333="BUKALAPAK",3,IF(H333="E3",4,IF(H333="LAZADA",5,IF(H333="MAGELLAN",6,IF(H333="SHOPEE",7,IF(H333="TOKOPEDIA",8,9))))))))</f>
        <v>6</v>
      </c>
      <c r="J333">
        <v>30162</v>
      </c>
      <c r="K333">
        <f>IF(M333="Bermasalah",0,1)</f>
        <v>1</v>
      </c>
      <c r="L333" t="s">
        <v>49</v>
      </c>
      <c r="M333" t="str">
        <f t="shared" si="21"/>
        <v>Tidak Bermasalah</v>
      </c>
    </row>
    <row r="334" spans="1:13" x14ac:dyDescent="0.25">
      <c r="A334" s="1">
        <v>44946</v>
      </c>
      <c r="B334" t="s">
        <v>88</v>
      </c>
      <c r="C334">
        <f t="shared" si="20"/>
        <v>15</v>
      </c>
      <c r="D334" t="s">
        <v>8</v>
      </c>
      <c r="E334">
        <f>IF(D334="ECO",1,IF(D334="EZ",2,3))</f>
        <v>2</v>
      </c>
      <c r="F334" t="s">
        <v>4</v>
      </c>
      <c r="G334">
        <f>IF(F334="PP_PM",1,IF(F334="PP_CASH",2,3))</f>
        <v>1</v>
      </c>
      <c r="H334" t="s">
        <v>12</v>
      </c>
      <c r="I334">
        <f>IF(H334="AKULAKUOB",1,IF(H334="BUKAEXPRESS",2,IF(H334="BUKALAPAK",3,IF(H334="E3",4,IF(H334="LAZADA",5,IF(H334="MAGELLAN",6,IF(H334="SHOPEE",7,IF(H334="TOKOPEDIA",8,9))))))))</f>
        <v>6</v>
      </c>
      <c r="J334">
        <v>41000</v>
      </c>
      <c r="K334">
        <f>IF(M334="Bermasalah",0,1)</f>
        <v>1</v>
      </c>
      <c r="L334" t="s">
        <v>49</v>
      </c>
      <c r="M334" t="str">
        <f t="shared" si="21"/>
        <v>Tidak Bermasalah</v>
      </c>
    </row>
    <row r="335" spans="1:13" x14ac:dyDescent="0.25">
      <c r="A335" s="1">
        <v>44947</v>
      </c>
      <c r="B335" t="s">
        <v>88</v>
      </c>
      <c r="C335">
        <f t="shared" si="20"/>
        <v>15</v>
      </c>
      <c r="D335" t="s">
        <v>8</v>
      </c>
      <c r="E335">
        <f>IF(D335="ECO",1,IF(D335="EZ",2,3))</f>
        <v>2</v>
      </c>
      <c r="F335" t="s">
        <v>4</v>
      </c>
      <c r="G335">
        <f>IF(F335="PP_PM",1,IF(F335="PP_CASH",2,3))</f>
        <v>1</v>
      </c>
      <c r="H335" t="s">
        <v>12</v>
      </c>
      <c r="I335">
        <f>IF(H335="AKULAKUOB",1,IF(H335="BUKAEXPRESS",2,IF(H335="BUKALAPAK",3,IF(H335="E3",4,IF(H335="LAZADA",5,IF(H335="MAGELLAN",6,IF(H335="SHOPEE",7,IF(H335="TOKOPEDIA",8,9))))))))</f>
        <v>6</v>
      </c>
      <c r="J335">
        <v>72611</v>
      </c>
      <c r="K335">
        <f>IF(M335="Bermasalah",0,1)</f>
        <v>1</v>
      </c>
      <c r="L335" t="s">
        <v>49</v>
      </c>
      <c r="M335" t="str">
        <f t="shared" si="21"/>
        <v>Tidak Bermasalah</v>
      </c>
    </row>
    <row r="336" spans="1:13" x14ac:dyDescent="0.25">
      <c r="A336" s="1">
        <v>44948</v>
      </c>
      <c r="B336" t="s">
        <v>88</v>
      </c>
      <c r="C336">
        <f t="shared" si="20"/>
        <v>15</v>
      </c>
      <c r="D336" t="s">
        <v>8</v>
      </c>
      <c r="E336">
        <f>IF(D336="ECO",1,IF(D336="EZ",2,3))</f>
        <v>2</v>
      </c>
      <c r="F336" t="s">
        <v>4</v>
      </c>
      <c r="G336">
        <f>IF(F336="PP_PM",1,IF(F336="PP_CASH",2,3))</f>
        <v>1</v>
      </c>
      <c r="H336" t="s">
        <v>12</v>
      </c>
      <c r="I336">
        <f>IF(H336="AKULAKUOB",1,IF(H336="BUKAEXPRESS",2,IF(H336="BUKALAPAK",3,IF(H336="E3",4,IF(H336="LAZADA",5,IF(H336="MAGELLAN",6,IF(H336="SHOPEE",7,IF(H336="TOKOPEDIA",8,9))))))))</f>
        <v>6</v>
      </c>
      <c r="J336">
        <v>62324</v>
      </c>
      <c r="K336">
        <f>IF(M336="Bermasalah",0,1)</f>
        <v>1</v>
      </c>
      <c r="L336" t="s">
        <v>49</v>
      </c>
      <c r="M336" t="str">
        <f t="shared" si="21"/>
        <v>Tidak Bermasalah</v>
      </c>
    </row>
    <row r="337" spans="1:13" x14ac:dyDescent="0.25">
      <c r="A337" s="1">
        <v>44949</v>
      </c>
      <c r="B337" t="s">
        <v>88</v>
      </c>
      <c r="C337">
        <f t="shared" si="20"/>
        <v>15</v>
      </c>
      <c r="D337" t="s">
        <v>8</v>
      </c>
      <c r="E337">
        <f>IF(D337="ECO",1,IF(D337="EZ",2,3))</f>
        <v>2</v>
      </c>
      <c r="F337" t="s">
        <v>4</v>
      </c>
      <c r="G337">
        <f>IF(F337="PP_PM",1,IF(F337="PP_CASH",2,3))</f>
        <v>1</v>
      </c>
      <c r="H337" t="s">
        <v>12</v>
      </c>
      <c r="I337">
        <f>IF(H337="AKULAKUOB",1,IF(H337="BUKAEXPRESS",2,IF(H337="BUKALAPAK",3,IF(H337="E3",4,IF(H337="LAZADA",5,IF(H337="MAGELLAN",6,IF(H337="SHOPEE",7,IF(H337="TOKOPEDIA",8,9))))))))</f>
        <v>6</v>
      </c>
      <c r="J337">
        <v>8128</v>
      </c>
      <c r="K337">
        <f>IF(M337="Bermasalah",0,1)</f>
        <v>1</v>
      </c>
      <c r="L337" t="s">
        <v>49</v>
      </c>
      <c r="M337" t="str">
        <f t="shared" si="21"/>
        <v>Tidak Bermasalah</v>
      </c>
    </row>
    <row r="338" spans="1:13" x14ac:dyDescent="0.25">
      <c r="A338" s="1">
        <v>44950</v>
      </c>
      <c r="B338" t="s">
        <v>88</v>
      </c>
      <c r="C338">
        <f t="shared" si="20"/>
        <v>15</v>
      </c>
      <c r="D338" t="s">
        <v>8</v>
      </c>
      <c r="E338">
        <f>IF(D338="ECO",1,IF(D338="EZ",2,3))</f>
        <v>2</v>
      </c>
      <c r="F338" t="s">
        <v>4</v>
      </c>
      <c r="G338">
        <f>IF(F338="PP_PM",1,IF(F338="PP_CASH",2,3))</f>
        <v>1</v>
      </c>
      <c r="H338" t="s">
        <v>12</v>
      </c>
      <c r="I338">
        <f>IF(H338="AKULAKUOB",1,IF(H338="BUKAEXPRESS",2,IF(H338="BUKALAPAK",3,IF(H338="E3",4,IF(H338="LAZADA",5,IF(H338="MAGELLAN",6,IF(H338="SHOPEE",7,IF(H338="TOKOPEDIA",8,9))))))))</f>
        <v>6</v>
      </c>
      <c r="J338">
        <v>24162</v>
      </c>
      <c r="K338">
        <f>IF(M338="Bermasalah",0,1)</f>
        <v>1</v>
      </c>
      <c r="L338" t="s">
        <v>49</v>
      </c>
      <c r="M338" t="str">
        <f t="shared" si="21"/>
        <v>Tidak Bermasalah</v>
      </c>
    </row>
    <row r="339" spans="1:13" x14ac:dyDescent="0.25">
      <c r="A339" s="1">
        <v>44951</v>
      </c>
      <c r="B339" t="s">
        <v>88</v>
      </c>
      <c r="C339">
        <f t="shared" si="20"/>
        <v>15</v>
      </c>
      <c r="D339" t="s">
        <v>8</v>
      </c>
      <c r="E339">
        <f>IF(D339="ECO",1,IF(D339="EZ",2,3))</f>
        <v>2</v>
      </c>
      <c r="F339" t="s">
        <v>4</v>
      </c>
      <c r="G339">
        <f>IF(F339="PP_PM",1,IF(F339="PP_CASH",2,3))</f>
        <v>1</v>
      </c>
      <c r="H339" t="s">
        <v>12</v>
      </c>
      <c r="I339">
        <f>IF(H339="AKULAKUOB",1,IF(H339="BUKAEXPRESS",2,IF(H339="BUKALAPAK",3,IF(H339="E3",4,IF(H339="LAZADA",5,IF(H339="MAGELLAN",6,IF(H339="SHOPEE",7,IF(H339="TOKOPEDIA",8,9))))))))</f>
        <v>6</v>
      </c>
      <c r="J339">
        <v>18144</v>
      </c>
      <c r="K339">
        <f>IF(M339="Bermasalah",0,1)</f>
        <v>1</v>
      </c>
      <c r="L339" t="s">
        <v>49</v>
      </c>
      <c r="M339" t="str">
        <f t="shared" si="21"/>
        <v>Tidak Bermasalah</v>
      </c>
    </row>
    <row r="340" spans="1:13" x14ac:dyDescent="0.25">
      <c r="A340" s="1">
        <v>44952</v>
      </c>
      <c r="B340" t="s">
        <v>88</v>
      </c>
      <c r="C340">
        <f t="shared" si="20"/>
        <v>15</v>
      </c>
      <c r="D340" t="s">
        <v>8</v>
      </c>
      <c r="E340">
        <f>IF(D340="ECO",1,IF(D340="EZ",2,3))</f>
        <v>2</v>
      </c>
      <c r="F340" t="s">
        <v>4</v>
      </c>
      <c r="G340">
        <f>IF(F340="PP_PM",1,IF(F340="PP_CASH",2,3))</f>
        <v>1</v>
      </c>
      <c r="H340" t="s">
        <v>12</v>
      </c>
      <c r="I340">
        <f>IF(H340="AKULAKUOB",1,IF(H340="BUKAEXPRESS",2,IF(H340="BUKALAPAK",3,IF(H340="E3",4,IF(H340="LAZADA",5,IF(H340="MAGELLAN",6,IF(H340="SHOPEE",7,IF(H340="TOKOPEDIA",8,9))))))))</f>
        <v>6</v>
      </c>
      <c r="J340">
        <v>23154</v>
      </c>
      <c r="K340">
        <f>IF(M340="Bermasalah",0,1)</f>
        <v>1</v>
      </c>
      <c r="L340" t="s">
        <v>49</v>
      </c>
      <c r="M340" t="str">
        <f t="shared" si="21"/>
        <v>Tidak Bermasalah</v>
      </c>
    </row>
    <row r="341" spans="1:13" x14ac:dyDescent="0.25">
      <c r="A341" s="1">
        <v>44953</v>
      </c>
      <c r="B341" t="s">
        <v>88</v>
      </c>
      <c r="C341">
        <f t="shared" si="20"/>
        <v>15</v>
      </c>
      <c r="D341" t="s">
        <v>8</v>
      </c>
      <c r="E341">
        <f>IF(D341="ECO",1,IF(D341="EZ",2,3))</f>
        <v>2</v>
      </c>
      <c r="F341" t="s">
        <v>4</v>
      </c>
      <c r="G341">
        <f>IF(F341="PP_PM",1,IF(F341="PP_CASH",2,3))</f>
        <v>1</v>
      </c>
      <c r="H341" t="s">
        <v>12</v>
      </c>
      <c r="I341">
        <f>IF(H341="AKULAKUOB",1,IF(H341="BUKAEXPRESS",2,IF(H341="BUKALAPAK",3,IF(H341="E3",4,IF(H341="LAZADA",5,IF(H341="MAGELLAN",6,IF(H341="SHOPEE",7,IF(H341="TOKOPEDIA",8,9))))))))</f>
        <v>6</v>
      </c>
      <c r="J341">
        <v>44000</v>
      </c>
      <c r="K341">
        <f>IF(M341="Bermasalah",0,1)</f>
        <v>1</v>
      </c>
      <c r="L341" t="s">
        <v>49</v>
      </c>
      <c r="M341" t="str">
        <f t="shared" si="21"/>
        <v>Tidak Bermasalah</v>
      </c>
    </row>
    <row r="342" spans="1:13" x14ac:dyDescent="0.25">
      <c r="A342" s="1">
        <v>44954</v>
      </c>
      <c r="B342" t="s">
        <v>88</v>
      </c>
      <c r="C342">
        <f t="shared" si="20"/>
        <v>15</v>
      </c>
      <c r="D342" t="s">
        <v>8</v>
      </c>
      <c r="E342">
        <f>IF(D342="ECO",1,IF(D342="EZ",2,3))</f>
        <v>2</v>
      </c>
      <c r="F342" t="s">
        <v>4</v>
      </c>
      <c r="G342">
        <f>IF(F342="PP_PM",1,IF(F342="PP_CASH",2,3))</f>
        <v>1</v>
      </c>
      <c r="H342" t="s">
        <v>12</v>
      </c>
      <c r="I342">
        <f>IF(H342="AKULAKUOB",1,IF(H342="BUKAEXPRESS",2,IF(H342="BUKALAPAK",3,IF(H342="E3",4,IF(H342="LAZADA",5,IF(H342="MAGELLAN",6,IF(H342="SHOPEE",7,IF(H342="TOKOPEDIA",8,9))))))))</f>
        <v>6</v>
      </c>
      <c r="J342">
        <v>13162</v>
      </c>
      <c r="K342">
        <f>IF(M342="Bermasalah",0,1)</f>
        <v>1</v>
      </c>
      <c r="L342" t="s">
        <v>49</v>
      </c>
      <c r="M342" t="str">
        <f t="shared" si="21"/>
        <v>Tidak Bermasalah</v>
      </c>
    </row>
    <row r="343" spans="1:13" x14ac:dyDescent="0.25">
      <c r="A343" s="1">
        <v>44955</v>
      </c>
      <c r="B343" t="s">
        <v>88</v>
      </c>
      <c r="C343">
        <f t="shared" si="20"/>
        <v>15</v>
      </c>
      <c r="D343" t="s">
        <v>8</v>
      </c>
      <c r="E343">
        <f>IF(D343="ECO",1,IF(D343="EZ",2,3))</f>
        <v>2</v>
      </c>
      <c r="F343" t="s">
        <v>4</v>
      </c>
      <c r="G343">
        <f>IF(F343="PP_PM",1,IF(F343="PP_CASH",2,3))</f>
        <v>1</v>
      </c>
      <c r="H343" t="s">
        <v>12</v>
      </c>
      <c r="I343">
        <f>IF(H343="AKULAKUOB",1,IF(H343="BUKAEXPRESS",2,IF(H343="BUKALAPAK",3,IF(H343="E3",4,IF(H343="LAZADA",5,IF(H343="MAGELLAN",6,IF(H343="SHOPEE",7,IF(H343="TOKOPEDIA",8,9))))))))</f>
        <v>6</v>
      </c>
      <c r="J343">
        <v>61324</v>
      </c>
      <c r="K343">
        <f>IF(M343="Bermasalah",0,1)</f>
        <v>1</v>
      </c>
      <c r="L343" t="s">
        <v>49</v>
      </c>
      <c r="M343" t="str">
        <f t="shared" si="21"/>
        <v>Tidak Bermasalah</v>
      </c>
    </row>
    <row r="344" spans="1:13" x14ac:dyDescent="0.25">
      <c r="A344" s="1">
        <v>44956</v>
      </c>
      <c r="B344" t="s">
        <v>88</v>
      </c>
      <c r="C344">
        <f t="shared" si="20"/>
        <v>15</v>
      </c>
      <c r="D344" t="s">
        <v>8</v>
      </c>
      <c r="E344">
        <f>IF(D344="ECO",1,IF(D344="EZ",2,3))</f>
        <v>2</v>
      </c>
      <c r="F344" t="s">
        <v>4</v>
      </c>
      <c r="G344">
        <f>IF(F344="PP_PM",1,IF(F344="PP_CASH",2,3))</f>
        <v>1</v>
      </c>
      <c r="H344" t="s">
        <v>12</v>
      </c>
      <c r="I344">
        <f>IF(H344="AKULAKUOB",1,IF(H344="BUKAEXPRESS",2,IF(H344="BUKALAPAK",3,IF(H344="E3",4,IF(H344="LAZADA",5,IF(H344="MAGELLAN",6,IF(H344="SHOPEE",7,IF(H344="TOKOPEDIA",8,9))))))))</f>
        <v>6</v>
      </c>
      <c r="J344">
        <v>67310</v>
      </c>
      <c r="K344">
        <f>IF(M344="Bermasalah",0,1)</f>
        <v>1</v>
      </c>
      <c r="L344" t="s">
        <v>49</v>
      </c>
      <c r="M344" t="str">
        <f t="shared" si="21"/>
        <v>Tidak Bermasalah</v>
      </c>
    </row>
    <row r="345" spans="1:13" x14ac:dyDescent="0.25">
      <c r="A345" s="1">
        <v>44957</v>
      </c>
      <c r="B345" t="s">
        <v>88</v>
      </c>
      <c r="C345">
        <f t="shared" si="20"/>
        <v>15</v>
      </c>
      <c r="D345" t="s">
        <v>8</v>
      </c>
      <c r="E345">
        <f>IF(D345="ECO",1,IF(D345="EZ",2,3))</f>
        <v>2</v>
      </c>
      <c r="F345" t="s">
        <v>4</v>
      </c>
      <c r="G345">
        <f>IF(F345="PP_PM",1,IF(F345="PP_CASH",2,3))</f>
        <v>1</v>
      </c>
      <c r="H345" t="s">
        <v>12</v>
      </c>
      <c r="I345">
        <f>IF(H345="AKULAKUOB",1,IF(H345="BUKAEXPRESS",2,IF(H345="BUKALAPAK",3,IF(H345="E3",4,IF(H345="LAZADA",5,IF(H345="MAGELLAN",6,IF(H345="SHOPEE",7,IF(H345="TOKOPEDIA",8,9))))))))</f>
        <v>6</v>
      </c>
      <c r="J345">
        <v>54344</v>
      </c>
      <c r="K345">
        <f>IF(M345="Bermasalah",0,1)</f>
        <v>1</v>
      </c>
      <c r="L345" t="s">
        <v>49</v>
      </c>
      <c r="M345" t="str">
        <f t="shared" si="21"/>
        <v>Tidak Bermasalah</v>
      </c>
    </row>
    <row r="346" spans="1:13" x14ac:dyDescent="0.25">
      <c r="A346" s="1">
        <v>44927</v>
      </c>
      <c r="B346" t="s">
        <v>88</v>
      </c>
      <c r="C346">
        <f t="shared" si="20"/>
        <v>15</v>
      </c>
      <c r="D346" t="s">
        <v>8</v>
      </c>
      <c r="E346">
        <f>IF(D346="ECO",1,IF(D346="EZ",2,3))</f>
        <v>2</v>
      </c>
      <c r="F346" t="s">
        <v>4</v>
      </c>
      <c r="G346">
        <f>IF(F346="PP_PM",1,IF(F346="PP_CASH",2,3))</f>
        <v>1</v>
      </c>
      <c r="H346" t="s">
        <v>12</v>
      </c>
      <c r="I346">
        <f>IF(H346="AKULAKUOB",1,IF(H346="BUKAEXPRESS",2,IF(H346="BUKALAPAK",3,IF(H346="E3",4,IF(H346="LAZADA",5,IF(H346="MAGELLAN",6,IF(H346="SHOPEE",7,IF(H346="TOKOPEDIA",8,9))))))))</f>
        <v>6</v>
      </c>
      <c r="J346">
        <v>17156</v>
      </c>
      <c r="K346">
        <f>IF(M346="Bermasalah",0,1)</f>
        <v>1</v>
      </c>
      <c r="L346" t="s">
        <v>49</v>
      </c>
      <c r="M346" t="str">
        <f t="shared" si="21"/>
        <v>Tidak Bermasalah</v>
      </c>
    </row>
    <row r="347" spans="1:13" x14ac:dyDescent="0.25">
      <c r="A347" s="1">
        <v>44928</v>
      </c>
      <c r="B347" t="s">
        <v>88</v>
      </c>
      <c r="C347">
        <f t="shared" si="20"/>
        <v>15</v>
      </c>
      <c r="D347" t="s">
        <v>8</v>
      </c>
      <c r="E347">
        <f>IF(D347="ECO",1,IF(D347="EZ",2,3))</f>
        <v>2</v>
      </c>
      <c r="F347" t="s">
        <v>4</v>
      </c>
      <c r="G347">
        <f>IF(F347="PP_PM",1,IF(F347="PP_CASH",2,3))</f>
        <v>1</v>
      </c>
      <c r="H347" t="s">
        <v>12</v>
      </c>
      <c r="I347">
        <f>IF(H347="AKULAKUOB",1,IF(H347="BUKAEXPRESS",2,IF(H347="BUKALAPAK",3,IF(H347="E3",4,IF(H347="LAZADA",5,IF(H347="MAGELLAN",6,IF(H347="SHOPEE",7,IF(H347="TOKOPEDIA",8,9))))))))</f>
        <v>6</v>
      </c>
      <c r="J347">
        <v>61291</v>
      </c>
      <c r="K347">
        <f>IF(M347="Bermasalah",0,1)</f>
        <v>1</v>
      </c>
      <c r="L347" t="s">
        <v>49</v>
      </c>
      <c r="M347" t="str">
        <f t="shared" si="21"/>
        <v>Tidak Bermasalah</v>
      </c>
    </row>
    <row r="348" spans="1:13" x14ac:dyDescent="0.25">
      <c r="A348" s="1">
        <v>44929</v>
      </c>
      <c r="B348" t="s">
        <v>88</v>
      </c>
      <c r="C348">
        <f t="shared" ref="C348:C368" si="22">IF(B348=B347,15,16)</f>
        <v>15</v>
      </c>
      <c r="D348" t="s">
        <v>8</v>
      </c>
      <c r="E348">
        <f>IF(D348="ECO",1,IF(D348="EZ",2,3))</f>
        <v>2</v>
      </c>
      <c r="F348" t="s">
        <v>4</v>
      </c>
      <c r="G348">
        <f>IF(F348="PP_PM",1,IF(F348="PP_CASH",2,3))</f>
        <v>1</v>
      </c>
      <c r="H348" t="s">
        <v>12</v>
      </c>
      <c r="I348">
        <f>IF(H348="AKULAKUOB",1,IF(H348="BUKAEXPRESS",2,IF(H348="BUKALAPAK",3,IF(H348="E3",4,IF(H348="LAZADA",5,IF(H348="MAGELLAN",6,IF(H348="SHOPEE",7,IF(H348="TOKOPEDIA",8,9))))))))</f>
        <v>6</v>
      </c>
      <c r="J348">
        <v>52312</v>
      </c>
      <c r="K348">
        <f>IF(M348="Bermasalah",0,1)</f>
        <v>1</v>
      </c>
      <c r="L348" t="s">
        <v>49</v>
      </c>
      <c r="M348" t="str">
        <f t="shared" si="21"/>
        <v>Tidak Bermasalah</v>
      </c>
    </row>
    <row r="349" spans="1:13" x14ac:dyDescent="0.25">
      <c r="A349" s="1">
        <v>44930</v>
      </c>
      <c r="B349" t="s">
        <v>88</v>
      </c>
      <c r="C349">
        <f t="shared" si="22"/>
        <v>15</v>
      </c>
      <c r="D349" t="s">
        <v>8</v>
      </c>
      <c r="E349">
        <f>IF(D349="ECO",1,IF(D349="EZ",2,3))</f>
        <v>2</v>
      </c>
      <c r="F349" t="s">
        <v>4</v>
      </c>
      <c r="G349">
        <f>IF(F349="PP_PM",1,IF(F349="PP_CASH",2,3))</f>
        <v>1</v>
      </c>
      <c r="H349" t="s">
        <v>12</v>
      </c>
      <c r="I349">
        <f>IF(H349="AKULAKUOB",1,IF(H349="BUKAEXPRESS",2,IF(H349="BUKALAPAK",3,IF(H349="E3",4,IF(H349="LAZADA",5,IF(H349="MAGELLAN",6,IF(H349="SHOPEE",7,IF(H349="TOKOPEDIA",8,9))))))))</f>
        <v>6</v>
      </c>
      <c r="J349">
        <v>36000</v>
      </c>
      <c r="K349">
        <f>IF(M349="Bermasalah",0,1)</f>
        <v>1</v>
      </c>
      <c r="L349" t="s">
        <v>49</v>
      </c>
      <c r="M349" t="str">
        <f t="shared" si="21"/>
        <v>Tidak Bermasalah</v>
      </c>
    </row>
    <row r="350" spans="1:13" x14ac:dyDescent="0.25">
      <c r="A350" s="1">
        <v>44931</v>
      </c>
      <c r="B350" t="s">
        <v>88</v>
      </c>
      <c r="C350">
        <f t="shared" si="22"/>
        <v>15</v>
      </c>
      <c r="D350" t="s">
        <v>8</v>
      </c>
      <c r="E350">
        <f>IF(D350="ECO",1,IF(D350="EZ",2,3))</f>
        <v>2</v>
      </c>
      <c r="F350" t="s">
        <v>4</v>
      </c>
      <c r="G350">
        <f>IF(F350="PP_PM",1,IF(F350="PP_CASH",2,3))</f>
        <v>1</v>
      </c>
      <c r="H350" t="s">
        <v>12</v>
      </c>
      <c r="I350">
        <f>IF(H350="AKULAKUOB",1,IF(H350="BUKAEXPRESS",2,IF(H350="BUKALAPAK",3,IF(H350="E3",4,IF(H350="LAZADA",5,IF(H350="MAGELLAN",6,IF(H350="SHOPEE",7,IF(H350="TOKOPEDIA",8,9))))))))</f>
        <v>6</v>
      </c>
      <c r="J350">
        <v>98431</v>
      </c>
      <c r="K350">
        <f>IF(M350="Bermasalah",0,1)</f>
        <v>1</v>
      </c>
      <c r="L350" t="s">
        <v>49</v>
      </c>
      <c r="M350" t="str">
        <f t="shared" si="21"/>
        <v>Tidak Bermasalah</v>
      </c>
    </row>
    <row r="351" spans="1:13" x14ac:dyDescent="0.25">
      <c r="A351" s="1">
        <v>44932</v>
      </c>
      <c r="B351" t="s">
        <v>88</v>
      </c>
      <c r="C351">
        <f t="shared" si="22"/>
        <v>15</v>
      </c>
      <c r="D351" t="s">
        <v>8</v>
      </c>
      <c r="E351">
        <f>IF(D351="ECO",1,IF(D351="EZ",2,3))</f>
        <v>2</v>
      </c>
      <c r="F351" t="s">
        <v>4</v>
      </c>
      <c r="G351">
        <f>IF(F351="PP_PM",1,IF(F351="PP_CASH",2,3))</f>
        <v>1</v>
      </c>
      <c r="H351" t="s">
        <v>12</v>
      </c>
      <c r="I351">
        <f>IF(H351="AKULAKUOB",1,IF(H351="BUKAEXPRESS",2,IF(H351="BUKALAPAK",3,IF(H351="E3",4,IF(H351="LAZADA",5,IF(H351="MAGELLAN",6,IF(H351="SHOPEE",7,IF(H351="TOKOPEDIA",8,9))))))))</f>
        <v>6</v>
      </c>
      <c r="J351">
        <v>24163</v>
      </c>
      <c r="K351">
        <f>IF(M351="Bermasalah",0,1)</f>
        <v>1</v>
      </c>
      <c r="L351" t="s">
        <v>49</v>
      </c>
      <c r="M351" t="str">
        <f t="shared" si="21"/>
        <v>Tidak Bermasalah</v>
      </c>
    </row>
    <row r="352" spans="1:13" x14ac:dyDescent="0.25">
      <c r="A352" s="1">
        <v>44933</v>
      </c>
      <c r="B352" t="s">
        <v>88</v>
      </c>
      <c r="C352">
        <f t="shared" si="22"/>
        <v>15</v>
      </c>
      <c r="D352" t="s">
        <v>8</v>
      </c>
      <c r="E352">
        <f>IF(D352="ECO",1,IF(D352="EZ",2,3))</f>
        <v>2</v>
      </c>
      <c r="F352" t="s">
        <v>4</v>
      </c>
      <c r="G352">
        <f>IF(F352="PP_PM",1,IF(F352="PP_CASH",2,3))</f>
        <v>1</v>
      </c>
      <c r="H352" t="s">
        <v>12</v>
      </c>
      <c r="I352">
        <f>IF(H352="AKULAKUOB",1,IF(H352="BUKAEXPRESS",2,IF(H352="BUKALAPAK",3,IF(H352="E3",4,IF(H352="LAZADA",5,IF(H352="MAGELLAN",6,IF(H352="SHOPEE",7,IF(H352="TOKOPEDIA",8,9))))))))</f>
        <v>6</v>
      </c>
      <c r="J352">
        <v>22162</v>
      </c>
      <c r="K352">
        <f>IF(M352="Bermasalah",0,1)</f>
        <v>1</v>
      </c>
      <c r="L352" t="s">
        <v>49</v>
      </c>
      <c r="M352" t="str">
        <f t="shared" si="21"/>
        <v>Tidak Bermasalah</v>
      </c>
    </row>
    <row r="353" spans="1:13" x14ac:dyDescent="0.25">
      <c r="A353" s="1">
        <v>44934</v>
      </c>
      <c r="B353" t="s">
        <v>88</v>
      </c>
      <c r="C353">
        <f t="shared" si="22"/>
        <v>15</v>
      </c>
      <c r="D353" t="s">
        <v>8</v>
      </c>
      <c r="E353">
        <f>IF(D353="ECO",1,IF(D353="EZ",2,3))</f>
        <v>2</v>
      </c>
      <c r="F353" t="s">
        <v>4</v>
      </c>
      <c r="G353">
        <f>IF(F353="PP_PM",1,IF(F353="PP_CASH",2,3))</f>
        <v>1</v>
      </c>
      <c r="H353" t="s">
        <v>12</v>
      </c>
      <c r="I353">
        <f>IF(H353="AKULAKUOB",1,IF(H353="BUKAEXPRESS",2,IF(H353="BUKALAPAK",3,IF(H353="E3",4,IF(H353="LAZADA",5,IF(H353="MAGELLAN",6,IF(H353="SHOPEE",7,IF(H353="TOKOPEDIA",8,9))))))))</f>
        <v>6</v>
      </c>
      <c r="J353">
        <v>36162</v>
      </c>
      <c r="K353">
        <f>IF(M353="Bermasalah",0,1)</f>
        <v>1</v>
      </c>
      <c r="L353" t="s">
        <v>49</v>
      </c>
      <c r="M353" t="str">
        <f t="shared" si="21"/>
        <v>Tidak Bermasalah</v>
      </c>
    </row>
    <row r="354" spans="1:13" x14ac:dyDescent="0.25">
      <c r="A354" s="1">
        <v>44935</v>
      </c>
      <c r="B354" t="s">
        <v>88</v>
      </c>
      <c r="C354">
        <f t="shared" si="22"/>
        <v>15</v>
      </c>
      <c r="D354" t="s">
        <v>8</v>
      </c>
      <c r="E354">
        <f>IF(D354="ECO",1,IF(D354="EZ",2,3))</f>
        <v>2</v>
      </c>
      <c r="F354" t="s">
        <v>4</v>
      </c>
      <c r="G354">
        <f>IF(F354="PP_PM",1,IF(F354="PP_CASH",2,3))</f>
        <v>1</v>
      </c>
      <c r="H354" t="s">
        <v>12</v>
      </c>
      <c r="I354">
        <f>IF(H354="AKULAKUOB",1,IF(H354="BUKAEXPRESS",2,IF(H354="BUKALAPAK",3,IF(H354="E3",4,IF(H354="LAZADA",5,IF(H354="MAGELLAN",6,IF(H354="SHOPEE",7,IF(H354="TOKOPEDIA",8,9))))))))</f>
        <v>6</v>
      </c>
      <c r="J354">
        <v>9162</v>
      </c>
      <c r="K354">
        <f>IF(M354="Bermasalah",0,1)</f>
        <v>1</v>
      </c>
      <c r="L354" t="s">
        <v>49</v>
      </c>
      <c r="M354" t="str">
        <f t="shared" si="21"/>
        <v>Tidak Bermasalah</v>
      </c>
    </row>
    <row r="355" spans="1:13" x14ac:dyDescent="0.25">
      <c r="A355" s="1">
        <v>44936</v>
      </c>
      <c r="B355" t="s">
        <v>88</v>
      </c>
      <c r="C355">
        <f t="shared" si="22"/>
        <v>15</v>
      </c>
      <c r="D355" t="s">
        <v>8</v>
      </c>
      <c r="E355">
        <f>IF(D355="ECO",1,IF(D355="EZ",2,3))</f>
        <v>2</v>
      </c>
      <c r="F355" t="s">
        <v>4</v>
      </c>
      <c r="G355">
        <f>IF(F355="PP_PM",1,IF(F355="PP_CASH",2,3))</f>
        <v>1</v>
      </c>
      <c r="H355" t="s">
        <v>12</v>
      </c>
      <c r="I355">
        <f>IF(H355="AKULAKUOB",1,IF(H355="BUKAEXPRESS",2,IF(H355="BUKALAPAK",3,IF(H355="E3",4,IF(H355="LAZADA",5,IF(H355="MAGELLAN",6,IF(H355="SHOPEE",7,IF(H355="TOKOPEDIA",8,9))))))))</f>
        <v>6</v>
      </c>
      <c r="J355">
        <v>12324</v>
      </c>
      <c r="K355">
        <f>IF(M355="Bermasalah",0,1)</f>
        <v>1</v>
      </c>
      <c r="L355" t="s">
        <v>49</v>
      </c>
      <c r="M355" t="str">
        <f t="shared" si="21"/>
        <v>Tidak Bermasalah</v>
      </c>
    </row>
    <row r="356" spans="1:13" x14ac:dyDescent="0.25">
      <c r="A356" s="1">
        <v>44937</v>
      </c>
      <c r="B356" t="s">
        <v>88</v>
      </c>
      <c r="C356">
        <f t="shared" si="22"/>
        <v>15</v>
      </c>
      <c r="D356" t="s">
        <v>8</v>
      </c>
      <c r="E356">
        <f>IF(D356="ECO",1,IF(D356="EZ",2,3))</f>
        <v>2</v>
      </c>
      <c r="F356" t="s">
        <v>4</v>
      </c>
      <c r="G356">
        <f>IF(F356="PP_PM",1,IF(F356="PP_CASH",2,3))</f>
        <v>1</v>
      </c>
      <c r="H356" t="s">
        <v>12</v>
      </c>
      <c r="I356">
        <f>IF(H356="AKULAKUOB",1,IF(H356="BUKAEXPRESS",2,IF(H356="BUKALAPAK",3,IF(H356="E3",4,IF(H356="LAZADA",5,IF(H356="MAGELLAN",6,IF(H356="SHOPEE",7,IF(H356="TOKOPEDIA",8,9))))))))</f>
        <v>6</v>
      </c>
      <c r="J356">
        <v>98475</v>
      </c>
      <c r="K356">
        <f>IF(M356="Bermasalah",0,1)</f>
        <v>1</v>
      </c>
      <c r="L356" t="s">
        <v>49</v>
      </c>
      <c r="M356" t="str">
        <f t="shared" si="21"/>
        <v>Tidak Bermasalah</v>
      </c>
    </row>
    <row r="357" spans="1:13" x14ac:dyDescent="0.25">
      <c r="A357" s="1">
        <v>44938</v>
      </c>
      <c r="B357" t="s">
        <v>88</v>
      </c>
      <c r="C357">
        <f t="shared" si="22"/>
        <v>15</v>
      </c>
      <c r="D357" t="s">
        <v>8</v>
      </c>
      <c r="E357">
        <f>IF(D357="ECO",1,IF(D357="EZ",2,3))</f>
        <v>2</v>
      </c>
      <c r="F357" t="s">
        <v>4</v>
      </c>
      <c r="G357">
        <f>IF(F357="PP_PM",1,IF(F357="PP_CASH",2,3))</f>
        <v>1</v>
      </c>
      <c r="H357" t="s">
        <v>12</v>
      </c>
      <c r="I357">
        <f>IF(H357="AKULAKUOB",1,IF(H357="BUKAEXPRESS",2,IF(H357="BUKALAPAK",3,IF(H357="E3",4,IF(H357="LAZADA",5,IF(H357="MAGELLAN",6,IF(H357="SHOPEE",7,IF(H357="TOKOPEDIA",8,9))))))))</f>
        <v>6</v>
      </c>
      <c r="J357">
        <v>61324</v>
      </c>
      <c r="K357">
        <f>IF(M357="Bermasalah",0,1)</f>
        <v>1</v>
      </c>
      <c r="L357" t="s">
        <v>49</v>
      </c>
      <c r="M357" t="str">
        <f t="shared" si="21"/>
        <v>Tidak Bermasalah</v>
      </c>
    </row>
    <row r="358" spans="1:13" x14ac:dyDescent="0.25">
      <c r="A358" s="1">
        <v>44939</v>
      </c>
      <c r="B358" t="s">
        <v>88</v>
      </c>
      <c r="C358">
        <f t="shared" si="22"/>
        <v>15</v>
      </c>
      <c r="D358" t="s">
        <v>8</v>
      </c>
      <c r="E358">
        <f>IF(D358="ECO",1,IF(D358="EZ",2,3))</f>
        <v>2</v>
      </c>
      <c r="F358" t="s">
        <v>4</v>
      </c>
      <c r="G358">
        <f>IF(F358="PP_PM",1,IF(F358="PP_CASH",2,3))</f>
        <v>1</v>
      </c>
      <c r="H358" t="s">
        <v>12</v>
      </c>
      <c r="I358">
        <f>IF(H358="AKULAKUOB",1,IF(H358="BUKAEXPRESS",2,IF(H358="BUKALAPAK",3,IF(H358="E3",4,IF(H358="LAZADA",5,IF(H358="MAGELLAN",6,IF(H358="SHOPEE",7,IF(H358="TOKOPEDIA",8,9))))))))</f>
        <v>6</v>
      </c>
      <c r="J358">
        <v>98475</v>
      </c>
      <c r="K358">
        <f>IF(M358="Bermasalah",0,1)</f>
        <v>1</v>
      </c>
      <c r="L358" t="s">
        <v>49</v>
      </c>
      <c r="M358" t="str">
        <f t="shared" si="21"/>
        <v>Tidak Bermasalah</v>
      </c>
    </row>
    <row r="359" spans="1:13" x14ac:dyDescent="0.25">
      <c r="A359" s="1">
        <v>44940</v>
      </c>
      <c r="B359" t="s">
        <v>88</v>
      </c>
      <c r="C359">
        <f t="shared" si="22"/>
        <v>15</v>
      </c>
      <c r="D359" t="s">
        <v>8</v>
      </c>
      <c r="E359">
        <f>IF(D359="ECO",1,IF(D359="EZ",2,3))</f>
        <v>2</v>
      </c>
      <c r="F359" t="s">
        <v>4</v>
      </c>
      <c r="G359">
        <f>IF(F359="PP_PM",1,IF(F359="PP_CASH",2,3))</f>
        <v>1</v>
      </c>
      <c r="H359" t="s">
        <v>12</v>
      </c>
      <c r="I359">
        <f>IF(H359="AKULAKUOB",1,IF(H359="BUKAEXPRESS",2,IF(H359="BUKALAPAK",3,IF(H359="E3",4,IF(H359="LAZADA",5,IF(H359="MAGELLAN",6,IF(H359="SHOPEE",7,IF(H359="TOKOPEDIA",8,9))))))))</f>
        <v>6</v>
      </c>
      <c r="J359">
        <v>65000</v>
      </c>
      <c r="K359">
        <f>IF(M359="Bermasalah",0,1)</f>
        <v>1</v>
      </c>
      <c r="L359" t="s">
        <v>49</v>
      </c>
      <c r="M359" t="str">
        <f t="shared" si="21"/>
        <v>Tidak Bermasalah</v>
      </c>
    </row>
    <row r="360" spans="1:13" x14ac:dyDescent="0.25">
      <c r="A360" s="1">
        <v>44941</v>
      </c>
      <c r="B360" t="s">
        <v>88</v>
      </c>
      <c r="C360">
        <f t="shared" si="22"/>
        <v>15</v>
      </c>
      <c r="D360" t="s">
        <v>8</v>
      </c>
      <c r="E360">
        <f>IF(D360="ECO",1,IF(D360="EZ",2,3))</f>
        <v>2</v>
      </c>
      <c r="F360" t="s">
        <v>4</v>
      </c>
      <c r="G360">
        <f>IF(F360="PP_PM",1,IF(F360="PP_CASH",2,3))</f>
        <v>1</v>
      </c>
      <c r="H360" t="s">
        <v>12</v>
      </c>
      <c r="I360">
        <f>IF(H360="AKULAKUOB",1,IF(H360="BUKAEXPRESS",2,IF(H360="BUKALAPAK",3,IF(H360="E3",4,IF(H360="LAZADA",5,IF(H360="MAGELLAN",6,IF(H360="SHOPEE",7,IF(H360="TOKOPEDIA",8,9))))))))</f>
        <v>6</v>
      </c>
      <c r="J360">
        <v>12170</v>
      </c>
      <c r="K360">
        <f>IF(M360="Bermasalah",0,1)</f>
        <v>1</v>
      </c>
      <c r="L360" t="s">
        <v>49</v>
      </c>
      <c r="M360" t="str">
        <f t="shared" si="21"/>
        <v>Tidak Bermasalah</v>
      </c>
    </row>
    <row r="361" spans="1:13" x14ac:dyDescent="0.25">
      <c r="A361" s="1">
        <v>44942</v>
      </c>
      <c r="B361" t="s">
        <v>88</v>
      </c>
      <c r="C361">
        <f t="shared" si="22"/>
        <v>15</v>
      </c>
      <c r="D361" t="s">
        <v>8</v>
      </c>
      <c r="E361">
        <f>IF(D361="ECO",1,IF(D361="EZ",2,3))</f>
        <v>2</v>
      </c>
      <c r="F361" t="s">
        <v>4</v>
      </c>
      <c r="G361">
        <f>IF(F361="PP_PM",1,IF(F361="PP_CASH",2,3))</f>
        <v>1</v>
      </c>
      <c r="H361" t="s">
        <v>12</v>
      </c>
      <c r="I361">
        <f>IF(H361="AKULAKUOB",1,IF(H361="BUKAEXPRESS",2,IF(H361="BUKALAPAK",3,IF(H361="E3",4,IF(H361="LAZADA",5,IF(H361="MAGELLAN",6,IF(H361="SHOPEE",7,IF(H361="TOKOPEDIA",8,9))))))))</f>
        <v>6</v>
      </c>
      <c r="J361">
        <v>13151</v>
      </c>
      <c r="K361">
        <f>IF(M361="Bermasalah",0,1)</f>
        <v>1</v>
      </c>
      <c r="L361" t="s">
        <v>49</v>
      </c>
      <c r="M361" t="str">
        <f t="shared" si="21"/>
        <v>Tidak Bermasalah</v>
      </c>
    </row>
    <row r="362" spans="1:13" x14ac:dyDescent="0.25">
      <c r="A362" s="1">
        <v>44943</v>
      </c>
      <c r="B362" t="s">
        <v>88</v>
      </c>
      <c r="C362">
        <f t="shared" si="22"/>
        <v>15</v>
      </c>
      <c r="D362" t="s">
        <v>8</v>
      </c>
      <c r="E362">
        <f>IF(D362="ECO",1,IF(D362="EZ",2,3))</f>
        <v>2</v>
      </c>
      <c r="F362" t="s">
        <v>4</v>
      </c>
      <c r="G362">
        <f>IF(F362="PP_PM",1,IF(F362="PP_CASH",2,3))</f>
        <v>1</v>
      </c>
      <c r="H362" t="s">
        <v>12</v>
      </c>
      <c r="I362">
        <f>IF(H362="AKULAKUOB",1,IF(H362="BUKAEXPRESS",2,IF(H362="BUKALAPAK",3,IF(H362="E3",4,IF(H362="LAZADA",5,IF(H362="MAGELLAN",6,IF(H362="SHOPEE",7,IF(H362="TOKOPEDIA",8,9))))))))</f>
        <v>6</v>
      </c>
      <c r="J362">
        <v>18296</v>
      </c>
      <c r="K362">
        <f>IF(M362="Bermasalah",0,1)</f>
        <v>1</v>
      </c>
      <c r="L362" t="s">
        <v>49</v>
      </c>
      <c r="M362" t="str">
        <f t="shared" si="21"/>
        <v>Tidak Bermasalah</v>
      </c>
    </row>
    <row r="363" spans="1:13" x14ac:dyDescent="0.25">
      <c r="A363" s="1">
        <v>44944</v>
      </c>
      <c r="B363" t="s">
        <v>88</v>
      </c>
      <c r="C363">
        <f t="shared" si="22"/>
        <v>15</v>
      </c>
      <c r="D363" t="s">
        <v>8</v>
      </c>
      <c r="E363">
        <f>IF(D363="ECO",1,IF(D363="EZ",2,3))</f>
        <v>2</v>
      </c>
      <c r="F363" t="s">
        <v>4</v>
      </c>
      <c r="G363">
        <f>IF(F363="PP_PM",1,IF(F363="PP_CASH",2,3))</f>
        <v>1</v>
      </c>
      <c r="H363" t="s">
        <v>12</v>
      </c>
      <c r="I363">
        <f>IF(H363="AKULAKUOB",1,IF(H363="BUKAEXPRESS",2,IF(H363="BUKALAPAK",3,IF(H363="E3",4,IF(H363="LAZADA",5,IF(H363="MAGELLAN",6,IF(H363="SHOPEE",7,IF(H363="TOKOPEDIA",8,9))))))))</f>
        <v>6</v>
      </c>
      <c r="J363">
        <v>25162</v>
      </c>
      <c r="K363">
        <f>IF(M363="Bermasalah",0,1)</f>
        <v>1</v>
      </c>
      <c r="L363" t="s">
        <v>49</v>
      </c>
      <c r="M363" t="str">
        <f t="shared" si="21"/>
        <v>Tidak Bermasalah</v>
      </c>
    </row>
    <row r="364" spans="1:13" x14ac:dyDescent="0.25">
      <c r="A364" s="1">
        <v>44945</v>
      </c>
      <c r="B364" t="s">
        <v>88</v>
      </c>
      <c r="C364">
        <f t="shared" si="22"/>
        <v>15</v>
      </c>
      <c r="D364" t="s">
        <v>8</v>
      </c>
      <c r="E364">
        <f>IF(D364="ECO",1,IF(D364="EZ",2,3))</f>
        <v>2</v>
      </c>
      <c r="F364" t="s">
        <v>4</v>
      </c>
      <c r="G364">
        <f>IF(F364="PP_PM",1,IF(F364="PP_CASH",2,3))</f>
        <v>1</v>
      </c>
      <c r="H364" t="s">
        <v>12</v>
      </c>
      <c r="I364">
        <f>IF(H364="AKULAKUOB",1,IF(H364="BUKAEXPRESS",2,IF(H364="BUKALAPAK",3,IF(H364="E3",4,IF(H364="LAZADA",5,IF(H364="MAGELLAN",6,IF(H364="SHOPEE",7,IF(H364="TOKOPEDIA",8,9))))))))</f>
        <v>6</v>
      </c>
      <c r="J364">
        <v>39000</v>
      </c>
      <c r="K364">
        <f>IF(M364="Bermasalah",0,1)</f>
        <v>1</v>
      </c>
      <c r="L364" t="s">
        <v>49</v>
      </c>
      <c r="M364" t="str">
        <f t="shared" si="21"/>
        <v>Tidak Bermasalah</v>
      </c>
    </row>
    <row r="365" spans="1:13" x14ac:dyDescent="0.25">
      <c r="A365" s="1">
        <v>44946</v>
      </c>
      <c r="B365" t="s">
        <v>88</v>
      </c>
      <c r="C365">
        <f t="shared" si="22"/>
        <v>15</v>
      </c>
      <c r="D365" t="s">
        <v>8</v>
      </c>
      <c r="E365">
        <f>IF(D365="ECO",1,IF(D365="EZ",2,3))</f>
        <v>2</v>
      </c>
      <c r="F365" t="s">
        <v>4</v>
      </c>
      <c r="G365">
        <f>IF(F365="PP_PM",1,IF(F365="PP_CASH",2,3))</f>
        <v>1</v>
      </c>
      <c r="H365" t="s">
        <v>12</v>
      </c>
      <c r="I365">
        <f>IF(H365="AKULAKUOB",1,IF(H365="BUKAEXPRESS",2,IF(H365="BUKALAPAK",3,IF(H365="E3",4,IF(H365="LAZADA",5,IF(H365="MAGELLAN",6,IF(H365="SHOPEE",7,IF(H365="TOKOPEDIA",8,9))))))))</f>
        <v>6</v>
      </c>
      <c r="J365">
        <v>13162</v>
      </c>
      <c r="K365">
        <f>IF(M365="Bermasalah",0,1)</f>
        <v>1</v>
      </c>
      <c r="L365" t="s">
        <v>49</v>
      </c>
      <c r="M365" t="str">
        <f t="shared" si="21"/>
        <v>Tidak Bermasalah</v>
      </c>
    </row>
    <row r="366" spans="1:13" x14ac:dyDescent="0.25">
      <c r="A366" s="1">
        <v>44961</v>
      </c>
      <c r="B366" t="s">
        <v>88</v>
      </c>
      <c r="C366">
        <f t="shared" si="22"/>
        <v>15</v>
      </c>
      <c r="D366" t="s">
        <v>3</v>
      </c>
      <c r="E366">
        <f>IF(D366="ECO",1,IF(D366="EZ",2,3))</f>
        <v>1</v>
      </c>
      <c r="F366" t="s">
        <v>4</v>
      </c>
      <c r="G366">
        <f>IF(F366="PP_PM",1,IF(F366="PP_CASH",2,3))</f>
        <v>1</v>
      </c>
      <c r="H366" t="s">
        <v>12</v>
      </c>
      <c r="I366">
        <f>IF(H366="AKULAKUOB",1,IF(H366="BUKAEXPRESS",2,IF(H366="BUKALAPAK",3,IF(H366="E3",4,IF(H366="LAZADA",5,IF(H366="MAGELLAN",6,IF(H366="SHOPEE",7,IF(H366="TOKOPEDIA",8,9))))))))</f>
        <v>6</v>
      </c>
      <c r="J366">
        <v>21532</v>
      </c>
      <c r="K366">
        <f>IF(M366="Bermasalah",0,1)</f>
        <v>1</v>
      </c>
      <c r="L366" t="s">
        <v>49</v>
      </c>
      <c r="M366" t="str">
        <f t="shared" si="21"/>
        <v>Tidak Bermasalah</v>
      </c>
    </row>
    <row r="367" spans="1:13" x14ac:dyDescent="0.25">
      <c r="A367" s="1">
        <v>44960</v>
      </c>
      <c r="B367" t="s">
        <v>88</v>
      </c>
      <c r="C367">
        <f t="shared" si="22"/>
        <v>15</v>
      </c>
      <c r="D367" t="s">
        <v>3</v>
      </c>
      <c r="E367">
        <f>IF(D367="ECO",1,IF(D367="EZ",2,3))</f>
        <v>1</v>
      </c>
      <c r="F367" t="s">
        <v>4</v>
      </c>
      <c r="G367">
        <f>IF(F367="PP_PM",1,IF(F367="PP_CASH",2,3))</f>
        <v>1</v>
      </c>
      <c r="H367" t="s">
        <v>12</v>
      </c>
      <c r="I367">
        <f>IF(H367="AKULAKUOB",1,IF(H367="BUKAEXPRESS",2,IF(H367="BUKALAPAK",3,IF(H367="E3",4,IF(H367="LAZADA",5,IF(H367="MAGELLAN",6,IF(H367="SHOPEE",7,IF(H367="TOKOPEDIA",8,9))))))))</f>
        <v>6</v>
      </c>
      <c r="J367">
        <v>29948</v>
      </c>
      <c r="K367">
        <f>IF(M367="Bermasalah",0,1)</f>
        <v>1</v>
      </c>
      <c r="L367" t="s">
        <v>49</v>
      </c>
      <c r="M367" t="str">
        <f t="shared" si="21"/>
        <v>Tidak Bermasalah</v>
      </c>
    </row>
    <row r="368" spans="1:13" x14ac:dyDescent="0.25">
      <c r="A368" s="1">
        <v>44958</v>
      </c>
      <c r="B368" t="s">
        <v>88</v>
      </c>
      <c r="C368">
        <f t="shared" si="22"/>
        <v>15</v>
      </c>
      <c r="D368" t="s">
        <v>3</v>
      </c>
      <c r="E368">
        <f>IF(D368="ECO",1,IF(D368="EZ",2,3))</f>
        <v>1</v>
      </c>
      <c r="F368" t="s">
        <v>4</v>
      </c>
      <c r="G368">
        <f>IF(F368="PP_PM",1,IF(F368="PP_CASH",2,3))</f>
        <v>1</v>
      </c>
      <c r="H368" t="s">
        <v>12</v>
      </c>
      <c r="I368">
        <f>IF(H368="AKULAKUOB",1,IF(H368="BUKAEXPRESS",2,IF(H368="BUKALAPAK",3,IF(H368="E3",4,IF(H368="LAZADA",5,IF(H368="MAGELLAN",6,IF(H368="SHOPEE",7,IF(H368="TOKOPEDIA",8,9))))))))</f>
        <v>6</v>
      </c>
      <c r="J368">
        <v>30266</v>
      </c>
      <c r="K368">
        <f>IF(M368="Bermasalah",0,1)</f>
        <v>1</v>
      </c>
      <c r="L368" t="s">
        <v>49</v>
      </c>
      <c r="M368" t="str">
        <f t="shared" si="21"/>
        <v>Tidak Bermasalah</v>
      </c>
    </row>
    <row r="369" spans="1:13" x14ac:dyDescent="0.25">
      <c r="A369" s="1">
        <v>45016</v>
      </c>
      <c r="B369" t="s">
        <v>142</v>
      </c>
      <c r="C369">
        <f>IF(B369=B368,15,16)</f>
        <v>16</v>
      </c>
      <c r="D369" t="s">
        <v>3</v>
      </c>
      <c r="E369">
        <f>IF(D369="ECO",1,IF(D369="EZ",2,3))</f>
        <v>1</v>
      </c>
      <c r="F369" t="s">
        <v>4</v>
      </c>
      <c r="G369">
        <f>IF(F369="PP_PM",1,IF(F369="PP_CASH",2,3))</f>
        <v>1</v>
      </c>
      <c r="H369" t="s">
        <v>5</v>
      </c>
      <c r="I369">
        <f>IF(H369="AKULAKUOB",1,IF(H369="BUKAEXPRESS",2,IF(H369="BUKALAPAK",3,IF(H369="E3",4,IF(H369="LAZADA",5,IF(H369="MAGELLAN",6,IF(H369="SHOPEE",7,IF(H369="TOKOPEDIA",8,9))))))))</f>
        <v>7</v>
      </c>
      <c r="J369">
        <v>25740</v>
      </c>
      <c r="K369">
        <f>IF(M369="Bermasalah",0,1)</f>
        <v>1</v>
      </c>
      <c r="L369" t="s">
        <v>49</v>
      </c>
      <c r="M369" t="str">
        <f t="shared" si="21"/>
        <v>Tidak Bermasalah</v>
      </c>
    </row>
    <row r="370" spans="1:13" x14ac:dyDescent="0.25">
      <c r="A370" s="1">
        <v>45016</v>
      </c>
      <c r="B370" t="s">
        <v>142</v>
      </c>
      <c r="C370">
        <f>IF(B370=B369,16,17)</f>
        <v>16</v>
      </c>
      <c r="D370" t="s">
        <v>8</v>
      </c>
      <c r="E370">
        <f>IF(D370="ECO",1,IF(D370="EZ",2,3))</f>
        <v>2</v>
      </c>
      <c r="F370" t="s">
        <v>4</v>
      </c>
      <c r="G370">
        <f>IF(F370="PP_PM",1,IF(F370="PP_CASH",2,3))</f>
        <v>1</v>
      </c>
      <c r="H370" t="s">
        <v>111</v>
      </c>
      <c r="I370">
        <f>IF(H370="AKULAKUOB",1,IF(H370="BUKAEXPRESS",2,IF(H370="BUKALAPAK",3,IF(H370="E3",4,IF(H370="LAZADA",5,IF(H370="MAGELLAN",6,IF(H370="SHOPEE",7,IF(H370="TOKOPEDIA",8,9))))))))</f>
        <v>5</v>
      </c>
      <c r="J370">
        <v>66900</v>
      </c>
      <c r="K370">
        <f>IF(M370="Bermasalah",0,1)</f>
        <v>1</v>
      </c>
      <c r="L370" t="s">
        <v>49</v>
      </c>
      <c r="M370" t="str">
        <f t="shared" si="21"/>
        <v>Tidak Bermasalah</v>
      </c>
    </row>
    <row r="371" spans="1:13" x14ac:dyDescent="0.25">
      <c r="A371" s="1">
        <v>45016</v>
      </c>
      <c r="B371" t="s">
        <v>142</v>
      </c>
      <c r="C371">
        <f t="shared" ref="C371:C374" si="23">IF(B371=B370,16,17)</f>
        <v>16</v>
      </c>
      <c r="D371" t="s">
        <v>8</v>
      </c>
      <c r="E371">
        <f>IF(D371="ECO",1,IF(D371="EZ",2,3))</f>
        <v>2</v>
      </c>
      <c r="F371" t="s">
        <v>4</v>
      </c>
      <c r="G371">
        <f>IF(F371="PP_PM",1,IF(F371="PP_CASH",2,3))</f>
        <v>1</v>
      </c>
      <c r="H371" t="s">
        <v>5</v>
      </c>
      <c r="I371">
        <f>IF(H371="AKULAKUOB",1,IF(H371="BUKAEXPRESS",2,IF(H371="BUKALAPAK",3,IF(H371="E3",4,IF(H371="LAZADA",5,IF(H371="MAGELLAN",6,IF(H371="SHOPEE",7,IF(H371="TOKOPEDIA",8,9))))))))</f>
        <v>7</v>
      </c>
      <c r="J371">
        <v>23280</v>
      </c>
      <c r="K371">
        <f>IF(M371="Bermasalah",0,1)</f>
        <v>1</v>
      </c>
      <c r="L371" t="s">
        <v>49</v>
      </c>
      <c r="M371" t="str">
        <f t="shared" si="21"/>
        <v>Tidak Bermasalah</v>
      </c>
    </row>
    <row r="372" spans="1:13" x14ac:dyDescent="0.25">
      <c r="A372" s="1">
        <v>45056</v>
      </c>
      <c r="B372" t="s">
        <v>142</v>
      </c>
      <c r="C372">
        <f t="shared" si="23"/>
        <v>16</v>
      </c>
      <c r="D372" t="s">
        <v>8</v>
      </c>
      <c r="E372">
        <f>IF(D372="ECO",1,IF(D372="EZ",2,3))</f>
        <v>2</v>
      </c>
      <c r="F372" t="s">
        <v>4</v>
      </c>
      <c r="G372">
        <f>IF(F372="PP_PM",1,IF(F372="PP_CASH",2,3))</f>
        <v>1</v>
      </c>
      <c r="H372" t="s">
        <v>111</v>
      </c>
      <c r="I372">
        <f>IF(H372="AKULAKUOB",1,IF(H372="BUKAEXPRESS",2,IF(H372="BUKALAPAK",3,IF(H372="E3",4,IF(H372="LAZADA",5,IF(H372="MAGELLAN",6,IF(H372="SHOPEE",7,IF(H372="TOKOPEDIA",8,9))))))))</f>
        <v>5</v>
      </c>
      <c r="J372">
        <v>77600</v>
      </c>
      <c r="K372">
        <f>IF(M372="Bermasalah",0,1)</f>
        <v>0</v>
      </c>
      <c r="L372" t="s">
        <v>131</v>
      </c>
      <c r="M372" t="str">
        <f t="shared" si="21"/>
        <v>Bermasalah</v>
      </c>
    </row>
    <row r="373" spans="1:13" x14ac:dyDescent="0.25">
      <c r="A373" s="1">
        <v>45073</v>
      </c>
      <c r="B373" t="s">
        <v>142</v>
      </c>
      <c r="C373">
        <f t="shared" si="23"/>
        <v>16</v>
      </c>
      <c r="D373" t="s">
        <v>8</v>
      </c>
      <c r="E373">
        <f>IF(D373="ECO",1,IF(D373="EZ",2,3))</f>
        <v>2</v>
      </c>
      <c r="F373" t="s">
        <v>4</v>
      </c>
      <c r="G373">
        <f>IF(F373="PP_PM",1,IF(F373="PP_CASH",2,3))</f>
        <v>1</v>
      </c>
      <c r="H373" t="s">
        <v>111</v>
      </c>
      <c r="I373">
        <f>IF(H373="AKULAKUOB",1,IF(H373="BUKAEXPRESS",2,IF(H373="BUKALAPAK",3,IF(H373="E3",4,IF(H373="LAZADA",5,IF(H373="MAGELLAN",6,IF(H373="SHOPEE",7,IF(H373="TOKOPEDIA",8,9))))))))</f>
        <v>5</v>
      </c>
      <c r="J373">
        <v>39800</v>
      </c>
      <c r="K373">
        <f>IF(M373="Bermasalah",0,1)</f>
        <v>0</v>
      </c>
      <c r="L373" t="s">
        <v>131</v>
      </c>
      <c r="M373" t="str">
        <f t="shared" si="21"/>
        <v>Bermasalah</v>
      </c>
    </row>
    <row r="374" spans="1:13" x14ac:dyDescent="0.25">
      <c r="A374" s="1">
        <v>44949</v>
      </c>
      <c r="B374" t="s">
        <v>38</v>
      </c>
      <c r="C374">
        <f t="shared" si="23"/>
        <v>17</v>
      </c>
      <c r="D374" t="s">
        <v>3</v>
      </c>
      <c r="E374">
        <f>IF(D374="ECO",1,IF(D374="EZ",2,3))</f>
        <v>1</v>
      </c>
      <c r="F374" t="s">
        <v>4</v>
      </c>
      <c r="G374">
        <f>IF(F374="PP_PM",1,IF(F374="PP_CASH",2,3))</f>
        <v>1</v>
      </c>
      <c r="H374" t="s">
        <v>5</v>
      </c>
      <c r="I374">
        <f>IF(H374="AKULAKUOB",1,IF(H374="BUKAEXPRESS",2,IF(H374="BUKALAPAK",3,IF(H374="E3",4,IF(H374="LAZADA",5,IF(H374="MAGELLAN",6,IF(H374="SHOPEE",7,IF(H374="TOKOPEDIA",8,9))))))))</f>
        <v>7</v>
      </c>
      <c r="J374">
        <v>43065</v>
      </c>
      <c r="K374">
        <f>IF(M374="Bermasalah",0,1)</f>
        <v>0</v>
      </c>
      <c r="L374" t="s">
        <v>19</v>
      </c>
      <c r="M374" t="str">
        <f t="shared" si="21"/>
        <v>Bermasalah</v>
      </c>
    </row>
    <row r="375" spans="1:13" x14ac:dyDescent="0.25">
      <c r="A375" s="1">
        <v>44957</v>
      </c>
      <c r="B375" t="s">
        <v>38</v>
      </c>
      <c r="C375">
        <f>IF(B375=B374,17,18)</f>
        <v>17</v>
      </c>
      <c r="D375" t="s">
        <v>3</v>
      </c>
      <c r="E375">
        <f>IF(D375="ECO",1,IF(D375="EZ",2,3))</f>
        <v>1</v>
      </c>
      <c r="F375" t="s">
        <v>4</v>
      </c>
      <c r="G375">
        <f>IF(F375="PP_PM",1,IF(F375="PP_CASH",2,3))</f>
        <v>1</v>
      </c>
      <c r="H375" t="s">
        <v>5</v>
      </c>
      <c r="I375">
        <f>IF(H375="AKULAKUOB",1,IF(H375="BUKAEXPRESS",2,IF(H375="BUKALAPAK",3,IF(H375="E3",4,IF(H375="LAZADA",5,IF(H375="MAGELLAN",6,IF(H375="SHOPEE",7,IF(H375="TOKOPEDIA",8,9))))))))</f>
        <v>7</v>
      </c>
      <c r="J375">
        <v>25740</v>
      </c>
      <c r="K375">
        <f>IF(M375="Bermasalah",0,1)</f>
        <v>1</v>
      </c>
      <c r="L375" t="s">
        <v>49</v>
      </c>
      <c r="M375" t="str">
        <f t="shared" si="21"/>
        <v>Tidak Bermasalah</v>
      </c>
    </row>
    <row r="376" spans="1:13" x14ac:dyDescent="0.25">
      <c r="A376" s="1">
        <v>44957</v>
      </c>
      <c r="B376" t="s">
        <v>38</v>
      </c>
      <c r="C376">
        <f t="shared" ref="C376:C410" si="24">IF(B376=B375,17,18)</f>
        <v>17</v>
      </c>
      <c r="D376" t="s">
        <v>3</v>
      </c>
      <c r="E376">
        <f>IF(D376="ECO",1,IF(D376="EZ",2,3))</f>
        <v>1</v>
      </c>
      <c r="F376" t="s">
        <v>4</v>
      </c>
      <c r="G376">
        <f>IF(F376="PP_PM",1,IF(F376="PP_CASH",2,3))</f>
        <v>1</v>
      </c>
      <c r="H376" t="s">
        <v>5</v>
      </c>
      <c r="I376">
        <f>IF(H376="AKULAKUOB",1,IF(H376="BUKAEXPRESS",2,IF(H376="BUKALAPAK",3,IF(H376="E3",4,IF(H376="LAZADA",5,IF(H376="MAGELLAN",6,IF(H376="SHOPEE",7,IF(H376="TOKOPEDIA",8,9))))))))</f>
        <v>7</v>
      </c>
      <c r="J376">
        <v>24998</v>
      </c>
      <c r="K376">
        <f>IF(M376="Bermasalah",0,1)</f>
        <v>1</v>
      </c>
      <c r="L376" t="s">
        <v>49</v>
      </c>
      <c r="M376" t="str">
        <f t="shared" si="21"/>
        <v>Tidak Bermasalah</v>
      </c>
    </row>
    <row r="377" spans="1:13" x14ac:dyDescent="0.25">
      <c r="A377" s="1">
        <v>44957</v>
      </c>
      <c r="B377" t="s">
        <v>38</v>
      </c>
      <c r="C377">
        <f t="shared" si="24"/>
        <v>17</v>
      </c>
      <c r="D377" t="s">
        <v>3</v>
      </c>
      <c r="E377">
        <f>IF(D377="ECO",1,IF(D377="EZ",2,3))</f>
        <v>1</v>
      </c>
      <c r="F377" t="s">
        <v>4</v>
      </c>
      <c r="G377">
        <f>IF(F377="PP_PM",1,IF(F377="PP_CASH",2,3))</f>
        <v>1</v>
      </c>
      <c r="H377" t="s">
        <v>5</v>
      </c>
      <c r="I377">
        <f>IF(H377="AKULAKUOB",1,IF(H377="BUKAEXPRESS",2,IF(H377="BUKALAPAK",3,IF(H377="E3",4,IF(H377="LAZADA",5,IF(H377="MAGELLAN",6,IF(H377="SHOPEE",7,IF(H377="TOKOPEDIA",8,9))))))))</f>
        <v>7</v>
      </c>
      <c r="J377">
        <v>32918</v>
      </c>
      <c r="K377">
        <f>IF(M377="Bermasalah",0,1)</f>
        <v>1</v>
      </c>
      <c r="L377" t="s">
        <v>49</v>
      </c>
      <c r="M377" t="str">
        <f t="shared" si="21"/>
        <v>Tidak Bermasalah</v>
      </c>
    </row>
    <row r="378" spans="1:13" x14ac:dyDescent="0.25">
      <c r="A378" s="1">
        <v>44957</v>
      </c>
      <c r="B378" t="s">
        <v>38</v>
      </c>
      <c r="C378">
        <f t="shared" si="24"/>
        <v>17</v>
      </c>
      <c r="D378" t="s">
        <v>3</v>
      </c>
      <c r="E378">
        <f>IF(D378="ECO",1,IF(D378="EZ",2,3))</f>
        <v>1</v>
      </c>
      <c r="F378" t="s">
        <v>4</v>
      </c>
      <c r="G378">
        <f>IF(F378="PP_PM",1,IF(F378="PP_CASH",2,3))</f>
        <v>1</v>
      </c>
      <c r="H378" t="s">
        <v>5</v>
      </c>
      <c r="I378">
        <f>IF(H378="AKULAKUOB",1,IF(H378="BUKAEXPRESS",2,IF(H378="BUKALAPAK",3,IF(H378="E3",4,IF(H378="LAZADA",5,IF(H378="MAGELLAN",6,IF(H378="SHOPEE",7,IF(H378="TOKOPEDIA",8,9))))))))</f>
        <v>7</v>
      </c>
      <c r="J378">
        <v>24998</v>
      </c>
      <c r="K378">
        <f>IF(M378="Bermasalah",0,1)</f>
        <v>1</v>
      </c>
      <c r="L378" t="s">
        <v>49</v>
      </c>
      <c r="M378" t="str">
        <f t="shared" ref="M378:M441" si="25">IF(L378="Other","Bermasalah",IF(L378="Delivery","Tidak Bermasalah",IF(L378="Kirim","Tidak Bermasalah",IF(L378="Pack","Tidak Bermasalah",IF(L378="Paket Bermasalah","Bermasalah",IF(L378="Paket Tinggal Gudang","Tidak Bermasalah",IF(L378="Sampai","Tidak Bermasalah",IF(L378="Tanda Terima","Tidak Bermasalah",IF(L378="TTD Retur","Bermasalah",0)))))))))</f>
        <v>Tidak Bermasalah</v>
      </c>
    </row>
    <row r="379" spans="1:13" x14ac:dyDescent="0.25">
      <c r="A379" s="1">
        <v>44957</v>
      </c>
      <c r="B379" t="s">
        <v>38</v>
      </c>
      <c r="C379">
        <f t="shared" si="24"/>
        <v>17</v>
      </c>
      <c r="D379" t="s">
        <v>3</v>
      </c>
      <c r="E379">
        <f>IF(D379="ECO",1,IF(D379="EZ",2,3))</f>
        <v>1</v>
      </c>
      <c r="F379" t="s">
        <v>4</v>
      </c>
      <c r="G379">
        <f>IF(F379="PP_PM",1,IF(F379="PP_CASH",2,3))</f>
        <v>1</v>
      </c>
      <c r="H379" t="s">
        <v>5</v>
      </c>
      <c r="I379">
        <f>IF(H379="AKULAKUOB",1,IF(H379="BUKAEXPRESS",2,IF(H379="BUKALAPAK",3,IF(H379="E3",4,IF(H379="LAZADA",5,IF(H379="MAGELLAN",6,IF(H379="SHOPEE",7,IF(H379="TOKOPEDIA",8,9))))))))</f>
        <v>7</v>
      </c>
      <c r="J379">
        <v>31432</v>
      </c>
      <c r="K379">
        <f>IF(M379="Bermasalah",0,1)</f>
        <v>1</v>
      </c>
      <c r="L379" t="s">
        <v>49</v>
      </c>
      <c r="M379" t="str">
        <f t="shared" si="25"/>
        <v>Tidak Bermasalah</v>
      </c>
    </row>
    <row r="380" spans="1:13" x14ac:dyDescent="0.25">
      <c r="A380" s="1">
        <v>44957</v>
      </c>
      <c r="B380" t="s">
        <v>38</v>
      </c>
      <c r="C380">
        <f t="shared" si="24"/>
        <v>17</v>
      </c>
      <c r="D380" t="s">
        <v>3</v>
      </c>
      <c r="E380">
        <f>IF(D380="ECO",1,IF(D380="EZ",2,3))</f>
        <v>1</v>
      </c>
      <c r="F380" t="s">
        <v>4</v>
      </c>
      <c r="G380">
        <f>IF(F380="PP_PM",1,IF(F380="PP_CASH",2,3))</f>
        <v>1</v>
      </c>
      <c r="H380" t="s">
        <v>5</v>
      </c>
      <c r="I380">
        <f>IF(H380="AKULAKUOB",1,IF(H380="BUKAEXPRESS",2,IF(H380="BUKALAPAK",3,IF(H380="E3",4,IF(H380="LAZADA",5,IF(H380="MAGELLAN",6,IF(H380="SHOPEE",7,IF(H380="TOKOPEDIA",8,9))))))))</f>
        <v>7</v>
      </c>
      <c r="J380">
        <v>21532</v>
      </c>
      <c r="K380">
        <f>IF(M380="Bermasalah",0,1)</f>
        <v>1</v>
      </c>
      <c r="L380" t="s">
        <v>49</v>
      </c>
      <c r="M380" t="str">
        <f t="shared" si="25"/>
        <v>Tidak Bermasalah</v>
      </c>
    </row>
    <row r="381" spans="1:13" x14ac:dyDescent="0.25">
      <c r="A381" s="1">
        <v>44965</v>
      </c>
      <c r="B381" t="s">
        <v>38</v>
      </c>
      <c r="C381">
        <f t="shared" si="24"/>
        <v>17</v>
      </c>
      <c r="D381" t="s">
        <v>8</v>
      </c>
      <c r="E381">
        <f>IF(D381="ECO",1,IF(D381="EZ",2,3))</f>
        <v>2</v>
      </c>
      <c r="F381" t="s">
        <v>4</v>
      </c>
      <c r="G381">
        <f>IF(F381="PP_PM",1,IF(F381="PP_CASH",2,3))</f>
        <v>1</v>
      </c>
      <c r="H381" t="s">
        <v>5</v>
      </c>
      <c r="I381">
        <f>IF(H381="AKULAKUOB",1,IF(H381="BUKAEXPRESS",2,IF(H381="BUKALAPAK",3,IF(H381="E3",4,IF(H381="LAZADA",5,IF(H381="MAGELLAN",6,IF(H381="SHOPEE",7,IF(H381="TOKOPEDIA",8,9))))))))</f>
        <v>7</v>
      </c>
      <c r="J381">
        <v>38315</v>
      </c>
      <c r="K381">
        <f>IF(M381="Bermasalah",0,1)</f>
        <v>1</v>
      </c>
      <c r="L381" t="s">
        <v>49</v>
      </c>
      <c r="M381" t="str">
        <f t="shared" si="25"/>
        <v>Tidak Bermasalah</v>
      </c>
    </row>
    <row r="382" spans="1:13" x14ac:dyDescent="0.25">
      <c r="A382" s="1">
        <v>44977</v>
      </c>
      <c r="B382" t="s">
        <v>38</v>
      </c>
      <c r="C382">
        <f t="shared" si="24"/>
        <v>17</v>
      </c>
      <c r="D382" t="s">
        <v>3</v>
      </c>
      <c r="E382">
        <f>IF(D382="ECO",1,IF(D382="EZ",2,3))</f>
        <v>1</v>
      </c>
      <c r="F382" t="s">
        <v>4</v>
      </c>
      <c r="G382">
        <f>IF(F382="PP_PM",1,IF(F382="PP_CASH",2,3))</f>
        <v>1</v>
      </c>
      <c r="H382" t="s">
        <v>5</v>
      </c>
      <c r="I382">
        <f>IF(H382="AKULAKUOB",1,IF(H382="BUKAEXPRESS",2,IF(H382="BUKALAPAK",3,IF(H382="E3",4,IF(H382="LAZADA",5,IF(H382="MAGELLAN",6,IF(H382="SHOPEE",7,IF(H382="TOKOPEDIA",8,9))))))))</f>
        <v>7</v>
      </c>
      <c r="J382">
        <v>21532</v>
      </c>
      <c r="K382">
        <f>IF(M382="Bermasalah",0,1)</f>
        <v>1</v>
      </c>
      <c r="L382" t="s">
        <v>49</v>
      </c>
      <c r="M382" t="str">
        <f t="shared" si="25"/>
        <v>Tidak Bermasalah</v>
      </c>
    </row>
    <row r="383" spans="1:13" x14ac:dyDescent="0.25">
      <c r="A383" s="1">
        <v>44983</v>
      </c>
      <c r="B383" t="s">
        <v>38</v>
      </c>
      <c r="C383">
        <f t="shared" si="24"/>
        <v>17</v>
      </c>
      <c r="D383" t="s">
        <v>3</v>
      </c>
      <c r="E383">
        <f>IF(D383="ECO",1,IF(D383="EZ",2,3))</f>
        <v>1</v>
      </c>
      <c r="F383" t="s">
        <v>4</v>
      </c>
      <c r="G383">
        <f>IF(F383="PP_PM",1,IF(F383="PP_CASH",2,3))</f>
        <v>1</v>
      </c>
      <c r="H383" t="s">
        <v>5</v>
      </c>
      <c r="I383">
        <f>IF(H383="AKULAKUOB",1,IF(H383="BUKAEXPRESS",2,IF(H383="BUKALAPAK",3,IF(H383="E3",4,IF(H383="LAZADA",5,IF(H383="MAGELLAN",6,IF(H383="SHOPEE",7,IF(H383="TOKOPEDIA",8,9))))))))</f>
        <v>7</v>
      </c>
      <c r="J383">
        <v>28958</v>
      </c>
      <c r="K383">
        <f>IF(M383="Bermasalah",0,1)</f>
        <v>1</v>
      </c>
      <c r="L383" t="s">
        <v>49</v>
      </c>
      <c r="M383" t="str">
        <f t="shared" si="25"/>
        <v>Tidak Bermasalah</v>
      </c>
    </row>
    <row r="384" spans="1:13" x14ac:dyDescent="0.25">
      <c r="A384" s="1">
        <v>44975</v>
      </c>
      <c r="B384" t="s">
        <v>38</v>
      </c>
      <c r="C384">
        <f t="shared" si="24"/>
        <v>17</v>
      </c>
      <c r="D384" t="s">
        <v>3</v>
      </c>
      <c r="E384">
        <f>IF(D384="ECO",1,IF(D384="EZ",2,3))</f>
        <v>1</v>
      </c>
      <c r="F384" t="s">
        <v>4</v>
      </c>
      <c r="G384">
        <f>IF(F384="PP_PM",1,IF(F384="PP_CASH",2,3))</f>
        <v>1</v>
      </c>
      <c r="H384" t="s">
        <v>5</v>
      </c>
      <c r="I384">
        <f>IF(H384="AKULAKUOB",1,IF(H384="BUKAEXPRESS",2,IF(H384="BUKALAPAK",3,IF(H384="E3",4,IF(H384="LAZADA",5,IF(H384="MAGELLAN",6,IF(H384="SHOPEE",7,IF(H384="TOKOPEDIA",8,9))))))))</f>
        <v>7</v>
      </c>
      <c r="J384">
        <v>25245</v>
      </c>
      <c r="K384">
        <f>IF(M384="Bermasalah",0,1)</f>
        <v>1</v>
      </c>
      <c r="L384" t="s">
        <v>49</v>
      </c>
      <c r="M384" t="str">
        <f t="shared" si="25"/>
        <v>Tidak Bermasalah</v>
      </c>
    </row>
    <row r="385" spans="1:13" x14ac:dyDescent="0.25">
      <c r="A385" s="1">
        <v>44958</v>
      </c>
      <c r="B385" t="s">
        <v>38</v>
      </c>
      <c r="C385">
        <f t="shared" si="24"/>
        <v>17</v>
      </c>
      <c r="D385" t="s">
        <v>3</v>
      </c>
      <c r="E385">
        <f>IF(D385="ECO",1,IF(D385="EZ",2,3))</f>
        <v>1</v>
      </c>
      <c r="F385" t="s">
        <v>4</v>
      </c>
      <c r="G385">
        <f>IF(F385="PP_PM",1,IF(F385="PP_CASH",2,3))</f>
        <v>1</v>
      </c>
      <c r="H385" t="s">
        <v>5</v>
      </c>
      <c r="I385">
        <f>IF(H385="AKULAKUOB",1,IF(H385="BUKAEXPRESS",2,IF(H385="BUKALAPAK",3,IF(H385="E3",4,IF(H385="LAZADA",5,IF(H385="MAGELLAN",6,IF(H385="SHOPEE",7,IF(H385="TOKOPEDIA",8,9))))))))</f>
        <v>7</v>
      </c>
      <c r="J385">
        <v>25740</v>
      </c>
      <c r="K385">
        <f>IF(M385="Bermasalah",0,1)</f>
        <v>1</v>
      </c>
      <c r="L385" t="s">
        <v>49</v>
      </c>
      <c r="M385" t="str">
        <f t="shared" si="25"/>
        <v>Tidak Bermasalah</v>
      </c>
    </row>
    <row r="386" spans="1:13" x14ac:dyDescent="0.25">
      <c r="A386" s="1">
        <v>45013</v>
      </c>
      <c r="B386" t="s">
        <v>38</v>
      </c>
      <c r="C386">
        <f t="shared" si="24"/>
        <v>17</v>
      </c>
      <c r="D386" t="s">
        <v>3</v>
      </c>
      <c r="E386">
        <f>IF(D386="ECO",1,IF(D386="EZ",2,3))</f>
        <v>1</v>
      </c>
      <c r="F386" t="s">
        <v>4</v>
      </c>
      <c r="G386">
        <f>IF(F386="PP_PM",1,IF(F386="PP_CASH",2,3))</f>
        <v>1</v>
      </c>
      <c r="H386" t="s">
        <v>5</v>
      </c>
      <c r="I386">
        <f>IF(H386="AKULAKUOB",1,IF(H386="BUKAEXPRESS",2,IF(H386="BUKALAPAK",3,IF(H386="E3",4,IF(H386="LAZADA",5,IF(H386="MAGELLAN",6,IF(H386="SHOPEE",7,IF(H386="TOKOPEDIA",8,9))))))))</f>
        <v>7</v>
      </c>
      <c r="J386">
        <v>29948</v>
      </c>
      <c r="K386">
        <f>IF(M386="Bermasalah",0,1)</f>
        <v>1</v>
      </c>
      <c r="L386" t="s">
        <v>49</v>
      </c>
      <c r="M386" t="str">
        <f t="shared" si="25"/>
        <v>Tidak Bermasalah</v>
      </c>
    </row>
    <row r="387" spans="1:13" x14ac:dyDescent="0.25">
      <c r="A387" s="1">
        <v>45016</v>
      </c>
      <c r="B387" t="s">
        <v>38</v>
      </c>
      <c r="C387">
        <f t="shared" si="24"/>
        <v>17</v>
      </c>
      <c r="D387" t="s">
        <v>3</v>
      </c>
      <c r="E387">
        <f>IF(D387="ECO",1,IF(D387="EZ",2,3))</f>
        <v>1</v>
      </c>
      <c r="F387" t="s">
        <v>4</v>
      </c>
      <c r="G387">
        <f>IF(F387="PP_PM",1,IF(F387="PP_CASH",2,3))</f>
        <v>1</v>
      </c>
      <c r="H387" t="s">
        <v>5</v>
      </c>
      <c r="I387">
        <f>IF(H387="AKULAKUOB",1,IF(H387="BUKAEXPRESS",2,IF(H387="BUKALAPAK",3,IF(H387="E3",4,IF(H387="LAZADA",5,IF(H387="MAGELLAN",6,IF(H387="SHOPEE",7,IF(H387="TOKOPEDIA",8,9))))))))</f>
        <v>7</v>
      </c>
      <c r="J387">
        <v>23265</v>
      </c>
      <c r="K387">
        <f>IF(M387="Bermasalah",0,1)</f>
        <v>1</v>
      </c>
      <c r="L387" t="s">
        <v>49</v>
      </c>
      <c r="M387" t="str">
        <f t="shared" si="25"/>
        <v>Tidak Bermasalah</v>
      </c>
    </row>
    <row r="388" spans="1:13" x14ac:dyDescent="0.25">
      <c r="A388" s="1">
        <v>45016</v>
      </c>
      <c r="B388" t="s">
        <v>38</v>
      </c>
      <c r="C388">
        <f t="shared" si="24"/>
        <v>17</v>
      </c>
      <c r="D388" t="s">
        <v>8</v>
      </c>
      <c r="E388">
        <f>IF(D388="ECO",1,IF(D388="EZ",2,3))</f>
        <v>2</v>
      </c>
      <c r="F388" t="s">
        <v>4</v>
      </c>
      <c r="G388">
        <f>IF(F388="PP_PM",1,IF(F388="PP_CASH",2,3))</f>
        <v>1</v>
      </c>
      <c r="H388" t="s">
        <v>5</v>
      </c>
      <c r="I388">
        <f>IF(H388="AKULAKUOB",1,IF(H388="BUKAEXPRESS",2,IF(H388="BUKALAPAK",3,IF(H388="E3",4,IF(H388="LAZADA",5,IF(H388="MAGELLAN",6,IF(H388="SHOPEE",7,IF(H388="TOKOPEDIA",8,9))))))))</f>
        <v>7</v>
      </c>
      <c r="J388">
        <v>37830</v>
      </c>
      <c r="K388">
        <f>IF(M388="Bermasalah",0,1)</f>
        <v>0</v>
      </c>
      <c r="L388" t="s">
        <v>131</v>
      </c>
      <c r="M388" t="str">
        <f t="shared" si="25"/>
        <v>Bermasalah</v>
      </c>
    </row>
    <row r="389" spans="1:13" x14ac:dyDescent="0.25">
      <c r="A389" s="1">
        <v>45016</v>
      </c>
      <c r="B389" t="s">
        <v>38</v>
      </c>
      <c r="C389">
        <f t="shared" si="24"/>
        <v>17</v>
      </c>
      <c r="D389" t="s">
        <v>3</v>
      </c>
      <c r="E389">
        <f>IF(D389="ECO",1,IF(D389="EZ",2,3))</f>
        <v>1</v>
      </c>
      <c r="F389" t="s">
        <v>4</v>
      </c>
      <c r="G389">
        <f>IF(F389="PP_PM",1,IF(F389="PP_CASH",2,3))</f>
        <v>1</v>
      </c>
      <c r="H389" t="s">
        <v>5</v>
      </c>
      <c r="I389">
        <f>IF(H389="AKULAKUOB",1,IF(H389="BUKAEXPRESS",2,IF(H389="BUKALAPAK",3,IF(H389="E3",4,IF(H389="LAZADA",5,IF(H389="MAGELLAN",6,IF(H389="SHOPEE",7,IF(H389="TOKOPEDIA",8,9))))))))</f>
        <v>7</v>
      </c>
      <c r="J389">
        <v>30690</v>
      </c>
      <c r="K389">
        <f>IF(M389="Bermasalah",0,1)</f>
        <v>1</v>
      </c>
      <c r="L389" t="s">
        <v>49</v>
      </c>
      <c r="M389" t="str">
        <f t="shared" si="25"/>
        <v>Tidak Bermasalah</v>
      </c>
    </row>
    <row r="390" spans="1:13" x14ac:dyDescent="0.25">
      <c r="A390" s="1">
        <v>45016</v>
      </c>
      <c r="B390" t="s">
        <v>38</v>
      </c>
      <c r="C390">
        <f t="shared" si="24"/>
        <v>17</v>
      </c>
      <c r="D390" t="s">
        <v>3</v>
      </c>
      <c r="E390">
        <f>IF(D390="ECO",1,IF(D390="EZ",2,3))</f>
        <v>1</v>
      </c>
      <c r="F390" t="s">
        <v>4</v>
      </c>
      <c r="G390">
        <f>IF(F390="PP_PM",1,IF(F390="PP_CASH",2,3))</f>
        <v>1</v>
      </c>
      <c r="H390" t="s">
        <v>5</v>
      </c>
      <c r="I390">
        <f>IF(H390="AKULAKUOB",1,IF(H390="BUKAEXPRESS",2,IF(H390="BUKALAPAK",3,IF(H390="E3",4,IF(H390="LAZADA",5,IF(H390="MAGELLAN",6,IF(H390="SHOPEE",7,IF(H390="TOKOPEDIA",8,9))))))))</f>
        <v>7</v>
      </c>
      <c r="J390">
        <v>31680</v>
      </c>
      <c r="K390">
        <f>IF(M390="Bermasalah",0,1)</f>
        <v>1</v>
      </c>
      <c r="L390" t="s">
        <v>49</v>
      </c>
      <c r="M390" t="str">
        <f t="shared" si="25"/>
        <v>Tidak Bermasalah</v>
      </c>
    </row>
    <row r="391" spans="1:13" x14ac:dyDescent="0.25">
      <c r="A391" s="1">
        <v>45016</v>
      </c>
      <c r="B391" t="s">
        <v>38</v>
      </c>
      <c r="C391">
        <f t="shared" si="24"/>
        <v>17</v>
      </c>
      <c r="D391" t="s">
        <v>8</v>
      </c>
      <c r="E391">
        <f>IF(D391="ECO",1,IF(D391="EZ",2,3))</f>
        <v>2</v>
      </c>
      <c r="F391" t="s">
        <v>4</v>
      </c>
      <c r="G391">
        <f>IF(F391="PP_PM",1,IF(F391="PP_CASH",2,3))</f>
        <v>1</v>
      </c>
      <c r="H391" t="s">
        <v>5</v>
      </c>
      <c r="I391">
        <f>IF(H391="AKULAKUOB",1,IF(H391="BUKAEXPRESS",2,IF(H391="BUKALAPAK",3,IF(H391="E3",4,IF(H391="LAZADA",5,IF(H391="MAGELLAN",6,IF(H391="SHOPEE",7,IF(H391="TOKOPEDIA",8,9))))))))</f>
        <v>7</v>
      </c>
      <c r="J391">
        <v>26675</v>
      </c>
      <c r="K391">
        <f>IF(M391="Bermasalah",0,1)</f>
        <v>0</v>
      </c>
      <c r="L391" t="s">
        <v>131</v>
      </c>
      <c r="M391" t="str">
        <f t="shared" si="25"/>
        <v>Bermasalah</v>
      </c>
    </row>
    <row r="392" spans="1:13" x14ac:dyDescent="0.25">
      <c r="A392" s="1">
        <v>45027</v>
      </c>
      <c r="B392" t="s">
        <v>38</v>
      </c>
      <c r="C392">
        <f t="shared" si="24"/>
        <v>17</v>
      </c>
      <c r="D392" t="s">
        <v>3</v>
      </c>
      <c r="E392">
        <f>IF(D392="ECO",1,IF(D392="EZ",2,3))</f>
        <v>1</v>
      </c>
      <c r="F392" t="s">
        <v>4</v>
      </c>
      <c r="G392">
        <f>IF(F392="PP_PM",1,IF(F392="PP_CASH",2,3))</f>
        <v>1</v>
      </c>
      <c r="H392" t="s">
        <v>5</v>
      </c>
      <c r="I392">
        <f>IF(H392="AKULAKUOB",1,IF(H392="BUKAEXPRESS",2,IF(H392="BUKALAPAK",3,IF(H392="E3",4,IF(H392="LAZADA",5,IF(H392="MAGELLAN",6,IF(H392="SHOPEE",7,IF(H392="TOKOPEDIA",8,9))))))))</f>
        <v>7</v>
      </c>
      <c r="J392">
        <v>19305</v>
      </c>
      <c r="K392">
        <f>IF(M392="Bermasalah",0,1)</f>
        <v>1</v>
      </c>
      <c r="L392" t="s">
        <v>49</v>
      </c>
      <c r="M392" t="str">
        <f t="shared" si="25"/>
        <v>Tidak Bermasalah</v>
      </c>
    </row>
    <row r="393" spans="1:13" x14ac:dyDescent="0.25">
      <c r="A393" s="1">
        <v>45027</v>
      </c>
      <c r="B393" t="s">
        <v>38</v>
      </c>
      <c r="C393">
        <f t="shared" si="24"/>
        <v>17</v>
      </c>
      <c r="D393" t="s">
        <v>3</v>
      </c>
      <c r="E393">
        <f>IF(D393="ECO",1,IF(D393="EZ",2,3))</f>
        <v>1</v>
      </c>
      <c r="F393" t="s">
        <v>4</v>
      </c>
      <c r="G393">
        <f>IF(F393="PP_PM",1,IF(F393="PP_CASH",2,3))</f>
        <v>1</v>
      </c>
      <c r="H393" t="s">
        <v>5</v>
      </c>
      <c r="I393">
        <f>IF(H393="AKULAKUOB",1,IF(H393="BUKAEXPRESS",2,IF(H393="BUKALAPAK",3,IF(H393="E3",4,IF(H393="LAZADA",5,IF(H393="MAGELLAN",6,IF(H393="SHOPEE",7,IF(H393="TOKOPEDIA",8,9))))))))</f>
        <v>7</v>
      </c>
      <c r="J393">
        <v>14355</v>
      </c>
      <c r="K393">
        <f>IF(M393="Bermasalah",0,1)</f>
        <v>0</v>
      </c>
      <c r="L393" t="s">
        <v>131</v>
      </c>
      <c r="M393" t="str">
        <f t="shared" si="25"/>
        <v>Bermasalah</v>
      </c>
    </row>
    <row r="394" spans="1:13" x14ac:dyDescent="0.25">
      <c r="A394" s="1">
        <v>45021</v>
      </c>
      <c r="B394" t="s">
        <v>38</v>
      </c>
      <c r="C394">
        <f t="shared" si="24"/>
        <v>17</v>
      </c>
      <c r="D394" t="s">
        <v>8</v>
      </c>
      <c r="E394">
        <f>IF(D394="ECO",1,IF(D394="EZ",2,3))</f>
        <v>2</v>
      </c>
      <c r="F394" t="s">
        <v>4</v>
      </c>
      <c r="G394">
        <f>IF(F394="PP_PM",1,IF(F394="PP_CASH",2,3))</f>
        <v>1</v>
      </c>
      <c r="H394" t="s">
        <v>5</v>
      </c>
      <c r="I394">
        <f>IF(H394="AKULAKUOB",1,IF(H394="BUKAEXPRESS",2,IF(H394="BUKALAPAK",3,IF(H394="E3",4,IF(H394="LAZADA",5,IF(H394="MAGELLAN",6,IF(H394="SHOPEE",7,IF(H394="TOKOPEDIA",8,9))))))))</f>
        <v>7</v>
      </c>
      <c r="J394">
        <v>8730</v>
      </c>
      <c r="K394">
        <f>IF(M394="Bermasalah",0,1)</f>
        <v>0</v>
      </c>
      <c r="L394" t="s">
        <v>19</v>
      </c>
      <c r="M394" t="str">
        <f t="shared" si="25"/>
        <v>Bermasalah</v>
      </c>
    </row>
    <row r="395" spans="1:13" x14ac:dyDescent="0.25">
      <c r="A395" s="1">
        <v>45057</v>
      </c>
      <c r="B395" t="s">
        <v>38</v>
      </c>
      <c r="C395">
        <f t="shared" si="24"/>
        <v>17</v>
      </c>
      <c r="D395" t="s">
        <v>3</v>
      </c>
      <c r="E395">
        <f>IF(D395="ECO",1,IF(D395="EZ",2,3))</f>
        <v>1</v>
      </c>
      <c r="F395" t="s">
        <v>4</v>
      </c>
      <c r="G395">
        <f>IF(F395="PP_PM",1,IF(F395="PP_CASH",2,3))</f>
        <v>1</v>
      </c>
      <c r="H395" t="s">
        <v>5</v>
      </c>
      <c r="I395">
        <f>IF(H395="AKULAKUOB",1,IF(H395="BUKAEXPRESS",2,IF(H395="BUKALAPAK",3,IF(H395="E3",4,IF(H395="LAZADA",5,IF(H395="MAGELLAN",6,IF(H395="SHOPEE",7,IF(H395="TOKOPEDIA",8,9))))))))</f>
        <v>7</v>
      </c>
      <c r="J395">
        <v>19305</v>
      </c>
      <c r="K395">
        <f>IF(M395="Bermasalah",0,1)</f>
        <v>0</v>
      </c>
      <c r="L395" t="s">
        <v>131</v>
      </c>
      <c r="M395" t="str">
        <f t="shared" si="25"/>
        <v>Bermasalah</v>
      </c>
    </row>
    <row r="396" spans="1:13" x14ac:dyDescent="0.25">
      <c r="A396" s="1">
        <v>45058</v>
      </c>
      <c r="B396" t="s">
        <v>38</v>
      </c>
      <c r="C396">
        <f t="shared" si="24"/>
        <v>17</v>
      </c>
      <c r="D396" t="s">
        <v>3</v>
      </c>
      <c r="E396">
        <f>IF(D396="ECO",1,IF(D396="EZ",2,3))</f>
        <v>1</v>
      </c>
      <c r="F396" t="s">
        <v>4</v>
      </c>
      <c r="G396">
        <f>IF(F396="PP_PM",1,IF(F396="PP_CASH",2,3))</f>
        <v>1</v>
      </c>
      <c r="H396" t="s">
        <v>5</v>
      </c>
      <c r="I396">
        <f>IF(H396="AKULAKUOB",1,IF(H396="BUKAEXPRESS",2,IF(H396="BUKALAPAK",3,IF(H396="E3",4,IF(H396="LAZADA",5,IF(H396="MAGELLAN",6,IF(H396="SHOPEE",7,IF(H396="TOKOPEDIA",8,9))))))))</f>
        <v>7</v>
      </c>
      <c r="J396">
        <v>374962</v>
      </c>
      <c r="K396">
        <f>IF(M396="Bermasalah",0,1)</f>
        <v>0</v>
      </c>
      <c r="L396" t="s">
        <v>131</v>
      </c>
      <c r="M396" t="str">
        <f t="shared" si="25"/>
        <v>Bermasalah</v>
      </c>
    </row>
    <row r="397" spans="1:13" x14ac:dyDescent="0.25">
      <c r="A397" s="1">
        <v>45063</v>
      </c>
      <c r="B397" t="s">
        <v>38</v>
      </c>
      <c r="C397">
        <f t="shared" si="24"/>
        <v>17</v>
      </c>
      <c r="D397" t="s">
        <v>8</v>
      </c>
      <c r="E397">
        <f>IF(D397="ECO",1,IF(D397="EZ",2,3))</f>
        <v>2</v>
      </c>
      <c r="F397" t="s">
        <v>4</v>
      </c>
      <c r="G397">
        <f>IF(F397="PP_PM",1,IF(F397="PP_CASH",2,3))</f>
        <v>1</v>
      </c>
      <c r="H397" t="s">
        <v>5</v>
      </c>
      <c r="I397">
        <f>IF(H397="AKULAKUOB",1,IF(H397="BUKAEXPRESS",2,IF(H397="BUKALAPAK",3,IF(H397="E3",4,IF(H397="LAZADA",5,IF(H397="MAGELLAN",6,IF(H397="SHOPEE",7,IF(H397="TOKOPEDIA",8,9))))))))</f>
        <v>7</v>
      </c>
      <c r="J397">
        <v>64020</v>
      </c>
      <c r="K397">
        <f>IF(M397="Bermasalah",0,1)</f>
        <v>0</v>
      </c>
      <c r="L397" t="s">
        <v>19</v>
      </c>
      <c r="M397" t="str">
        <f t="shared" si="25"/>
        <v>Bermasalah</v>
      </c>
    </row>
    <row r="398" spans="1:13" x14ac:dyDescent="0.25">
      <c r="A398" s="1">
        <v>45064</v>
      </c>
      <c r="B398" t="s">
        <v>38</v>
      </c>
      <c r="C398">
        <f t="shared" si="24"/>
        <v>17</v>
      </c>
      <c r="D398" t="s">
        <v>3</v>
      </c>
      <c r="E398">
        <f>IF(D398="ECO",1,IF(D398="EZ",2,3))</f>
        <v>1</v>
      </c>
      <c r="F398" t="s">
        <v>4</v>
      </c>
      <c r="G398">
        <f>IF(F398="PP_PM",1,IF(F398="PP_CASH",2,3))</f>
        <v>1</v>
      </c>
      <c r="H398" t="s">
        <v>5</v>
      </c>
      <c r="I398">
        <f>IF(H398="AKULAKUOB",1,IF(H398="BUKAEXPRESS",2,IF(H398="BUKALAPAK",3,IF(H398="E3",4,IF(H398="LAZADA",5,IF(H398="MAGELLAN",6,IF(H398="SHOPEE",7,IF(H398="TOKOPEDIA",8,9))))))))</f>
        <v>7</v>
      </c>
      <c r="J398">
        <v>22028</v>
      </c>
      <c r="K398">
        <f>IF(M398="Bermasalah",0,1)</f>
        <v>1</v>
      </c>
      <c r="L398" t="s">
        <v>49</v>
      </c>
      <c r="M398" t="str">
        <f t="shared" si="25"/>
        <v>Tidak Bermasalah</v>
      </c>
    </row>
    <row r="399" spans="1:13" x14ac:dyDescent="0.25">
      <c r="A399" s="1">
        <v>45074</v>
      </c>
      <c r="B399" t="s">
        <v>38</v>
      </c>
      <c r="C399">
        <f t="shared" si="24"/>
        <v>17</v>
      </c>
      <c r="D399" t="s">
        <v>3</v>
      </c>
      <c r="E399">
        <f>IF(D399="ECO",1,IF(D399="EZ",2,3))</f>
        <v>1</v>
      </c>
      <c r="F399" t="s">
        <v>4</v>
      </c>
      <c r="G399">
        <f>IF(F399="PP_PM",1,IF(F399="PP_CASH",2,3))</f>
        <v>1</v>
      </c>
      <c r="H399" t="s">
        <v>5</v>
      </c>
      <c r="I399">
        <f>IF(H399="AKULAKUOB",1,IF(H399="BUKAEXPRESS",2,IF(H399="BUKALAPAK",3,IF(H399="E3",4,IF(H399="LAZADA",5,IF(H399="MAGELLAN",6,IF(H399="SHOPEE",7,IF(H399="TOKOPEDIA",8,9))))))))</f>
        <v>7</v>
      </c>
      <c r="J399">
        <v>98752</v>
      </c>
      <c r="K399">
        <f>IF(M399="Bermasalah",0,1)</f>
        <v>0</v>
      </c>
      <c r="L399" t="s">
        <v>131</v>
      </c>
      <c r="M399" t="str">
        <f t="shared" si="25"/>
        <v>Bermasalah</v>
      </c>
    </row>
    <row r="400" spans="1:13" x14ac:dyDescent="0.25">
      <c r="A400" s="1">
        <v>45075</v>
      </c>
      <c r="B400" t="s">
        <v>38</v>
      </c>
      <c r="C400">
        <f t="shared" si="24"/>
        <v>17</v>
      </c>
      <c r="D400" t="s">
        <v>3</v>
      </c>
      <c r="E400">
        <f>IF(D400="ECO",1,IF(D400="EZ",2,3))</f>
        <v>1</v>
      </c>
      <c r="F400" t="s">
        <v>4</v>
      </c>
      <c r="G400">
        <f>IF(F400="PP_PM",1,IF(F400="PP_CASH",2,3))</f>
        <v>1</v>
      </c>
      <c r="H400" t="s">
        <v>5</v>
      </c>
      <c r="I400">
        <f>IF(H400="AKULAKUOB",1,IF(H400="BUKAEXPRESS",2,IF(H400="BUKALAPAK",3,IF(H400="E3",4,IF(H400="LAZADA",5,IF(H400="MAGELLAN",6,IF(H400="SHOPEE",7,IF(H400="TOKOPEDIA",8,9))))))))</f>
        <v>7</v>
      </c>
      <c r="J400">
        <v>17325</v>
      </c>
      <c r="K400">
        <f>IF(M400="Bermasalah",0,1)</f>
        <v>0</v>
      </c>
      <c r="L400" t="s">
        <v>131</v>
      </c>
      <c r="M400" t="str">
        <f t="shared" si="25"/>
        <v>Bermasalah</v>
      </c>
    </row>
    <row r="401" spans="1:13" x14ac:dyDescent="0.25">
      <c r="A401" s="1">
        <v>45076</v>
      </c>
      <c r="B401" t="s">
        <v>38</v>
      </c>
      <c r="C401">
        <f t="shared" si="24"/>
        <v>17</v>
      </c>
      <c r="D401" t="s">
        <v>3</v>
      </c>
      <c r="E401">
        <f>IF(D401="ECO",1,IF(D401="EZ",2,3))</f>
        <v>1</v>
      </c>
      <c r="F401" t="s">
        <v>4</v>
      </c>
      <c r="G401">
        <f>IF(F401="PP_PM",1,IF(F401="PP_CASH",2,3))</f>
        <v>1</v>
      </c>
      <c r="H401" t="s">
        <v>5</v>
      </c>
      <c r="I401">
        <f>IF(H401="AKULAKUOB",1,IF(H401="BUKAEXPRESS",2,IF(H401="BUKALAPAK",3,IF(H401="E3",4,IF(H401="LAZADA",5,IF(H401="MAGELLAN",6,IF(H401="SHOPEE",7,IF(H401="TOKOPEDIA",8,9))))))))</f>
        <v>7</v>
      </c>
      <c r="J401">
        <v>27472</v>
      </c>
      <c r="K401">
        <f>IF(M401="Bermasalah",0,1)</f>
        <v>0</v>
      </c>
      <c r="L401" t="s">
        <v>131</v>
      </c>
      <c r="M401" t="str">
        <f t="shared" si="25"/>
        <v>Bermasalah</v>
      </c>
    </row>
    <row r="402" spans="1:13" x14ac:dyDescent="0.25">
      <c r="A402" s="1">
        <v>45077</v>
      </c>
      <c r="B402" t="s">
        <v>38</v>
      </c>
      <c r="C402">
        <f t="shared" si="24"/>
        <v>17</v>
      </c>
      <c r="D402" t="s">
        <v>3</v>
      </c>
      <c r="E402">
        <f>IF(D402="ECO",1,IF(D402="EZ",2,3))</f>
        <v>1</v>
      </c>
      <c r="F402" t="s">
        <v>4</v>
      </c>
      <c r="G402">
        <f>IF(F402="PP_PM",1,IF(F402="PP_CASH",2,3))</f>
        <v>1</v>
      </c>
      <c r="H402" t="s">
        <v>5</v>
      </c>
      <c r="I402">
        <f>IF(H402="AKULAKUOB",1,IF(H402="BUKAEXPRESS",2,IF(H402="BUKALAPAK",3,IF(H402="E3",4,IF(H402="LAZADA",5,IF(H402="MAGELLAN",6,IF(H402="SHOPEE",7,IF(H402="TOKOPEDIA",8,9))))))))</f>
        <v>7</v>
      </c>
      <c r="J402">
        <v>49995</v>
      </c>
      <c r="K402">
        <f>IF(M402="Bermasalah",0,1)</f>
        <v>1</v>
      </c>
      <c r="L402" t="s">
        <v>49</v>
      </c>
      <c r="M402" t="str">
        <f t="shared" si="25"/>
        <v>Tidak Bermasalah</v>
      </c>
    </row>
    <row r="403" spans="1:13" x14ac:dyDescent="0.25">
      <c r="A403" s="1">
        <v>45047</v>
      </c>
      <c r="B403" t="s">
        <v>38</v>
      </c>
      <c r="C403">
        <f t="shared" si="24"/>
        <v>17</v>
      </c>
      <c r="D403" t="s">
        <v>3</v>
      </c>
      <c r="E403">
        <f>IF(D403="ECO",1,IF(D403="EZ",2,3))</f>
        <v>1</v>
      </c>
      <c r="F403" t="s">
        <v>4</v>
      </c>
      <c r="G403">
        <f>IF(F403="PP_PM",1,IF(F403="PP_CASH",2,3))</f>
        <v>1</v>
      </c>
      <c r="H403" t="s">
        <v>5</v>
      </c>
      <c r="I403">
        <f>IF(H403="AKULAKUOB",1,IF(H403="BUKAEXPRESS",2,IF(H403="BUKALAPAK",3,IF(H403="E3",4,IF(H403="LAZADA",5,IF(H403="MAGELLAN",6,IF(H403="SHOPEE",7,IF(H403="TOKOPEDIA",8,9))))))))</f>
        <v>7</v>
      </c>
      <c r="J403">
        <v>37372</v>
      </c>
      <c r="K403">
        <f>IF(M403="Bermasalah",0,1)</f>
        <v>1</v>
      </c>
      <c r="L403" t="s">
        <v>49</v>
      </c>
      <c r="M403" t="str">
        <f t="shared" si="25"/>
        <v>Tidak Bermasalah</v>
      </c>
    </row>
    <row r="404" spans="1:13" x14ac:dyDescent="0.25">
      <c r="A404" s="1">
        <v>45048</v>
      </c>
      <c r="B404" t="s">
        <v>38</v>
      </c>
      <c r="C404">
        <f t="shared" si="24"/>
        <v>17</v>
      </c>
      <c r="D404" t="s">
        <v>3</v>
      </c>
      <c r="E404">
        <f>IF(D404="ECO",1,IF(D404="EZ",2,3))</f>
        <v>1</v>
      </c>
      <c r="F404" t="s">
        <v>4</v>
      </c>
      <c r="G404">
        <f>IF(F404="PP_PM",1,IF(F404="PP_CASH",2,3))</f>
        <v>1</v>
      </c>
      <c r="H404" t="s">
        <v>5</v>
      </c>
      <c r="I404">
        <f>IF(H404="AKULAKUOB",1,IF(H404="BUKAEXPRESS",2,IF(H404="BUKALAPAK",3,IF(H404="E3",4,IF(H404="LAZADA",5,IF(H404="MAGELLAN",6,IF(H404="SHOPEE",7,IF(H404="TOKOPEDIA",8,9))))))))</f>
        <v>7</v>
      </c>
      <c r="J404">
        <v>49995</v>
      </c>
      <c r="K404">
        <f>IF(M404="Bermasalah",0,1)</f>
        <v>1</v>
      </c>
      <c r="L404" t="s">
        <v>49</v>
      </c>
      <c r="M404" t="str">
        <f t="shared" si="25"/>
        <v>Tidak Bermasalah</v>
      </c>
    </row>
    <row r="405" spans="1:13" x14ac:dyDescent="0.25">
      <c r="A405" s="1">
        <v>45049</v>
      </c>
      <c r="B405" t="s">
        <v>38</v>
      </c>
      <c r="C405">
        <f t="shared" si="24"/>
        <v>17</v>
      </c>
      <c r="D405" t="s">
        <v>3</v>
      </c>
      <c r="E405">
        <f>IF(D405="ECO",1,IF(D405="EZ",2,3))</f>
        <v>1</v>
      </c>
      <c r="F405" t="s">
        <v>4</v>
      </c>
      <c r="G405">
        <f>IF(F405="PP_PM",1,IF(F405="PP_CASH",2,3))</f>
        <v>1</v>
      </c>
      <c r="H405" t="s">
        <v>5</v>
      </c>
      <c r="I405">
        <f>IF(H405="AKULAKUOB",1,IF(H405="BUKAEXPRESS",2,IF(H405="BUKALAPAK",3,IF(H405="E3",4,IF(H405="LAZADA",5,IF(H405="MAGELLAN",6,IF(H405="SHOPEE",7,IF(H405="TOKOPEDIA",8,9))))))))</f>
        <v>7</v>
      </c>
      <c r="J405">
        <v>23265</v>
      </c>
      <c r="K405">
        <f>IF(M405="Bermasalah",0,1)</f>
        <v>1</v>
      </c>
      <c r="L405" t="s">
        <v>49</v>
      </c>
      <c r="M405" t="str">
        <f t="shared" si="25"/>
        <v>Tidak Bermasalah</v>
      </c>
    </row>
    <row r="406" spans="1:13" x14ac:dyDescent="0.25">
      <c r="A406" s="1">
        <v>45098</v>
      </c>
      <c r="B406" t="s">
        <v>38</v>
      </c>
      <c r="C406">
        <f t="shared" si="24"/>
        <v>17</v>
      </c>
      <c r="D406" t="s">
        <v>3</v>
      </c>
      <c r="E406">
        <f>IF(D406="ECO",1,IF(D406="EZ",2,3))</f>
        <v>1</v>
      </c>
      <c r="F406" t="s">
        <v>4</v>
      </c>
      <c r="G406">
        <f>IF(F406="PP_PM",1,IF(F406="PP_CASH",2,3))</f>
        <v>1</v>
      </c>
      <c r="H406" t="s">
        <v>5</v>
      </c>
      <c r="I406">
        <f>IF(H406="AKULAKUOB",1,IF(H406="BUKAEXPRESS",2,IF(H406="BUKALAPAK",3,IF(H406="E3",4,IF(H406="LAZADA",5,IF(H406="MAGELLAN",6,IF(H406="SHOPEE",7,IF(H406="TOKOPEDIA",8,9))))))))</f>
        <v>7</v>
      </c>
      <c r="J406">
        <v>13365</v>
      </c>
      <c r="K406">
        <f>IF(M406="Bermasalah",0,1)</f>
        <v>1</v>
      </c>
      <c r="L406" t="s">
        <v>46</v>
      </c>
      <c r="M406" t="str">
        <f t="shared" si="25"/>
        <v>Tidak Bermasalah</v>
      </c>
    </row>
    <row r="407" spans="1:13" x14ac:dyDescent="0.25">
      <c r="A407" s="1">
        <v>45089</v>
      </c>
      <c r="B407" t="s">
        <v>38</v>
      </c>
      <c r="C407">
        <f t="shared" si="24"/>
        <v>17</v>
      </c>
      <c r="D407" t="s">
        <v>3</v>
      </c>
      <c r="E407">
        <f>IF(D407="ECO",1,IF(D407="EZ",2,3))</f>
        <v>1</v>
      </c>
      <c r="F407" t="s">
        <v>4</v>
      </c>
      <c r="G407">
        <f>IF(F407="PP_PM",1,IF(F407="PP_CASH",2,3))</f>
        <v>1</v>
      </c>
      <c r="H407" t="s">
        <v>5</v>
      </c>
      <c r="I407">
        <f>IF(H407="AKULAKUOB",1,IF(H407="BUKAEXPRESS",2,IF(H407="BUKALAPAK",3,IF(H407="E3",4,IF(H407="LAZADA",5,IF(H407="MAGELLAN",6,IF(H407="SHOPEE",7,IF(H407="TOKOPEDIA",8,9))))))))</f>
        <v>7</v>
      </c>
      <c r="J407">
        <v>54450</v>
      </c>
      <c r="K407">
        <f>IF(M407="Bermasalah",0,1)</f>
        <v>1</v>
      </c>
      <c r="L407" t="s">
        <v>49</v>
      </c>
      <c r="M407" t="str">
        <f t="shared" si="25"/>
        <v>Tidak Bermasalah</v>
      </c>
    </row>
    <row r="408" spans="1:13" x14ac:dyDescent="0.25">
      <c r="A408" s="1">
        <v>45095</v>
      </c>
      <c r="B408" t="s">
        <v>38</v>
      </c>
      <c r="C408">
        <f t="shared" si="24"/>
        <v>17</v>
      </c>
      <c r="D408" t="s">
        <v>8</v>
      </c>
      <c r="E408">
        <f>IF(D408="ECO",1,IF(D408="EZ",2,3))</f>
        <v>2</v>
      </c>
      <c r="F408" t="s">
        <v>4</v>
      </c>
      <c r="G408">
        <f>IF(F408="PP_PM",1,IF(F408="PP_CASH",2,3))</f>
        <v>1</v>
      </c>
      <c r="H408" t="s">
        <v>5</v>
      </c>
      <c r="I408">
        <f>IF(H408="AKULAKUOB",1,IF(H408="BUKAEXPRESS",2,IF(H408="BUKALAPAK",3,IF(H408="E3",4,IF(H408="LAZADA",5,IF(H408="MAGELLAN",6,IF(H408="SHOPEE",7,IF(H408="TOKOPEDIA",8,9))))))))</f>
        <v>7</v>
      </c>
      <c r="J408">
        <v>49470</v>
      </c>
      <c r="K408">
        <f>IF(M408="Bermasalah",0,1)</f>
        <v>1</v>
      </c>
      <c r="L408" t="s">
        <v>49</v>
      </c>
      <c r="M408" t="str">
        <f t="shared" si="25"/>
        <v>Tidak Bermasalah</v>
      </c>
    </row>
    <row r="409" spans="1:13" x14ac:dyDescent="0.25">
      <c r="A409" s="1">
        <v>45096</v>
      </c>
      <c r="B409" t="s">
        <v>38</v>
      </c>
      <c r="C409">
        <f t="shared" si="24"/>
        <v>17</v>
      </c>
      <c r="D409" t="s">
        <v>8</v>
      </c>
      <c r="E409">
        <f>IF(D409="ECO",1,IF(D409="EZ",2,3))</f>
        <v>2</v>
      </c>
      <c r="F409" t="s">
        <v>4</v>
      </c>
      <c r="G409">
        <f>IF(F409="PP_PM",1,IF(F409="PP_CASH",2,3))</f>
        <v>1</v>
      </c>
      <c r="H409" t="s">
        <v>5</v>
      </c>
      <c r="I409">
        <f>IF(H409="AKULAKUOB",1,IF(H409="BUKAEXPRESS",2,IF(H409="BUKALAPAK",3,IF(H409="E3",4,IF(H409="LAZADA",5,IF(H409="MAGELLAN",6,IF(H409="SHOPEE",7,IF(H409="TOKOPEDIA",8,9))))))))</f>
        <v>7</v>
      </c>
      <c r="J409">
        <v>26675</v>
      </c>
      <c r="K409">
        <f>IF(M409="Bermasalah",0,1)</f>
        <v>1</v>
      </c>
      <c r="L409" t="s">
        <v>49</v>
      </c>
      <c r="M409" t="str">
        <f t="shared" si="25"/>
        <v>Tidak Bermasalah</v>
      </c>
    </row>
    <row r="410" spans="1:13" x14ac:dyDescent="0.25">
      <c r="A410" s="1">
        <v>44937</v>
      </c>
      <c r="B410" t="s">
        <v>27</v>
      </c>
      <c r="C410">
        <f t="shared" si="24"/>
        <v>18</v>
      </c>
      <c r="D410" t="s">
        <v>8</v>
      </c>
      <c r="E410">
        <f>IF(D410="ECO",1,IF(D410="EZ",2,3))</f>
        <v>2</v>
      </c>
      <c r="F410" t="s">
        <v>4</v>
      </c>
      <c r="G410">
        <f>IF(F410="PP_PM",1,IF(F410="PP_CASH",2,3))</f>
        <v>1</v>
      </c>
      <c r="H410" t="s">
        <v>5</v>
      </c>
      <c r="I410">
        <f>IF(H410="AKULAKUOB",1,IF(H410="BUKAEXPRESS",2,IF(H410="BUKALAPAK",3,IF(H410="E3",4,IF(H410="LAZADA",5,IF(H410="MAGELLAN",6,IF(H410="SHOPEE",7,IF(H410="TOKOPEDIA",8,9))))))))</f>
        <v>7</v>
      </c>
      <c r="J410">
        <v>17460</v>
      </c>
      <c r="K410">
        <f>IF(M410="Bermasalah",0,1)</f>
        <v>0</v>
      </c>
      <c r="L410" t="s">
        <v>19</v>
      </c>
      <c r="M410" t="str">
        <f t="shared" si="25"/>
        <v>Bermasalah</v>
      </c>
    </row>
    <row r="411" spans="1:13" x14ac:dyDescent="0.25">
      <c r="A411" s="1">
        <v>44951</v>
      </c>
      <c r="B411" t="s">
        <v>27</v>
      </c>
      <c r="C411">
        <f>IF(B411=B410,18,19)</f>
        <v>18</v>
      </c>
      <c r="D411" t="s">
        <v>3</v>
      </c>
      <c r="E411">
        <f>IF(D411="ECO",1,IF(D411="EZ",2,3))</f>
        <v>1</v>
      </c>
      <c r="F411" t="s">
        <v>4</v>
      </c>
      <c r="G411">
        <f>IF(F411="PP_PM",1,IF(F411="PP_CASH",2,3))</f>
        <v>1</v>
      </c>
      <c r="H411" t="s">
        <v>5</v>
      </c>
      <c r="I411">
        <f>IF(H411="AKULAKUOB",1,IF(H411="BUKAEXPRESS",2,IF(H411="BUKALAPAK",3,IF(H411="E3",4,IF(H411="LAZADA",5,IF(H411="MAGELLAN",6,IF(H411="SHOPEE",7,IF(H411="TOKOPEDIA",8,9))))))))</f>
        <v>7</v>
      </c>
      <c r="J411">
        <v>22028</v>
      </c>
      <c r="K411">
        <f>IF(M411="Bermasalah",0,1)</f>
        <v>1</v>
      </c>
      <c r="L411" t="s">
        <v>49</v>
      </c>
      <c r="M411" t="str">
        <f t="shared" si="25"/>
        <v>Tidak Bermasalah</v>
      </c>
    </row>
    <row r="412" spans="1:13" x14ac:dyDescent="0.25">
      <c r="A412" s="1">
        <v>44956</v>
      </c>
      <c r="B412" t="s">
        <v>27</v>
      </c>
      <c r="C412">
        <f t="shared" ref="C412:C451" si="26">IF(B412=B411,18,19)</f>
        <v>18</v>
      </c>
      <c r="D412" t="s">
        <v>3</v>
      </c>
      <c r="E412">
        <f>IF(D412="ECO",1,IF(D412="EZ",2,3))</f>
        <v>1</v>
      </c>
      <c r="F412" t="s">
        <v>4</v>
      </c>
      <c r="G412">
        <f>IF(F412="PP_PM",1,IF(F412="PP_CASH",2,3))</f>
        <v>1</v>
      </c>
      <c r="H412" t="s">
        <v>5</v>
      </c>
      <c r="I412">
        <f>IF(H412="AKULAKUOB",1,IF(H412="BUKAEXPRESS",2,IF(H412="BUKALAPAK",3,IF(H412="E3",4,IF(H412="LAZADA",5,IF(H412="MAGELLAN",6,IF(H412="SHOPEE",7,IF(H412="TOKOPEDIA",8,9))))))))</f>
        <v>7</v>
      </c>
      <c r="J412">
        <v>22028</v>
      </c>
      <c r="K412">
        <f>IF(M412="Bermasalah",0,1)</f>
        <v>1</v>
      </c>
      <c r="L412" t="s">
        <v>49</v>
      </c>
      <c r="M412" t="str">
        <f t="shared" si="25"/>
        <v>Tidak Bermasalah</v>
      </c>
    </row>
    <row r="413" spans="1:13" x14ac:dyDescent="0.25">
      <c r="A413" s="1">
        <v>44963</v>
      </c>
      <c r="B413" t="s">
        <v>27</v>
      </c>
      <c r="C413">
        <f t="shared" si="26"/>
        <v>18</v>
      </c>
      <c r="D413" t="s">
        <v>3</v>
      </c>
      <c r="E413">
        <f>IF(D413="ECO",1,IF(D413="EZ",2,3))</f>
        <v>1</v>
      </c>
      <c r="F413" t="s">
        <v>4</v>
      </c>
      <c r="G413">
        <f>IF(F413="PP_PM",1,IF(F413="PP_CASH",2,3))</f>
        <v>1</v>
      </c>
      <c r="H413" t="s">
        <v>5</v>
      </c>
      <c r="I413">
        <f>IF(H413="AKULAKUOB",1,IF(H413="BUKAEXPRESS",2,IF(H413="BUKALAPAK",3,IF(H413="E3",4,IF(H413="LAZADA",5,IF(H413="MAGELLAN",6,IF(H413="SHOPEE",7,IF(H413="TOKOPEDIA",8,9))))))))</f>
        <v>7</v>
      </c>
      <c r="J413">
        <v>26730</v>
      </c>
      <c r="K413">
        <f>IF(M413="Bermasalah",0,1)</f>
        <v>1</v>
      </c>
      <c r="L413" t="s">
        <v>49</v>
      </c>
      <c r="M413" t="str">
        <f t="shared" si="25"/>
        <v>Tidak Bermasalah</v>
      </c>
    </row>
    <row r="414" spans="1:13" x14ac:dyDescent="0.25">
      <c r="A414" s="1">
        <v>44966</v>
      </c>
      <c r="B414" t="s">
        <v>27</v>
      </c>
      <c r="C414">
        <f t="shared" si="26"/>
        <v>18</v>
      </c>
      <c r="D414" t="s">
        <v>3</v>
      </c>
      <c r="E414">
        <f>IF(D414="ECO",1,IF(D414="EZ",2,3))</f>
        <v>1</v>
      </c>
      <c r="F414" t="s">
        <v>4</v>
      </c>
      <c r="G414">
        <f>IF(F414="PP_PM",1,IF(F414="PP_CASH",2,3))</f>
        <v>1</v>
      </c>
      <c r="H414" t="s">
        <v>5</v>
      </c>
      <c r="I414">
        <f>IF(H414="AKULAKUOB",1,IF(H414="BUKAEXPRESS",2,IF(H414="BUKALAPAK",3,IF(H414="E3",4,IF(H414="LAZADA",5,IF(H414="MAGELLAN",6,IF(H414="SHOPEE",7,IF(H414="TOKOPEDIA",8,9))))))))</f>
        <v>7</v>
      </c>
      <c r="J414">
        <v>28958</v>
      </c>
      <c r="K414">
        <f>IF(M414="Bermasalah",0,1)</f>
        <v>1</v>
      </c>
      <c r="L414" t="s">
        <v>49</v>
      </c>
      <c r="M414" t="str">
        <f t="shared" si="25"/>
        <v>Tidak Bermasalah</v>
      </c>
    </row>
    <row r="415" spans="1:13" x14ac:dyDescent="0.25">
      <c r="A415" s="1">
        <v>44967</v>
      </c>
      <c r="B415" t="s">
        <v>27</v>
      </c>
      <c r="C415">
        <f t="shared" si="26"/>
        <v>18</v>
      </c>
      <c r="D415" t="s">
        <v>3</v>
      </c>
      <c r="E415">
        <f>IF(D415="ECO",1,IF(D415="EZ",2,3))</f>
        <v>1</v>
      </c>
      <c r="F415" t="s">
        <v>4</v>
      </c>
      <c r="G415">
        <f>IF(F415="PP_PM",1,IF(F415="PP_CASH",2,3))</f>
        <v>1</v>
      </c>
      <c r="H415" t="s">
        <v>5</v>
      </c>
      <c r="I415">
        <f>IF(H415="AKULAKUOB",1,IF(H415="BUKAEXPRESS",2,IF(H415="BUKALAPAK",3,IF(H415="E3",4,IF(H415="LAZADA",5,IF(H415="MAGELLAN",6,IF(H415="SHOPEE",7,IF(H415="TOKOPEDIA",8,9))))))))</f>
        <v>7</v>
      </c>
      <c r="J415">
        <v>21532</v>
      </c>
      <c r="K415">
        <f>IF(M415="Bermasalah",0,1)</f>
        <v>1</v>
      </c>
      <c r="L415" t="s">
        <v>49</v>
      </c>
      <c r="M415" t="str">
        <f t="shared" si="25"/>
        <v>Tidak Bermasalah</v>
      </c>
    </row>
    <row r="416" spans="1:13" x14ac:dyDescent="0.25">
      <c r="A416" s="1">
        <v>44972</v>
      </c>
      <c r="B416" t="s">
        <v>27</v>
      </c>
      <c r="C416">
        <f t="shared" si="26"/>
        <v>18</v>
      </c>
      <c r="D416" t="s">
        <v>3</v>
      </c>
      <c r="E416">
        <f>IF(D416="ECO",1,IF(D416="EZ",2,3))</f>
        <v>1</v>
      </c>
      <c r="F416" t="s">
        <v>4</v>
      </c>
      <c r="G416">
        <f>IF(F416="PP_PM",1,IF(F416="PP_CASH",2,3))</f>
        <v>1</v>
      </c>
      <c r="H416" t="s">
        <v>5</v>
      </c>
      <c r="I416">
        <f>IF(H416="AKULAKUOB",1,IF(H416="BUKAEXPRESS",2,IF(H416="BUKALAPAK",3,IF(H416="E3",4,IF(H416="LAZADA",5,IF(H416="MAGELLAN",6,IF(H416="SHOPEE",7,IF(H416="TOKOPEDIA",8,9))))))))</f>
        <v>7</v>
      </c>
      <c r="J416">
        <v>24502</v>
      </c>
      <c r="K416">
        <f>IF(M416="Bermasalah",0,1)</f>
        <v>1</v>
      </c>
      <c r="L416" t="s">
        <v>49</v>
      </c>
      <c r="M416" t="str">
        <f t="shared" si="25"/>
        <v>Tidak Bermasalah</v>
      </c>
    </row>
    <row r="417" spans="1:13" x14ac:dyDescent="0.25">
      <c r="A417" s="1">
        <v>44985</v>
      </c>
      <c r="B417" t="s">
        <v>27</v>
      </c>
      <c r="C417">
        <f t="shared" si="26"/>
        <v>18</v>
      </c>
      <c r="D417" t="s">
        <v>8</v>
      </c>
      <c r="E417">
        <f>IF(D417="ECO",1,IF(D417="EZ",2,3))</f>
        <v>2</v>
      </c>
      <c r="F417" t="s">
        <v>4</v>
      </c>
      <c r="G417">
        <f>IF(F417="PP_PM",1,IF(F417="PP_CASH",2,3))</f>
        <v>1</v>
      </c>
      <c r="H417" t="s">
        <v>5</v>
      </c>
      <c r="I417">
        <f>IF(H417="AKULAKUOB",1,IF(H417="BUKAEXPRESS",2,IF(H417="BUKALAPAK",3,IF(H417="E3",4,IF(H417="LAZADA",5,IF(H417="MAGELLAN",6,IF(H417="SHOPEE",7,IF(H417="TOKOPEDIA",8,9))))))))</f>
        <v>7</v>
      </c>
      <c r="J417">
        <v>23765</v>
      </c>
      <c r="K417">
        <f>IF(M417="Bermasalah",0,1)</f>
        <v>1</v>
      </c>
      <c r="L417" t="s">
        <v>49</v>
      </c>
      <c r="M417" t="str">
        <f t="shared" si="25"/>
        <v>Tidak Bermasalah</v>
      </c>
    </row>
    <row r="418" spans="1:13" x14ac:dyDescent="0.25">
      <c r="A418" s="1">
        <v>44958</v>
      </c>
      <c r="B418" t="s">
        <v>27</v>
      </c>
      <c r="C418">
        <f t="shared" si="26"/>
        <v>18</v>
      </c>
      <c r="D418" t="s">
        <v>3</v>
      </c>
      <c r="E418">
        <f>IF(D418="ECO",1,IF(D418="EZ",2,3))</f>
        <v>1</v>
      </c>
      <c r="F418" t="s">
        <v>4</v>
      </c>
      <c r="G418">
        <f>IF(F418="PP_PM",1,IF(F418="PP_CASH",2,3))</f>
        <v>1</v>
      </c>
      <c r="H418" t="s">
        <v>5</v>
      </c>
      <c r="I418">
        <f>IF(H418="AKULAKUOB",1,IF(H418="BUKAEXPRESS",2,IF(H418="BUKALAPAK",3,IF(H418="E3",4,IF(H418="LAZADA",5,IF(H418="MAGELLAN",6,IF(H418="SHOPEE",7,IF(H418="TOKOPEDIA",8,9))))))))</f>
        <v>7</v>
      </c>
      <c r="J418">
        <v>21532</v>
      </c>
      <c r="K418">
        <f>IF(M418="Bermasalah",0,1)</f>
        <v>1</v>
      </c>
      <c r="L418" t="s">
        <v>49</v>
      </c>
      <c r="M418" t="str">
        <f t="shared" si="25"/>
        <v>Tidak Bermasalah</v>
      </c>
    </row>
    <row r="419" spans="1:13" x14ac:dyDescent="0.25">
      <c r="A419" s="1">
        <v>44958</v>
      </c>
      <c r="B419" t="s">
        <v>27</v>
      </c>
      <c r="C419">
        <f t="shared" si="26"/>
        <v>18</v>
      </c>
      <c r="D419" t="s">
        <v>3</v>
      </c>
      <c r="E419">
        <f>IF(D419="ECO",1,IF(D419="EZ",2,3))</f>
        <v>1</v>
      </c>
      <c r="F419" t="s">
        <v>4</v>
      </c>
      <c r="G419">
        <f>IF(F419="PP_PM",1,IF(F419="PP_CASH",2,3))</f>
        <v>1</v>
      </c>
      <c r="H419" t="s">
        <v>5</v>
      </c>
      <c r="I419">
        <f>IF(H419="AKULAKUOB",1,IF(H419="BUKAEXPRESS",2,IF(H419="BUKALAPAK",3,IF(H419="E3",4,IF(H419="LAZADA",5,IF(H419="MAGELLAN",6,IF(H419="SHOPEE",7,IF(H419="TOKOPEDIA",8,9))))))))</f>
        <v>7</v>
      </c>
      <c r="J419">
        <v>21532</v>
      </c>
      <c r="K419">
        <f>IF(M419="Bermasalah",0,1)</f>
        <v>1</v>
      </c>
      <c r="L419" t="s">
        <v>49</v>
      </c>
      <c r="M419" t="str">
        <f t="shared" si="25"/>
        <v>Tidak Bermasalah</v>
      </c>
    </row>
    <row r="420" spans="1:13" x14ac:dyDescent="0.25">
      <c r="A420" s="1">
        <v>44991</v>
      </c>
      <c r="B420" t="s">
        <v>27</v>
      </c>
      <c r="C420">
        <f t="shared" si="26"/>
        <v>18</v>
      </c>
      <c r="D420" t="s">
        <v>3</v>
      </c>
      <c r="E420">
        <f>IF(D420="ECO",1,IF(D420="EZ",2,3))</f>
        <v>1</v>
      </c>
      <c r="F420" t="s">
        <v>4</v>
      </c>
      <c r="G420">
        <f>IF(F420="PP_PM",1,IF(F420="PP_CASH",2,3))</f>
        <v>1</v>
      </c>
      <c r="H420" t="s">
        <v>5</v>
      </c>
      <c r="I420">
        <f>IF(H420="AKULAKUOB",1,IF(H420="BUKAEXPRESS",2,IF(H420="BUKALAPAK",3,IF(H420="E3",4,IF(H420="LAZADA",5,IF(H420="MAGELLAN",6,IF(H420="SHOPEE",7,IF(H420="TOKOPEDIA",8,9))))))))</f>
        <v>7</v>
      </c>
      <c r="J420">
        <v>22028</v>
      </c>
      <c r="K420">
        <f>IF(M420="Bermasalah",0,1)</f>
        <v>0</v>
      </c>
      <c r="L420" t="s">
        <v>131</v>
      </c>
      <c r="M420" t="str">
        <f t="shared" si="25"/>
        <v>Bermasalah</v>
      </c>
    </row>
    <row r="421" spans="1:13" x14ac:dyDescent="0.25">
      <c r="A421" s="1">
        <v>45010</v>
      </c>
      <c r="B421" t="s">
        <v>27</v>
      </c>
      <c r="C421">
        <f t="shared" si="26"/>
        <v>18</v>
      </c>
      <c r="D421" t="s">
        <v>3</v>
      </c>
      <c r="E421">
        <f>IF(D421="ECO",1,IF(D421="EZ",2,3))</f>
        <v>1</v>
      </c>
      <c r="F421" t="s">
        <v>4</v>
      </c>
      <c r="G421">
        <f>IF(F421="PP_PM",1,IF(F421="PP_CASH",2,3))</f>
        <v>1</v>
      </c>
      <c r="H421" t="s">
        <v>5</v>
      </c>
      <c r="I421">
        <f>IF(H421="AKULAKUOB",1,IF(H421="BUKAEXPRESS",2,IF(H421="BUKALAPAK",3,IF(H421="E3",4,IF(H421="LAZADA",5,IF(H421="MAGELLAN",6,IF(H421="SHOPEE",7,IF(H421="TOKOPEDIA",8,9))))))))</f>
        <v>7</v>
      </c>
      <c r="J421">
        <v>32918</v>
      </c>
      <c r="K421">
        <f>IF(M421="Bermasalah",0,1)</f>
        <v>0</v>
      </c>
      <c r="L421" t="s">
        <v>131</v>
      </c>
      <c r="M421" t="str">
        <f t="shared" si="25"/>
        <v>Bermasalah</v>
      </c>
    </row>
    <row r="422" spans="1:13" x14ac:dyDescent="0.25">
      <c r="A422" s="1">
        <v>45010</v>
      </c>
      <c r="B422" t="s">
        <v>27</v>
      </c>
      <c r="C422">
        <f t="shared" si="26"/>
        <v>18</v>
      </c>
      <c r="D422" t="s">
        <v>3</v>
      </c>
      <c r="E422">
        <f>IF(D422="ECO",1,IF(D422="EZ",2,3))</f>
        <v>1</v>
      </c>
      <c r="F422" t="s">
        <v>4</v>
      </c>
      <c r="G422">
        <f>IF(F422="PP_PM",1,IF(F422="PP_CASH",2,3))</f>
        <v>1</v>
      </c>
      <c r="H422" t="s">
        <v>5</v>
      </c>
      <c r="I422">
        <f>IF(H422="AKULAKUOB",1,IF(H422="BUKAEXPRESS",2,IF(H422="BUKALAPAK",3,IF(H422="E3",4,IF(H422="LAZADA",5,IF(H422="MAGELLAN",6,IF(H422="SHOPEE",7,IF(H422="TOKOPEDIA",8,9))))))))</f>
        <v>7</v>
      </c>
      <c r="J422">
        <v>31680</v>
      </c>
      <c r="K422">
        <f>IF(M422="Bermasalah",0,1)</f>
        <v>1</v>
      </c>
      <c r="L422" t="s">
        <v>49</v>
      </c>
      <c r="M422" t="str">
        <f t="shared" si="25"/>
        <v>Tidak Bermasalah</v>
      </c>
    </row>
    <row r="423" spans="1:13" x14ac:dyDescent="0.25">
      <c r="A423" s="1">
        <v>45010</v>
      </c>
      <c r="B423" t="s">
        <v>27</v>
      </c>
      <c r="C423">
        <f t="shared" si="26"/>
        <v>18</v>
      </c>
      <c r="D423" t="s">
        <v>3</v>
      </c>
      <c r="E423">
        <f>IF(D423="ECO",1,IF(D423="EZ",2,3))</f>
        <v>1</v>
      </c>
      <c r="F423" t="s">
        <v>4</v>
      </c>
      <c r="G423">
        <f>IF(F423="PP_PM",1,IF(F423="PP_CASH",2,3))</f>
        <v>1</v>
      </c>
      <c r="H423" t="s">
        <v>5</v>
      </c>
      <c r="I423">
        <f>IF(H423="AKULAKUOB",1,IF(H423="BUKAEXPRESS",2,IF(H423="BUKALAPAK",3,IF(H423="E3",4,IF(H423="LAZADA",5,IF(H423="MAGELLAN",6,IF(H423="SHOPEE",7,IF(H423="TOKOPEDIA",8,9))))))))</f>
        <v>7</v>
      </c>
      <c r="J423">
        <v>20295</v>
      </c>
      <c r="K423">
        <f>IF(M423="Bermasalah",0,1)</f>
        <v>0</v>
      </c>
      <c r="L423" t="s">
        <v>131</v>
      </c>
      <c r="M423" t="str">
        <f t="shared" si="25"/>
        <v>Bermasalah</v>
      </c>
    </row>
    <row r="424" spans="1:13" x14ac:dyDescent="0.25">
      <c r="A424" s="1">
        <v>45013</v>
      </c>
      <c r="B424" t="s">
        <v>27</v>
      </c>
      <c r="C424">
        <f t="shared" si="26"/>
        <v>18</v>
      </c>
      <c r="D424" t="s">
        <v>3</v>
      </c>
      <c r="E424">
        <f>IF(D424="ECO",1,IF(D424="EZ",2,3))</f>
        <v>1</v>
      </c>
      <c r="F424" t="s">
        <v>4</v>
      </c>
      <c r="G424">
        <f>IF(F424="PP_PM",1,IF(F424="PP_CASH",2,3))</f>
        <v>1</v>
      </c>
      <c r="H424" t="s">
        <v>5</v>
      </c>
      <c r="I424">
        <f>IF(H424="AKULAKUOB",1,IF(H424="BUKAEXPRESS",2,IF(H424="BUKALAPAK",3,IF(H424="E3",4,IF(H424="LAZADA",5,IF(H424="MAGELLAN",6,IF(H424="SHOPEE",7,IF(H424="TOKOPEDIA",8,9))))))))</f>
        <v>7</v>
      </c>
      <c r="J424">
        <v>31432</v>
      </c>
      <c r="K424">
        <f>IF(M424="Bermasalah",0,1)</f>
        <v>1</v>
      </c>
      <c r="L424" t="s">
        <v>49</v>
      </c>
      <c r="M424" t="str">
        <f t="shared" si="25"/>
        <v>Tidak Bermasalah</v>
      </c>
    </row>
    <row r="425" spans="1:13" x14ac:dyDescent="0.25">
      <c r="A425" s="1">
        <v>45013</v>
      </c>
      <c r="B425" t="s">
        <v>27</v>
      </c>
      <c r="C425">
        <f t="shared" si="26"/>
        <v>18</v>
      </c>
      <c r="D425" t="s">
        <v>3</v>
      </c>
      <c r="E425">
        <f>IF(D425="ECO",1,IF(D425="EZ",2,3))</f>
        <v>1</v>
      </c>
      <c r="F425" t="s">
        <v>4</v>
      </c>
      <c r="G425">
        <f>IF(F425="PP_PM",1,IF(F425="PP_CASH",2,3))</f>
        <v>1</v>
      </c>
      <c r="H425" t="s">
        <v>5</v>
      </c>
      <c r="I425">
        <f>IF(H425="AKULAKUOB",1,IF(H425="BUKAEXPRESS",2,IF(H425="BUKALAPAK",3,IF(H425="E3",4,IF(H425="LAZADA",5,IF(H425="MAGELLAN",6,IF(H425="SHOPEE",7,IF(H425="TOKOPEDIA",8,9))))))))</f>
        <v>7</v>
      </c>
      <c r="J425">
        <v>24998</v>
      </c>
      <c r="K425">
        <f>IF(M425="Bermasalah",0,1)</f>
        <v>1</v>
      </c>
      <c r="L425" t="s">
        <v>49</v>
      </c>
      <c r="M425" t="str">
        <f t="shared" si="25"/>
        <v>Tidak Bermasalah</v>
      </c>
    </row>
    <row r="426" spans="1:13" x14ac:dyDescent="0.25">
      <c r="A426" s="1">
        <v>45016</v>
      </c>
      <c r="B426" t="s">
        <v>27</v>
      </c>
      <c r="C426">
        <f t="shared" si="26"/>
        <v>18</v>
      </c>
      <c r="D426" t="s">
        <v>3</v>
      </c>
      <c r="E426">
        <f>IF(D426="ECO",1,IF(D426="EZ",2,3))</f>
        <v>1</v>
      </c>
      <c r="F426" t="s">
        <v>4</v>
      </c>
      <c r="G426">
        <f>IF(F426="PP_PM",1,IF(F426="PP_CASH",2,3))</f>
        <v>1</v>
      </c>
      <c r="H426" t="s">
        <v>5</v>
      </c>
      <c r="I426">
        <f>IF(H426="AKULAKUOB",1,IF(H426="BUKAEXPRESS",2,IF(H426="BUKALAPAK",3,IF(H426="E3",4,IF(H426="LAZADA",5,IF(H426="MAGELLAN",6,IF(H426="SHOPEE",7,IF(H426="TOKOPEDIA",8,9))))))))</f>
        <v>7</v>
      </c>
      <c r="J426">
        <v>24998</v>
      </c>
      <c r="K426">
        <f>IF(M426="Bermasalah",0,1)</f>
        <v>1</v>
      </c>
      <c r="L426" t="s">
        <v>49</v>
      </c>
      <c r="M426" t="str">
        <f t="shared" si="25"/>
        <v>Tidak Bermasalah</v>
      </c>
    </row>
    <row r="427" spans="1:13" x14ac:dyDescent="0.25">
      <c r="A427" s="1">
        <v>45077</v>
      </c>
      <c r="B427" t="s">
        <v>27</v>
      </c>
      <c r="C427">
        <f t="shared" si="26"/>
        <v>18</v>
      </c>
      <c r="D427" t="s">
        <v>8</v>
      </c>
      <c r="E427">
        <f>IF(D427="ECO",1,IF(D427="EZ",2,3))</f>
        <v>2</v>
      </c>
      <c r="F427" t="s">
        <v>4</v>
      </c>
      <c r="G427">
        <f>IF(F427="PP_PM",1,IF(F427="PP_CASH",2,3))</f>
        <v>1</v>
      </c>
      <c r="H427" t="s">
        <v>5</v>
      </c>
      <c r="I427">
        <f>IF(H427="AKULAKUOB",1,IF(H427="BUKAEXPRESS",2,IF(H427="BUKALAPAK",3,IF(H427="E3",4,IF(H427="LAZADA",5,IF(H427="MAGELLAN",6,IF(H427="SHOPEE",7,IF(H427="TOKOPEDIA",8,9))))))))</f>
        <v>7</v>
      </c>
      <c r="J427">
        <v>23280</v>
      </c>
      <c r="K427">
        <f>IF(M427="Bermasalah",0,1)</f>
        <v>0</v>
      </c>
      <c r="L427" t="s">
        <v>10</v>
      </c>
      <c r="M427" t="str">
        <f t="shared" si="25"/>
        <v>Bermasalah</v>
      </c>
    </row>
    <row r="428" spans="1:13" x14ac:dyDescent="0.25">
      <c r="A428" s="1">
        <v>45059</v>
      </c>
      <c r="B428" t="s">
        <v>27</v>
      </c>
      <c r="C428">
        <f t="shared" si="26"/>
        <v>18</v>
      </c>
      <c r="D428" t="s">
        <v>3</v>
      </c>
      <c r="E428">
        <f>IF(D428="ECO",1,IF(D428="EZ",2,3))</f>
        <v>1</v>
      </c>
      <c r="F428" t="s">
        <v>4</v>
      </c>
      <c r="G428">
        <f>IF(F428="PP_PM",1,IF(F428="PP_CASH",2,3))</f>
        <v>1</v>
      </c>
      <c r="H428" t="s">
        <v>5</v>
      </c>
      <c r="I428">
        <f>IF(H428="AKULAKUOB",1,IF(H428="BUKAEXPRESS",2,IF(H428="BUKALAPAK",3,IF(H428="E3",4,IF(H428="LAZADA",5,IF(H428="MAGELLAN",6,IF(H428="SHOPEE",7,IF(H428="TOKOPEDIA",8,9))))))))</f>
        <v>7</v>
      </c>
      <c r="J428">
        <v>17078</v>
      </c>
      <c r="K428">
        <f>IF(M428="Bermasalah",0,1)</f>
        <v>0</v>
      </c>
      <c r="L428" t="s">
        <v>19</v>
      </c>
      <c r="M428" t="str">
        <f t="shared" si="25"/>
        <v>Bermasalah</v>
      </c>
    </row>
    <row r="429" spans="1:13" x14ac:dyDescent="0.25">
      <c r="A429" s="1">
        <v>45060</v>
      </c>
      <c r="B429" t="s">
        <v>27</v>
      </c>
      <c r="C429">
        <f t="shared" si="26"/>
        <v>18</v>
      </c>
      <c r="D429" t="s">
        <v>3</v>
      </c>
      <c r="E429">
        <f>IF(D429="ECO",1,IF(D429="EZ",2,3))</f>
        <v>1</v>
      </c>
      <c r="F429" t="s">
        <v>4</v>
      </c>
      <c r="G429">
        <f>IF(F429="PP_PM",1,IF(F429="PP_CASH",2,3))</f>
        <v>1</v>
      </c>
      <c r="H429" t="s">
        <v>5</v>
      </c>
      <c r="I429">
        <f>IF(H429="AKULAKUOB",1,IF(H429="BUKAEXPRESS",2,IF(H429="BUKALAPAK",3,IF(H429="E3",4,IF(H429="LAZADA",5,IF(H429="MAGELLAN",6,IF(H429="SHOPEE",7,IF(H429="TOKOPEDIA",8,9))))))))</f>
        <v>7</v>
      </c>
      <c r="J429">
        <v>21532</v>
      </c>
      <c r="K429">
        <f>IF(M429="Bermasalah",0,1)</f>
        <v>0</v>
      </c>
      <c r="L429" t="s">
        <v>131</v>
      </c>
      <c r="M429" t="str">
        <f t="shared" si="25"/>
        <v>Bermasalah</v>
      </c>
    </row>
    <row r="430" spans="1:13" x14ac:dyDescent="0.25">
      <c r="A430" s="1">
        <v>45065</v>
      </c>
      <c r="B430" t="s">
        <v>27</v>
      </c>
      <c r="C430">
        <f t="shared" si="26"/>
        <v>18</v>
      </c>
      <c r="D430" t="s">
        <v>8</v>
      </c>
      <c r="E430">
        <f>IF(D430="ECO",1,IF(D430="EZ",2,3))</f>
        <v>2</v>
      </c>
      <c r="F430" t="s">
        <v>4</v>
      </c>
      <c r="G430">
        <f>IF(F430="PP_PM",1,IF(F430="PP_CASH",2,3))</f>
        <v>1</v>
      </c>
      <c r="H430" t="s">
        <v>5</v>
      </c>
      <c r="I430">
        <f>IF(H430="AKULAKUOB",1,IF(H430="BUKAEXPRESS",2,IF(H430="BUKALAPAK",3,IF(H430="E3",4,IF(H430="LAZADA",5,IF(H430="MAGELLAN",6,IF(H430="SHOPEE",7,IF(H430="TOKOPEDIA",8,9))))))))</f>
        <v>7</v>
      </c>
      <c r="J430">
        <v>3880</v>
      </c>
      <c r="K430">
        <f>IF(M430="Bermasalah",0,1)</f>
        <v>0</v>
      </c>
      <c r="L430" t="s">
        <v>19</v>
      </c>
      <c r="M430" t="str">
        <f t="shared" si="25"/>
        <v>Bermasalah</v>
      </c>
    </row>
    <row r="431" spans="1:13" x14ac:dyDescent="0.25">
      <c r="A431" s="1">
        <v>45066</v>
      </c>
      <c r="B431" t="s">
        <v>27</v>
      </c>
      <c r="C431">
        <f t="shared" si="26"/>
        <v>18</v>
      </c>
      <c r="D431" t="s">
        <v>3</v>
      </c>
      <c r="E431">
        <f>IF(D431="ECO",1,IF(D431="EZ",2,3))</f>
        <v>1</v>
      </c>
      <c r="F431" t="s">
        <v>4</v>
      </c>
      <c r="G431">
        <f>IF(F431="PP_PM",1,IF(F431="PP_CASH",2,3))</f>
        <v>1</v>
      </c>
      <c r="H431" t="s">
        <v>5</v>
      </c>
      <c r="I431">
        <f>IF(H431="AKULAKUOB",1,IF(H431="BUKAEXPRESS",2,IF(H431="BUKALAPAK",3,IF(H431="E3",4,IF(H431="LAZADA",5,IF(H431="MAGELLAN",6,IF(H431="SHOPEE",7,IF(H431="TOKOPEDIA",8,9))))))))</f>
        <v>7</v>
      </c>
      <c r="J431">
        <v>31680</v>
      </c>
      <c r="K431">
        <f>IF(M431="Bermasalah",0,1)</f>
        <v>0</v>
      </c>
      <c r="L431" t="s">
        <v>19</v>
      </c>
      <c r="M431" t="str">
        <f t="shared" si="25"/>
        <v>Bermasalah</v>
      </c>
    </row>
    <row r="432" spans="1:13" x14ac:dyDescent="0.25">
      <c r="A432" s="1">
        <v>45067</v>
      </c>
      <c r="B432" t="s">
        <v>27</v>
      </c>
      <c r="C432">
        <f t="shared" si="26"/>
        <v>18</v>
      </c>
      <c r="D432" t="s">
        <v>3</v>
      </c>
      <c r="E432">
        <f>IF(D432="ECO",1,IF(D432="EZ",2,3))</f>
        <v>1</v>
      </c>
      <c r="F432" t="s">
        <v>4</v>
      </c>
      <c r="G432">
        <f>IF(F432="PP_PM",1,IF(F432="PP_CASH",2,3))</f>
        <v>1</v>
      </c>
      <c r="H432" t="s">
        <v>5</v>
      </c>
      <c r="I432">
        <f>IF(H432="AKULAKUOB",1,IF(H432="BUKAEXPRESS",2,IF(H432="BUKALAPAK",3,IF(H432="E3",4,IF(H432="LAZADA",5,IF(H432="MAGELLAN",6,IF(H432="SHOPEE",7,IF(H432="TOKOPEDIA",8,9))))))))</f>
        <v>7</v>
      </c>
      <c r="J432">
        <v>22028</v>
      </c>
      <c r="K432">
        <f>IF(M432="Bermasalah",0,1)</f>
        <v>1</v>
      </c>
      <c r="L432" t="s">
        <v>49</v>
      </c>
      <c r="M432" t="str">
        <f t="shared" si="25"/>
        <v>Tidak Bermasalah</v>
      </c>
    </row>
    <row r="433" spans="1:13" x14ac:dyDescent="0.25">
      <c r="A433" s="1">
        <v>45068</v>
      </c>
      <c r="B433" t="s">
        <v>27</v>
      </c>
      <c r="C433">
        <f t="shared" si="26"/>
        <v>18</v>
      </c>
      <c r="D433" t="s">
        <v>3</v>
      </c>
      <c r="E433">
        <f>IF(D433="ECO",1,IF(D433="EZ",2,3))</f>
        <v>1</v>
      </c>
      <c r="F433" t="s">
        <v>4</v>
      </c>
      <c r="G433">
        <f>IF(F433="PP_PM",1,IF(F433="PP_CASH",2,3))</f>
        <v>1</v>
      </c>
      <c r="H433" t="s">
        <v>5</v>
      </c>
      <c r="I433">
        <f>IF(H433="AKULAKUOB",1,IF(H433="BUKAEXPRESS",2,IF(H433="BUKALAPAK",3,IF(H433="E3",4,IF(H433="LAZADA",5,IF(H433="MAGELLAN",6,IF(H433="SHOPEE",7,IF(H433="TOKOPEDIA",8,9))))))))</f>
        <v>7</v>
      </c>
      <c r="J433">
        <v>26978</v>
      </c>
      <c r="K433">
        <f>IF(M433="Bermasalah",0,1)</f>
        <v>1</v>
      </c>
      <c r="L433" t="s">
        <v>49</v>
      </c>
      <c r="M433" t="str">
        <f t="shared" si="25"/>
        <v>Tidak Bermasalah</v>
      </c>
    </row>
    <row r="434" spans="1:13" x14ac:dyDescent="0.25">
      <c r="A434" s="1">
        <v>45050</v>
      </c>
      <c r="B434" t="s">
        <v>27</v>
      </c>
      <c r="C434">
        <f t="shared" si="26"/>
        <v>18</v>
      </c>
      <c r="D434" t="s">
        <v>3</v>
      </c>
      <c r="E434">
        <f>IF(D434="ECO",1,IF(D434="EZ",2,3))</f>
        <v>1</v>
      </c>
      <c r="F434" t="s">
        <v>4</v>
      </c>
      <c r="G434">
        <f>IF(F434="PP_PM",1,IF(F434="PP_CASH",2,3))</f>
        <v>1</v>
      </c>
      <c r="H434" t="s">
        <v>5</v>
      </c>
      <c r="I434">
        <f>IF(H434="AKULAKUOB",1,IF(H434="BUKAEXPRESS",2,IF(H434="BUKALAPAK",3,IF(H434="E3",4,IF(H434="LAZADA",5,IF(H434="MAGELLAN",6,IF(H434="SHOPEE",7,IF(H434="TOKOPEDIA",8,9))))))))</f>
        <v>7</v>
      </c>
      <c r="J434">
        <v>24998</v>
      </c>
      <c r="K434">
        <f>IF(M434="Bermasalah",0,1)</f>
        <v>1</v>
      </c>
      <c r="L434" t="s">
        <v>49</v>
      </c>
      <c r="M434" t="str">
        <f t="shared" si="25"/>
        <v>Tidak Bermasalah</v>
      </c>
    </row>
    <row r="435" spans="1:13" x14ac:dyDescent="0.25">
      <c r="A435" s="1">
        <v>45051</v>
      </c>
      <c r="B435" t="s">
        <v>27</v>
      </c>
      <c r="C435">
        <f t="shared" si="26"/>
        <v>18</v>
      </c>
      <c r="D435" t="s">
        <v>8</v>
      </c>
      <c r="E435">
        <f>IF(D435="ECO",1,IF(D435="EZ",2,3))</f>
        <v>2</v>
      </c>
      <c r="F435" t="s">
        <v>4</v>
      </c>
      <c r="G435">
        <f>IF(F435="PP_PM",1,IF(F435="PP_CASH",2,3))</f>
        <v>1</v>
      </c>
      <c r="H435" t="s">
        <v>5</v>
      </c>
      <c r="I435">
        <f>IF(H435="AKULAKUOB",1,IF(H435="BUKAEXPRESS",2,IF(H435="BUKALAPAK",3,IF(H435="E3",4,IF(H435="LAZADA",5,IF(H435="MAGELLAN",6,IF(H435="SHOPEE",7,IF(H435="TOKOPEDIA",8,9))))))))</f>
        <v>7</v>
      </c>
      <c r="J435">
        <v>17460</v>
      </c>
      <c r="K435">
        <f>IF(M435="Bermasalah",0,1)</f>
        <v>0</v>
      </c>
      <c r="L435" t="s">
        <v>131</v>
      </c>
      <c r="M435" t="str">
        <f t="shared" si="25"/>
        <v>Bermasalah</v>
      </c>
    </row>
    <row r="436" spans="1:13" x14ac:dyDescent="0.25">
      <c r="A436" s="1">
        <v>45052</v>
      </c>
      <c r="B436" t="s">
        <v>27</v>
      </c>
      <c r="C436">
        <f t="shared" si="26"/>
        <v>18</v>
      </c>
      <c r="D436" t="s">
        <v>3</v>
      </c>
      <c r="E436">
        <f>IF(D436="ECO",1,IF(D436="EZ",2,3))</f>
        <v>1</v>
      </c>
      <c r="F436" t="s">
        <v>4</v>
      </c>
      <c r="G436">
        <f>IF(F436="PP_PM",1,IF(F436="PP_CASH",2,3))</f>
        <v>1</v>
      </c>
      <c r="H436" t="s">
        <v>5</v>
      </c>
      <c r="I436">
        <f>IF(H436="AKULAKUOB",1,IF(H436="BUKAEXPRESS",2,IF(H436="BUKALAPAK",3,IF(H436="E3",4,IF(H436="LAZADA",5,IF(H436="MAGELLAN",6,IF(H436="SHOPEE",7,IF(H436="TOKOPEDIA",8,9))))))))</f>
        <v>7</v>
      </c>
      <c r="J436">
        <v>44055</v>
      </c>
      <c r="K436">
        <f>IF(M436="Bermasalah",0,1)</f>
        <v>0</v>
      </c>
      <c r="L436" t="s">
        <v>131</v>
      </c>
      <c r="M436" t="str">
        <f t="shared" si="25"/>
        <v>Bermasalah</v>
      </c>
    </row>
    <row r="437" spans="1:13" x14ac:dyDescent="0.25">
      <c r="A437" s="1">
        <v>45053</v>
      </c>
      <c r="B437" t="s">
        <v>27</v>
      </c>
      <c r="C437">
        <f t="shared" si="26"/>
        <v>18</v>
      </c>
      <c r="D437" t="s">
        <v>3</v>
      </c>
      <c r="E437">
        <f>IF(D437="ECO",1,IF(D437="EZ",2,3))</f>
        <v>1</v>
      </c>
      <c r="F437" t="s">
        <v>4</v>
      </c>
      <c r="G437">
        <f>IF(F437="PP_PM",1,IF(F437="PP_CASH",2,3))</f>
        <v>1</v>
      </c>
      <c r="H437" t="s">
        <v>5</v>
      </c>
      <c r="I437">
        <f>IF(H437="AKULAKUOB",1,IF(H437="BUKAEXPRESS",2,IF(H437="BUKALAPAK",3,IF(H437="E3",4,IF(H437="LAZADA",5,IF(H437="MAGELLAN",6,IF(H437="SHOPEE",7,IF(H437="TOKOPEDIA",8,9))))))))</f>
        <v>7</v>
      </c>
      <c r="J437">
        <v>24998</v>
      </c>
      <c r="K437">
        <f>IF(M437="Bermasalah",0,1)</f>
        <v>0</v>
      </c>
      <c r="L437" t="s">
        <v>131</v>
      </c>
      <c r="M437" t="str">
        <f t="shared" si="25"/>
        <v>Bermasalah</v>
      </c>
    </row>
    <row r="438" spans="1:13" x14ac:dyDescent="0.25">
      <c r="A438" s="1">
        <v>45054</v>
      </c>
      <c r="B438" t="s">
        <v>27</v>
      </c>
      <c r="C438">
        <f t="shared" si="26"/>
        <v>18</v>
      </c>
      <c r="D438" t="s">
        <v>3</v>
      </c>
      <c r="E438">
        <f>IF(D438="ECO",1,IF(D438="EZ",2,3))</f>
        <v>1</v>
      </c>
      <c r="F438" t="s">
        <v>4</v>
      </c>
      <c r="G438">
        <f>IF(F438="PP_PM",1,IF(F438="PP_CASH",2,3))</f>
        <v>1</v>
      </c>
      <c r="H438" t="s">
        <v>5</v>
      </c>
      <c r="I438">
        <f>IF(H438="AKULAKUOB",1,IF(H438="BUKAEXPRESS",2,IF(H438="BUKALAPAK",3,IF(H438="E3",4,IF(H438="LAZADA",5,IF(H438="MAGELLAN",6,IF(H438="SHOPEE",7,IF(H438="TOKOPEDIA",8,9))))))))</f>
        <v>7</v>
      </c>
      <c r="J438">
        <v>65835</v>
      </c>
      <c r="K438">
        <f>IF(M438="Bermasalah",0,1)</f>
        <v>1</v>
      </c>
      <c r="L438" t="s">
        <v>49</v>
      </c>
      <c r="M438" t="str">
        <f t="shared" si="25"/>
        <v>Tidak Bermasalah</v>
      </c>
    </row>
    <row r="439" spans="1:13" x14ac:dyDescent="0.25">
      <c r="A439" s="1">
        <v>45055</v>
      </c>
      <c r="B439" t="s">
        <v>27</v>
      </c>
      <c r="C439">
        <f t="shared" si="26"/>
        <v>18</v>
      </c>
      <c r="D439" t="s">
        <v>3</v>
      </c>
      <c r="E439">
        <f>IF(D439="ECO",1,IF(D439="EZ",2,3))</f>
        <v>1</v>
      </c>
      <c r="F439" t="s">
        <v>4</v>
      </c>
      <c r="G439">
        <f>IF(F439="PP_PM",1,IF(F439="PP_CASH",2,3))</f>
        <v>1</v>
      </c>
      <c r="H439" t="s">
        <v>5</v>
      </c>
      <c r="I439">
        <f>IF(H439="AKULAKUOB",1,IF(H439="BUKAEXPRESS",2,IF(H439="BUKALAPAK",3,IF(H439="E3",4,IF(H439="LAZADA",5,IF(H439="MAGELLAN",6,IF(H439="SHOPEE",7,IF(H439="TOKOPEDIA",8,9))))))))</f>
        <v>7</v>
      </c>
      <c r="J439">
        <v>31928</v>
      </c>
      <c r="K439">
        <f>IF(M439="Bermasalah",0,1)</f>
        <v>1</v>
      </c>
      <c r="L439" t="s">
        <v>49</v>
      </c>
      <c r="M439" t="str">
        <f t="shared" si="25"/>
        <v>Tidak Bermasalah</v>
      </c>
    </row>
    <row r="440" spans="1:13" x14ac:dyDescent="0.25">
      <c r="A440" s="1">
        <v>45056</v>
      </c>
      <c r="B440" t="s">
        <v>27</v>
      </c>
      <c r="C440">
        <f t="shared" si="26"/>
        <v>18</v>
      </c>
      <c r="D440" t="s">
        <v>3</v>
      </c>
      <c r="E440">
        <f>IF(D440="ECO",1,IF(D440="EZ",2,3))</f>
        <v>1</v>
      </c>
      <c r="F440" t="s">
        <v>4</v>
      </c>
      <c r="G440">
        <f>IF(F440="PP_PM",1,IF(F440="PP_CASH",2,3))</f>
        <v>1</v>
      </c>
      <c r="H440" t="s">
        <v>5</v>
      </c>
      <c r="I440">
        <f>IF(H440="AKULAKUOB",1,IF(H440="BUKAEXPRESS",2,IF(H440="BUKALAPAK",3,IF(H440="E3",4,IF(H440="LAZADA",5,IF(H440="MAGELLAN",6,IF(H440="SHOPEE",7,IF(H440="TOKOPEDIA",8,9))))))))</f>
        <v>7</v>
      </c>
      <c r="J440">
        <v>24998</v>
      </c>
      <c r="K440">
        <f>IF(M440="Bermasalah",0,1)</f>
        <v>0</v>
      </c>
      <c r="L440" t="s">
        <v>131</v>
      </c>
      <c r="M440" t="str">
        <f t="shared" si="25"/>
        <v>Bermasalah</v>
      </c>
    </row>
    <row r="441" spans="1:13" x14ac:dyDescent="0.25">
      <c r="A441" s="1">
        <v>45057</v>
      </c>
      <c r="B441" t="s">
        <v>27</v>
      </c>
      <c r="C441">
        <f t="shared" si="26"/>
        <v>18</v>
      </c>
      <c r="D441" t="s">
        <v>3</v>
      </c>
      <c r="E441">
        <f>IF(D441="ECO",1,IF(D441="EZ",2,3))</f>
        <v>1</v>
      </c>
      <c r="F441" t="s">
        <v>4</v>
      </c>
      <c r="G441">
        <f>IF(F441="PP_PM",1,IF(F441="PP_CASH",2,3))</f>
        <v>1</v>
      </c>
      <c r="H441" t="s">
        <v>5</v>
      </c>
      <c r="I441">
        <f>IF(H441="AKULAKUOB",1,IF(H441="BUKAEXPRESS",2,IF(H441="BUKALAPAK",3,IF(H441="E3",4,IF(H441="LAZADA",5,IF(H441="MAGELLAN",6,IF(H441="SHOPEE",7,IF(H441="TOKOPEDIA",8,9))))))))</f>
        <v>7</v>
      </c>
      <c r="J441">
        <v>25740</v>
      </c>
      <c r="K441">
        <f>IF(M441="Bermasalah",0,1)</f>
        <v>0</v>
      </c>
      <c r="L441" t="s">
        <v>131</v>
      </c>
      <c r="M441" t="str">
        <f t="shared" si="25"/>
        <v>Bermasalah</v>
      </c>
    </row>
    <row r="442" spans="1:13" x14ac:dyDescent="0.25">
      <c r="A442" s="1">
        <v>44935</v>
      </c>
      <c r="B442" t="s">
        <v>26</v>
      </c>
      <c r="C442">
        <f t="shared" si="26"/>
        <v>19</v>
      </c>
      <c r="D442" t="s">
        <v>8</v>
      </c>
      <c r="E442">
        <f>IF(D442="ECO",1,IF(D442="EZ",2,3))</f>
        <v>2</v>
      </c>
      <c r="F442" t="s">
        <v>4</v>
      </c>
      <c r="G442">
        <f>IF(F442="PP_PM",1,IF(F442="PP_CASH",2,3))</f>
        <v>1</v>
      </c>
      <c r="H442" t="s">
        <v>12</v>
      </c>
      <c r="I442">
        <f>IF(H442="AKULAKUOB",1,IF(H442="BUKAEXPRESS",2,IF(H442="BUKALAPAK",3,IF(H442="E3",4,IF(H442="LAZADA",5,IF(H442="MAGELLAN",6,IF(H442="SHOPEE",7,IF(H442="TOKOPEDIA",8,9))))))))</f>
        <v>6</v>
      </c>
      <c r="J442">
        <v>16975</v>
      </c>
      <c r="K442">
        <f>IF(M442="Bermasalah",0,1)</f>
        <v>0</v>
      </c>
      <c r="L442" t="s">
        <v>19</v>
      </c>
      <c r="M442" t="str">
        <f t="shared" ref="M442:M494" si="27">IF(L442="Other","Bermasalah",IF(L442="Delivery","Tidak Bermasalah",IF(L442="Kirim","Tidak Bermasalah",IF(L442="Pack","Tidak Bermasalah",IF(L442="Paket Bermasalah","Bermasalah",IF(L442="Paket Tinggal Gudang","Tidak Bermasalah",IF(L442="Sampai","Tidak Bermasalah",IF(L442="Tanda Terima","Tidak Bermasalah",IF(L442="TTD Retur","Bermasalah",0)))))))))</f>
        <v>Bermasalah</v>
      </c>
    </row>
    <row r="443" spans="1:13" x14ac:dyDescent="0.25">
      <c r="A443" s="1">
        <v>44943</v>
      </c>
      <c r="B443" t="s">
        <v>26</v>
      </c>
      <c r="C443">
        <f t="shared" si="26"/>
        <v>18</v>
      </c>
      <c r="D443" t="s">
        <v>8</v>
      </c>
      <c r="E443">
        <f>IF(D443="ECO",1,IF(D443="EZ",2,3))</f>
        <v>2</v>
      </c>
      <c r="F443" t="s">
        <v>4</v>
      </c>
      <c r="G443">
        <f>IF(F443="PP_PM",1,IF(F443="PP_CASH",2,3))</f>
        <v>1</v>
      </c>
      <c r="H443" t="s">
        <v>12</v>
      </c>
      <c r="I443">
        <f>IF(H443="AKULAKUOB",1,IF(H443="BUKAEXPRESS",2,IF(H443="BUKALAPAK",3,IF(H443="E3",4,IF(H443="LAZADA",5,IF(H443="MAGELLAN",6,IF(H443="SHOPEE",7,IF(H443="TOKOPEDIA",8,9))))))))</f>
        <v>6</v>
      </c>
      <c r="J443">
        <v>20370</v>
      </c>
      <c r="K443">
        <f>IF(M443="Bermasalah",0,1)</f>
        <v>0</v>
      </c>
      <c r="L443" t="s">
        <v>19</v>
      </c>
      <c r="M443" t="str">
        <f t="shared" si="27"/>
        <v>Bermasalah</v>
      </c>
    </row>
    <row r="444" spans="1:13" x14ac:dyDescent="0.25">
      <c r="A444" s="1">
        <v>44950</v>
      </c>
      <c r="B444" t="s">
        <v>26</v>
      </c>
      <c r="C444">
        <f t="shared" si="26"/>
        <v>18</v>
      </c>
      <c r="D444" t="s">
        <v>8</v>
      </c>
      <c r="E444">
        <f>IF(D444="ECO",1,IF(D444="EZ",2,3))</f>
        <v>2</v>
      </c>
      <c r="F444" t="s">
        <v>4</v>
      </c>
      <c r="G444">
        <f>IF(F444="PP_PM",1,IF(F444="PP_CASH",2,3))</f>
        <v>1</v>
      </c>
      <c r="H444" t="s">
        <v>12</v>
      </c>
      <c r="I444">
        <f>IF(H444="AKULAKUOB",1,IF(H444="BUKAEXPRESS",2,IF(H444="BUKALAPAK",3,IF(H444="E3",4,IF(H444="LAZADA",5,IF(H444="MAGELLAN",6,IF(H444="SHOPEE",7,IF(H444="TOKOPEDIA",8,9))))))))</f>
        <v>6</v>
      </c>
      <c r="J444">
        <v>17945</v>
      </c>
      <c r="K444">
        <f>IF(M444="Bermasalah",0,1)</f>
        <v>0</v>
      </c>
      <c r="L444" t="s">
        <v>19</v>
      </c>
      <c r="M444" t="str">
        <f t="shared" si="27"/>
        <v>Bermasalah</v>
      </c>
    </row>
    <row r="445" spans="1:13" x14ac:dyDescent="0.25">
      <c r="A445" s="1">
        <v>44959</v>
      </c>
      <c r="B445" t="s">
        <v>26</v>
      </c>
      <c r="C445">
        <f t="shared" si="26"/>
        <v>18</v>
      </c>
      <c r="D445" t="s">
        <v>3</v>
      </c>
      <c r="E445">
        <f>IF(D445="ECO",1,IF(D445="EZ",2,3))</f>
        <v>1</v>
      </c>
      <c r="F445" t="s">
        <v>4</v>
      </c>
      <c r="G445">
        <f>IF(F445="PP_PM",1,IF(F445="PP_CASH",2,3))</f>
        <v>1</v>
      </c>
      <c r="H445" t="s">
        <v>12</v>
      </c>
      <c r="I445">
        <f>IF(H445="AKULAKUOB",1,IF(H445="BUKAEXPRESS",2,IF(H445="BUKALAPAK",3,IF(H445="E3",4,IF(H445="LAZADA",5,IF(H445="MAGELLAN",6,IF(H445="SHOPEE",7,IF(H445="TOKOPEDIA",8,9))))))))</f>
        <v>6</v>
      </c>
      <c r="J445">
        <v>15345</v>
      </c>
      <c r="K445">
        <f>IF(M445="Bermasalah",0,1)</f>
        <v>1</v>
      </c>
      <c r="L445" t="s">
        <v>49</v>
      </c>
      <c r="M445" t="str">
        <f t="shared" si="27"/>
        <v>Tidak Bermasalah</v>
      </c>
    </row>
    <row r="446" spans="1:13" x14ac:dyDescent="0.25">
      <c r="A446" s="1">
        <v>44964</v>
      </c>
      <c r="B446" t="s">
        <v>26</v>
      </c>
      <c r="C446">
        <f t="shared" si="26"/>
        <v>18</v>
      </c>
      <c r="D446" t="s">
        <v>3</v>
      </c>
      <c r="E446">
        <f>IF(D446="ECO",1,IF(D446="EZ",2,3))</f>
        <v>1</v>
      </c>
      <c r="F446" t="s">
        <v>4</v>
      </c>
      <c r="G446">
        <f>IF(F446="PP_PM",1,IF(F446="PP_CASH",2,3))</f>
        <v>1</v>
      </c>
      <c r="H446" t="s">
        <v>12</v>
      </c>
      <c r="I446">
        <f>IF(H446="AKULAKUOB",1,IF(H446="BUKAEXPRESS",2,IF(H446="BUKALAPAK",3,IF(H446="E3",4,IF(H446="LAZADA",5,IF(H446="MAGELLAN",6,IF(H446="SHOPEE",7,IF(H446="TOKOPEDIA",8,9))))))))</f>
        <v>6</v>
      </c>
      <c r="J446">
        <v>26730</v>
      </c>
      <c r="K446">
        <f>IF(M446="Bermasalah",0,1)</f>
        <v>1</v>
      </c>
      <c r="L446" t="s">
        <v>49</v>
      </c>
      <c r="M446" t="str">
        <f t="shared" si="27"/>
        <v>Tidak Bermasalah</v>
      </c>
    </row>
    <row r="447" spans="1:13" x14ac:dyDescent="0.25">
      <c r="A447" s="1">
        <v>44958</v>
      </c>
      <c r="B447" t="s">
        <v>26</v>
      </c>
      <c r="C447">
        <f t="shared" si="26"/>
        <v>18</v>
      </c>
      <c r="D447" t="s">
        <v>8</v>
      </c>
      <c r="E447">
        <f>IF(D447="ECO",1,IF(D447="EZ",2,3))</f>
        <v>2</v>
      </c>
      <c r="F447" t="s">
        <v>4</v>
      </c>
      <c r="G447">
        <f>IF(F447="PP_PM",1,IF(F447="PP_CASH",2,3))</f>
        <v>1</v>
      </c>
      <c r="H447" t="s">
        <v>12</v>
      </c>
      <c r="I447">
        <f>IF(H447="AKULAKUOB",1,IF(H447="BUKAEXPRESS",2,IF(H447="BUKALAPAK",3,IF(H447="E3",4,IF(H447="LAZADA",5,IF(H447="MAGELLAN",6,IF(H447="SHOPEE",7,IF(H447="TOKOPEDIA",8,9))))))))</f>
        <v>6</v>
      </c>
      <c r="J447">
        <v>38315</v>
      </c>
      <c r="K447">
        <f>IF(M447="Bermasalah",0,1)</f>
        <v>1</v>
      </c>
      <c r="L447" t="s">
        <v>49</v>
      </c>
      <c r="M447" t="str">
        <f t="shared" si="27"/>
        <v>Tidak Bermasalah</v>
      </c>
    </row>
    <row r="448" spans="1:13" x14ac:dyDescent="0.25">
      <c r="A448" s="1">
        <v>45012</v>
      </c>
      <c r="B448" t="s">
        <v>26</v>
      </c>
      <c r="C448">
        <f t="shared" si="26"/>
        <v>18</v>
      </c>
      <c r="D448" t="s">
        <v>3</v>
      </c>
      <c r="E448">
        <f>IF(D448="ECO",1,IF(D448="EZ",2,3))</f>
        <v>1</v>
      </c>
      <c r="F448" t="s">
        <v>4</v>
      </c>
      <c r="G448">
        <f>IF(F448="PP_PM",1,IF(F448="PP_CASH",2,3))</f>
        <v>1</v>
      </c>
      <c r="H448" t="s">
        <v>12</v>
      </c>
      <c r="I448">
        <f>IF(H448="AKULAKUOB",1,IF(H448="BUKAEXPRESS",2,IF(H448="BUKALAPAK",3,IF(H448="E3",4,IF(H448="LAZADA",5,IF(H448="MAGELLAN",6,IF(H448="SHOPEE",7,IF(H448="TOKOPEDIA",8,9))))))))</f>
        <v>6</v>
      </c>
      <c r="J448">
        <v>21697</v>
      </c>
      <c r="K448">
        <f>IF(M448="Bermasalah",0,1)</f>
        <v>1</v>
      </c>
      <c r="L448" t="s">
        <v>49</v>
      </c>
      <c r="M448" t="str">
        <f t="shared" si="27"/>
        <v>Tidak Bermasalah</v>
      </c>
    </row>
    <row r="449" spans="1:13" x14ac:dyDescent="0.25">
      <c r="A449" s="1">
        <v>45058</v>
      </c>
      <c r="B449" t="s">
        <v>26</v>
      </c>
      <c r="C449">
        <f t="shared" si="26"/>
        <v>18</v>
      </c>
      <c r="D449" t="s">
        <v>8</v>
      </c>
      <c r="E449">
        <f>IF(D449="ECO",1,IF(D449="EZ",2,3))</f>
        <v>2</v>
      </c>
      <c r="F449" t="s">
        <v>4</v>
      </c>
      <c r="G449">
        <f>IF(F449="PP_PM",1,IF(F449="PP_CASH",2,3))</f>
        <v>1</v>
      </c>
      <c r="H449" t="s">
        <v>12</v>
      </c>
      <c r="I449">
        <f>IF(H449="AKULAKUOB",1,IF(H449="BUKAEXPRESS",2,IF(H449="BUKALAPAK",3,IF(H449="E3",4,IF(H449="LAZADA",5,IF(H449="MAGELLAN",6,IF(H449="SHOPEE",7,IF(H449="TOKOPEDIA",8,9))))))))</f>
        <v>6</v>
      </c>
      <c r="J449">
        <v>66930</v>
      </c>
      <c r="K449">
        <f>IF(M449="Bermasalah",0,1)</f>
        <v>1</v>
      </c>
      <c r="L449" t="s">
        <v>49</v>
      </c>
      <c r="M449" t="str">
        <f t="shared" si="27"/>
        <v>Tidak Bermasalah</v>
      </c>
    </row>
    <row r="450" spans="1:13" x14ac:dyDescent="0.25">
      <c r="A450" s="1">
        <v>45090</v>
      </c>
      <c r="B450" t="s">
        <v>26</v>
      </c>
      <c r="C450">
        <f t="shared" si="26"/>
        <v>18</v>
      </c>
      <c r="D450" t="s">
        <v>8</v>
      </c>
      <c r="E450">
        <f>IF(D450="ECO",1,IF(D450="EZ",2,3))</f>
        <v>2</v>
      </c>
      <c r="F450" t="s">
        <v>4</v>
      </c>
      <c r="G450">
        <f>IF(F450="PP_PM",1,IF(F450="PP_CASH",2,3))</f>
        <v>1</v>
      </c>
      <c r="H450" t="s">
        <v>12</v>
      </c>
      <c r="I450">
        <f>IF(H450="AKULAKUOB",1,IF(H450="BUKAEXPRESS",2,IF(H450="BUKALAPAK",3,IF(H450="E3",4,IF(H450="LAZADA",5,IF(H450="MAGELLAN",6,IF(H450="SHOPEE",7,IF(H450="TOKOPEDIA",8,9))))))))</f>
        <v>6</v>
      </c>
      <c r="J450">
        <v>9700</v>
      </c>
      <c r="K450">
        <f>IF(M450="Bermasalah",0,1)</f>
        <v>1</v>
      </c>
      <c r="L450" t="s">
        <v>49</v>
      </c>
      <c r="M450" t="str">
        <f t="shared" si="27"/>
        <v>Tidak Bermasalah</v>
      </c>
    </row>
    <row r="451" spans="1:13" x14ac:dyDescent="0.25">
      <c r="A451" s="1">
        <v>44954</v>
      </c>
      <c r="B451" t="s">
        <v>80</v>
      </c>
      <c r="C451">
        <f t="shared" si="26"/>
        <v>19</v>
      </c>
      <c r="D451" t="s">
        <v>3</v>
      </c>
      <c r="E451">
        <f>IF(D451="ECO",1,IF(D451="EZ",2,3))</f>
        <v>1</v>
      </c>
      <c r="F451" t="s">
        <v>4</v>
      </c>
      <c r="G451">
        <f>IF(F451="PP_PM",1,IF(F451="PP_CASH",2,3))</f>
        <v>1</v>
      </c>
      <c r="H451" t="s">
        <v>5</v>
      </c>
      <c r="I451">
        <f>IF(H451="AKULAKUOB",1,IF(H451="BUKAEXPRESS",2,IF(H451="BUKALAPAK",3,IF(H451="E3",4,IF(H451="LAZADA",5,IF(H451="MAGELLAN",6,IF(H451="SHOPEE",7,IF(H451="TOKOPEDIA",8,9))))))))</f>
        <v>7</v>
      </c>
      <c r="J451">
        <v>31432</v>
      </c>
      <c r="K451">
        <f>IF(M451="Bermasalah",0,1)</f>
        <v>1</v>
      </c>
      <c r="L451" t="s">
        <v>49</v>
      </c>
      <c r="M451" t="str">
        <f t="shared" si="27"/>
        <v>Tidak Bermasalah</v>
      </c>
    </row>
    <row r="452" spans="1:13" x14ac:dyDescent="0.25">
      <c r="A452" s="1">
        <v>44953</v>
      </c>
      <c r="B452" t="s">
        <v>80</v>
      </c>
      <c r="C452">
        <f>IF(B452=B451,19,20)</f>
        <v>19</v>
      </c>
      <c r="D452" t="s">
        <v>8</v>
      </c>
      <c r="E452">
        <f>IF(D452="ECO",1,IF(D452="EZ",2,3))</f>
        <v>2</v>
      </c>
      <c r="F452" t="s">
        <v>4</v>
      </c>
      <c r="G452">
        <f>IF(F452="PP_PM",1,IF(F452="PP_CASH",2,3))</f>
        <v>1</v>
      </c>
      <c r="H452" t="s">
        <v>5</v>
      </c>
      <c r="I452">
        <f>IF(H452="AKULAKUOB",1,IF(H452="BUKAEXPRESS",2,IF(H452="BUKALAPAK",3,IF(H452="E3",4,IF(H452="LAZADA",5,IF(H452="MAGELLAN",6,IF(H452="SHOPEE",7,IF(H452="TOKOPEDIA",8,9))))))))</f>
        <v>7</v>
      </c>
      <c r="J452">
        <v>39285</v>
      </c>
      <c r="K452">
        <f>IF(M452="Bermasalah",0,1)</f>
        <v>1</v>
      </c>
      <c r="L452" t="s">
        <v>49</v>
      </c>
      <c r="M452" t="str">
        <f t="shared" si="27"/>
        <v>Tidak Bermasalah</v>
      </c>
    </row>
    <row r="453" spans="1:13" x14ac:dyDescent="0.25">
      <c r="A453" s="1">
        <v>44958</v>
      </c>
      <c r="B453" t="s">
        <v>80</v>
      </c>
      <c r="C453">
        <f t="shared" ref="C453:C467" si="28">IF(B453=B452,19,20)</f>
        <v>19</v>
      </c>
      <c r="D453" t="s">
        <v>3</v>
      </c>
      <c r="E453">
        <f>IF(D453="ECO",1,IF(D453="EZ",2,3))</f>
        <v>1</v>
      </c>
      <c r="F453" t="s">
        <v>4</v>
      </c>
      <c r="G453">
        <f>IF(F453="PP_PM",1,IF(F453="PP_CASH",2,3))</f>
        <v>1</v>
      </c>
      <c r="H453" t="s">
        <v>5</v>
      </c>
      <c r="I453">
        <f>IF(H453="AKULAKUOB",1,IF(H453="BUKAEXPRESS",2,IF(H453="BUKALAPAK",3,IF(H453="E3",4,IF(H453="LAZADA",5,IF(H453="MAGELLAN",6,IF(H453="SHOPEE",7,IF(H453="TOKOPEDIA",8,9))))))))</f>
        <v>7</v>
      </c>
      <c r="J453">
        <v>32918</v>
      </c>
      <c r="K453">
        <f>IF(M453="Bermasalah",0,1)</f>
        <v>1</v>
      </c>
      <c r="L453" t="s">
        <v>49</v>
      </c>
      <c r="M453" t="str">
        <f t="shared" si="27"/>
        <v>Tidak Bermasalah</v>
      </c>
    </row>
    <row r="454" spans="1:13" x14ac:dyDescent="0.25">
      <c r="A454" s="1">
        <v>44964</v>
      </c>
      <c r="B454" t="s">
        <v>80</v>
      </c>
      <c r="C454">
        <f t="shared" si="28"/>
        <v>19</v>
      </c>
      <c r="D454" t="s">
        <v>3</v>
      </c>
      <c r="E454">
        <f>IF(D454="ECO",1,IF(D454="EZ",2,3))</f>
        <v>1</v>
      </c>
      <c r="F454" t="s">
        <v>4</v>
      </c>
      <c r="G454">
        <f>IF(F454="PP_PM",1,IF(F454="PP_CASH",2,3))</f>
        <v>1</v>
      </c>
      <c r="H454" t="s">
        <v>5</v>
      </c>
      <c r="I454">
        <f>IF(H454="AKULAKUOB",1,IF(H454="BUKAEXPRESS",2,IF(H454="BUKALAPAK",3,IF(H454="E3",4,IF(H454="LAZADA",5,IF(H454="MAGELLAN",6,IF(H454="SHOPEE",7,IF(H454="TOKOPEDIA",8,9))))))))</f>
        <v>7</v>
      </c>
      <c r="J454">
        <v>24998</v>
      </c>
      <c r="K454">
        <f>IF(M454="Bermasalah",0,1)</f>
        <v>1</v>
      </c>
      <c r="L454" t="s">
        <v>49</v>
      </c>
      <c r="M454" t="str">
        <f t="shared" si="27"/>
        <v>Tidak Bermasalah</v>
      </c>
    </row>
    <row r="455" spans="1:13" x14ac:dyDescent="0.25">
      <c r="A455" s="1">
        <v>44971</v>
      </c>
      <c r="B455" t="s">
        <v>80</v>
      </c>
      <c r="C455">
        <f t="shared" si="28"/>
        <v>19</v>
      </c>
      <c r="D455" t="s">
        <v>3</v>
      </c>
      <c r="E455">
        <f>IF(D455="ECO",1,IF(D455="EZ",2,3))</f>
        <v>1</v>
      </c>
      <c r="F455" t="s">
        <v>4</v>
      </c>
      <c r="G455">
        <f>IF(F455="PP_PM",1,IF(F455="PP_CASH",2,3))</f>
        <v>1</v>
      </c>
      <c r="H455" t="s">
        <v>5</v>
      </c>
      <c r="I455">
        <f>IF(H455="AKULAKUOB",1,IF(H455="BUKAEXPRESS",2,IF(H455="BUKALAPAK",3,IF(H455="E3",4,IF(H455="LAZADA",5,IF(H455="MAGELLAN",6,IF(H455="SHOPEE",7,IF(H455="TOKOPEDIA",8,9))))))))</f>
        <v>7</v>
      </c>
      <c r="J455">
        <v>33412</v>
      </c>
      <c r="K455">
        <f>IF(M455="Bermasalah",0,1)</f>
        <v>1</v>
      </c>
      <c r="L455" t="s">
        <v>49</v>
      </c>
      <c r="M455" t="str">
        <f t="shared" si="27"/>
        <v>Tidak Bermasalah</v>
      </c>
    </row>
    <row r="456" spans="1:13" x14ac:dyDescent="0.25">
      <c r="A456" s="1">
        <v>44958</v>
      </c>
      <c r="B456" t="s">
        <v>80</v>
      </c>
      <c r="C456">
        <f t="shared" si="28"/>
        <v>19</v>
      </c>
      <c r="D456" t="s">
        <v>3</v>
      </c>
      <c r="E456">
        <f>IF(D456="ECO",1,IF(D456="EZ",2,3))</f>
        <v>1</v>
      </c>
      <c r="F456" t="s">
        <v>4</v>
      </c>
      <c r="G456">
        <f>IF(F456="PP_PM",1,IF(F456="PP_CASH",2,3))</f>
        <v>1</v>
      </c>
      <c r="H456" t="s">
        <v>5</v>
      </c>
      <c r="I456">
        <f>IF(H456="AKULAKUOB",1,IF(H456="BUKAEXPRESS",2,IF(H456="BUKALAPAK",3,IF(H456="E3",4,IF(H456="LAZADA",5,IF(H456="MAGELLAN",6,IF(H456="SHOPEE",7,IF(H456="TOKOPEDIA",8,9))))))))</f>
        <v>7</v>
      </c>
      <c r="J456">
        <v>22028</v>
      </c>
      <c r="K456">
        <f>IF(M456="Bermasalah",0,1)</f>
        <v>1</v>
      </c>
      <c r="L456" t="s">
        <v>49</v>
      </c>
      <c r="M456" t="str">
        <f t="shared" si="27"/>
        <v>Tidak Bermasalah</v>
      </c>
    </row>
    <row r="457" spans="1:13" x14ac:dyDescent="0.25">
      <c r="A457" s="1">
        <v>45007</v>
      </c>
      <c r="B457" t="s">
        <v>80</v>
      </c>
      <c r="C457">
        <f t="shared" si="28"/>
        <v>19</v>
      </c>
      <c r="D457" t="s">
        <v>3</v>
      </c>
      <c r="E457">
        <f>IF(D457="ECO",1,IF(D457="EZ",2,3))</f>
        <v>1</v>
      </c>
      <c r="F457" t="s">
        <v>4</v>
      </c>
      <c r="G457">
        <f>IF(F457="PP_PM",1,IF(F457="PP_CASH",2,3))</f>
        <v>1</v>
      </c>
      <c r="H457" t="s">
        <v>5</v>
      </c>
      <c r="I457">
        <f>IF(H457="AKULAKUOB",1,IF(H457="BUKAEXPRESS",2,IF(H457="BUKALAPAK",3,IF(H457="E3",4,IF(H457="LAZADA",5,IF(H457="MAGELLAN",6,IF(H457="SHOPEE",7,IF(H457="TOKOPEDIA",8,9))))))))</f>
        <v>7</v>
      </c>
      <c r="J457">
        <v>31432</v>
      </c>
      <c r="K457">
        <f>IF(M457="Bermasalah",0,1)</f>
        <v>0</v>
      </c>
      <c r="L457" t="s">
        <v>131</v>
      </c>
      <c r="M457" t="str">
        <f t="shared" si="27"/>
        <v>Bermasalah</v>
      </c>
    </row>
    <row r="458" spans="1:13" x14ac:dyDescent="0.25">
      <c r="A458" s="1">
        <v>45014</v>
      </c>
      <c r="B458" t="s">
        <v>80</v>
      </c>
      <c r="C458">
        <f t="shared" si="28"/>
        <v>19</v>
      </c>
      <c r="D458" t="s">
        <v>3</v>
      </c>
      <c r="E458">
        <f>IF(D458="ECO",1,IF(D458="EZ",2,3))</f>
        <v>1</v>
      </c>
      <c r="F458" t="s">
        <v>4</v>
      </c>
      <c r="G458">
        <f>IF(F458="PP_PM",1,IF(F458="PP_CASH",2,3))</f>
        <v>1</v>
      </c>
      <c r="H458" t="s">
        <v>5</v>
      </c>
      <c r="I458">
        <f>IF(H458="AKULAKUOB",1,IF(H458="BUKAEXPRESS",2,IF(H458="BUKALAPAK",3,IF(H458="E3",4,IF(H458="LAZADA",5,IF(H458="MAGELLAN",6,IF(H458="SHOPEE",7,IF(H458="TOKOPEDIA",8,9))))))))</f>
        <v>7</v>
      </c>
      <c r="J458">
        <v>28958</v>
      </c>
      <c r="K458">
        <f>IF(M458="Bermasalah",0,1)</f>
        <v>0</v>
      </c>
      <c r="L458" t="s">
        <v>131</v>
      </c>
      <c r="M458" t="str">
        <f t="shared" si="27"/>
        <v>Bermasalah</v>
      </c>
    </row>
    <row r="459" spans="1:13" x14ac:dyDescent="0.25">
      <c r="A459" s="1">
        <v>45014</v>
      </c>
      <c r="B459" t="s">
        <v>80</v>
      </c>
      <c r="C459">
        <f t="shared" si="28"/>
        <v>19</v>
      </c>
      <c r="D459" t="s">
        <v>3</v>
      </c>
      <c r="E459">
        <f>IF(D459="ECO",1,IF(D459="EZ",2,3))</f>
        <v>1</v>
      </c>
      <c r="F459" t="s">
        <v>4</v>
      </c>
      <c r="G459">
        <f>IF(F459="PP_PM",1,IF(F459="PP_CASH",2,3))</f>
        <v>1</v>
      </c>
      <c r="H459" t="s">
        <v>5</v>
      </c>
      <c r="I459">
        <f>IF(H459="AKULAKUOB",1,IF(H459="BUKAEXPRESS",2,IF(H459="BUKALAPAK",3,IF(H459="E3",4,IF(H459="LAZADA",5,IF(H459="MAGELLAN",6,IF(H459="SHOPEE",7,IF(H459="TOKOPEDIA",8,9))))))))</f>
        <v>7</v>
      </c>
      <c r="J459">
        <v>32918</v>
      </c>
      <c r="K459">
        <f>IF(M459="Bermasalah",0,1)</f>
        <v>1</v>
      </c>
      <c r="L459" t="s">
        <v>49</v>
      </c>
      <c r="M459" t="str">
        <f t="shared" si="27"/>
        <v>Tidak Bermasalah</v>
      </c>
    </row>
    <row r="460" spans="1:13" x14ac:dyDescent="0.25">
      <c r="A460" s="1">
        <v>45016</v>
      </c>
      <c r="B460" t="s">
        <v>80</v>
      </c>
      <c r="C460">
        <f t="shared" si="28"/>
        <v>19</v>
      </c>
      <c r="D460" t="s">
        <v>3</v>
      </c>
      <c r="E460">
        <f>IF(D460="ECO",1,IF(D460="EZ",2,3))</f>
        <v>1</v>
      </c>
      <c r="F460" t="s">
        <v>4</v>
      </c>
      <c r="G460">
        <f>IF(F460="PP_PM",1,IF(F460="PP_CASH",2,3))</f>
        <v>1</v>
      </c>
      <c r="H460" t="s">
        <v>5</v>
      </c>
      <c r="I460">
        <f>IF(H460="AKULAKUOB",1,IF(H460="BUKAEXPRESS",2,IF(H460="BUKALAPAK",3,IF(H460="E3",4,IF(H460="LAZADA",5,IF(H460="MAGELLAN",6,IF(H460="SHOPEE",7,IF(H460="TOKOPEDIA",8,9))))))))</f>
        <v>7</v>
      </c>
      <c r="J460">
        <v>20295</v>
      </c>
      <c r="K460">
        <f>IF(M460="Bermasalah",0,1)</f>
        <v>0</v>
      </c>
      <c r="L460" t="s">
        <v>131</v>
      </c>
      <c r="M460" t="str">
        <f t="shared" si="27"/>
        <v>Bermasalah</v>
      </c>
    </row>
    <row r="461" spans="1:13" x14ac:dyDescent="0.25">
      <c r="A461" s="1">
        <v>45017</v>
      </c>
      <c r="B461" t="s">
        <v>80</v>
      </c>
      <c r="C461">
        <f t="shared" si="28"/>
        <v>19</v>
      </c>
      <c r="D461" t="s">
        <v>3</v>
      </c>
      <c r="E461">
        <f>IF(D461="ECO",1,IF(D461="EZ",2,3))</f>
        <v>1</v>
      </c>
      <c r="F461" t="s">
        <v>4</v>
      </c>
      <c r="G461">
        <f>IF(F461="PP_PM",1,IF(F461="PP_CASH",2,3))</f>
        <v>1</v>
      </c>
      <c r="H461" t="s">
        <v>5</v>
      </c>
      <c r="I461">
        <f>IF(H461="AKULAKUOB",1,IF(H461="BUKAEXPRESS",2,IF(H461="BUKALAPAK",3,IF(H461="E3",4,IF(H461="LAZADA",5,IF(H461="MAGELLAN",6,IF(H461="SHOPEE",7,IF(H461="TOKOPEDIA",8,9))))))))</f>
        <v>7</v>
      </c>
      <c r="J461">
        <v>24255</v>
      </c>
      <c r="K461">
        <f>IF(M461="Bermasalah",0,1)</f>
        <v>0</v>
      </c>
      <c r="L461" t="s">
        <v>131</v>
      </c>
      <c r="M461" t="str">
        <f t="shared" si="27"/>
        <v>Bermasalah</v>
      </c>
    </row>
    <row r="462" spans="1:13" x14ac:dyDescent="0.25">
      <c r="A462" s="1">
        <v>45061</v>
      </c>
      <c r="B462" t="s">
        <v>80</v>
      </c>
      <c r="C462">
        <f t="shared" si="28"/>
        <v>19</v>
      </c>
      <c r="D462" t="s">
        <v>3</v>
      </c>
      <c r="E462">
        <f>IF(D462="ECO",1,IF(D462="EZ",2,3))</f>
        <v>1</v>
      </c>
      <c r="F462" t="s">
        <v>4</v>
      </c>
      <c r="G462">
        <f>IF(F462="PP_PM",1,IF(F462="PP_CASH",2,3))</f>
        <v>1</v>
      </c>
      <c r="H462" t="s">
        <v>5</v>
      </c>
      <c r="I462">
        <f>IF(H462="AKULAKUOB",1,IF(H462="BUKAEXPRESS",2,IF(H462="BUKALAPAK",3,IF(H462="E3",4,IF(H462="LAZADA",5,IF(H462="MAGELLAN",6,IF(H462="SHOPEE",7,IF(H462="TOKOPEDIA",8,9))))))))</f>
        <v>7</v>
      </c>
      <c r="J462">
        <v>21532</v>
      </c>
      <c r="K462">
        <f>IF(M462="Bermasalah",0,1)</f>
        <v>0</v>
      </c>
      <c r="L462" t="s">
        <v>131</v>
      </c>
      <c r="M462" t="str">
        <f t="shared" si="27"/>
        <v>Bermasalah</v>
      </c>
    </row>
    <row r="463" spans="1:13" x14ac:dyDescent="0.25">
      <c r="A463" s="1">
        <v>45062</v>
      </c>
      <c r="B463" t="s">
        <v>80</v>
      </c>
      <c r="C463">
        <f t="shared" si="28"/>
        <v>19</v>
      </c>
      <c r="D463" t="s">
        <v>3</v>
      </c>
      <c r="E463">
        <f>IF(D463="ECO",1,IF(D463="EZ",2,3))</f>
        <v>1</v>
      </c>
      <c r="F463" t="s">
        <v>4</v>
      </c>
      <c r="G463">
        <f>IF(F463="PP_PM",1,IF(F463="PP_CASH",2,3))</f>
        <v>1</v>
      </c>
      <c r="H463" t="s">
        <v>5</v>
      </c>
      <c r="I463">
        <f>IF(H463="AKULAKUOB",1,IF(H463="BUKAEXPRESS",2,IF(H463="BUKALAPAK",3,IF(H463="E3",4,IF(H463="LAZADA",5,IF(H463="MAGELLAN",6,IF(H463="SHOPEE",7,IF(H463="TOKOPEDIA",8,9))))))))</f>
        <v>7</v>
      </c>
      <c r="J463">
        <v>22028</v>
      </c>
      <c r="K463">
        <f>IF(M463="Bermasalah",0,1)</f>
        <v>1</v>
      </c>
      <c r="L463" t="s">
        <v>49</v>
      </c>
      <c r="M463" t="str">
        <f t="shared" si="27"/>
        <v>Tidak Bermasalah</v>
      </c>
    </row>
    <row r="464" spans="1:13" x14ac:dyDescent="0.25">
      <c r="A464" s="1">
        <v>45069</v>
      </c>
      <c r="B464" t="s">
        <v>80</v>
      </c>
      <c r="C464">
        <f t="shared" si="28"/>
        <v>19</v>
      </c>
      <c r="D464" t="s">
        <v>3</v>
      </c>
      <c r="E464">
        <f>IF(D464="ECO",1,IF(D464="EZ",2,3))</f>
        <v>1</v>
      </c>
      <c r="F464" t="s">
        <v>4</v>
      </c>
      <c r="G464">
        <f>IF(F464="PP_PM",1,IF(F464="PP_CASH",2,3))</f>
        <v>1</v>
      </c>
      <c r="H464" t="s">
        <v>5</v>
      </c>
      <c r="I464">
        <f>IF(H464="AKULAKUOB",1,IF(H464="BUKAEXPRESS",2,IF(H464="BUKALAPAK",3,IF(H464="E3",4,IF(H464="LAZADA",5,IF(H464="MAGELLAN",6,IF(H464="SHOPEE",7,IF(H464="TOKOPEDIA",8,9))))))))</f>
        <v>7</v>
      </c>
      <c r="J464">
        <v>29948</v>
      </c>
      <c r="K464">
        <f>IF(M464="Bermasalah",0,1)</f>
        <v>0</v>
      </c>
      <c r="L464" t="s">
        <v>131</v>
      </c>
      <c r="M464" t="str">
        <f t="shared" si="27"/>
        <v>Bermasalah</v>
      </c>
    </row>
    <row r="465" spans="1:13" x14ac:dyDescent="0.25">
      <c r="A465" s="1">
        <v>45070</v>
      </c>
      <c r="B465" t="s">
        <v>80</v>
      </c>
      <c r="C465">
        <f t="shared" si="28"/>
        <v>19</v>
      </c>
      <c r="D465" t="s">
        <v>3</v>
      </c>
      <c r="E465">
        <f>IF(D465="ECO",1,IF(D465="EZ",2,3))</f>
        <v>1</v>
      </c>
      <c r="F465" t="s">
        <v>4</v>
      </c>
      <c r="G465">
        <f>IF(F465="PP_PM",1,IF(F465="PP_CASH",2,3))</f>
        <v>1</v>
      </c>
      <c r="H465" t="s">
        <v>5</v>
      </c>
      <c r="I465">
        <f>IF(H465="AKULAKUOB",1,IF(H465="BUKAEXPRESS",2,IF(H465="BUKALAPAK",3,IF(H465="E3",4,IF(H465="LAZADA",5,IF(H465="MAGELLAN",6,IF(H465="SHOPEE",7,IF(H465="TOKOPEDIA",8,9))))))))</f>
        <v>7</v>
      </c>
      <c r="J465">
        <v>13860</v>
      </c>
      <c r="K465">
        <f>IF(M465="Bermasalah",0,1)</f>
        <v>0</v>
      </c>
      <c r="L465" t="s">
        <v>131</v>
      </c>
      <c r="M465" t="str">
        <f t="shared" si="27"/>
        <v>Bermasalah</v>
      </c>
    </row>
    <row r="466" spans="1:13" x14ac:dyDescent="0.25">
      <c r="A466" s="1">
        <v>45060</v>
      </c>
      <c r="B466" t="s">
        <v>80</v>
      </c>
      <c r="C466">
        <f t="shared" si="28"/>
        <v>19</v>
      </c>
      <c r="D466" t="s">
        <v>3</v>
      </c>
      <c r="E466">
        <f>IF(D466="ECO",1,IF(D466="EZ",2,3))</f>
        <v>1</v>
      </c>
      <c r="F466" t="s">
        <v>4</v>
      </c>
      <c r="G466">
        <f>IF(F466="PP_PM",1,IF(F466="PP_CASH",2,3))</f>
        <v>1</v>
      </c>
      <c r="H466" t="s">
        <v>5</v>
      </c>
      <c r="I466">
        <f>IF(H466="AKULAKUOB",1,IF(H466="BUKAEXPRESS",2,IF(H466="BUKALAPAK",3,IF(H466="E3",4,IF(H466="LAZADA",5,IF(H466="MAGELLAN",6,IF(H466="SHOPEE",7,IF(H466="TOKOPEDIA",8,9))))))))</f>
        <v>7</v>
      </c>
      <c r="J466">
        <v>31928</v>
      </c>
      <c r="K466">
        <f>IF(M466="Bermasalah",0,1)</f>
        <v>1</v>
      </c>
      <c r="L466" t="s">
        <v>49</v>
      </c>
      <c r="M466" t="str">
        <f t="shared" si="27"/>
        <v>Tidak Bermasalah</v>
      </c>
    </row>
    <row r="467" spans="1:13" x14ac:dyDescent="0.25">
      <c r="A467" s="1">
        <v>44968</v>
      </c>
      <c r="B467" t="s">
        <v>113</v>
      </c>
      <c r="C467">
        <f t="shared" si="28"/>
        <v>20</v>
      </c>
      <c r="D467" t="s">
        <v>8</v>
      </c>
      <c r="E467">
        <f>IF(D467="ECO",1,IF(D467="EZ",2,3))</f>
        <v>2</v>
      </c>
      <c r="F467" t="s">
        <v>4</v>
      </c>
      <c r="G467">
        <f>IF(F467="PP_PM",1,IF(F467="PP_CASH",2,3))</f>
        <v>1</v>
      </c>
      <c r="H467" t="s">
        <v>5</v>
      </c>
      <c r="I467">
        <f>IF(H467="AKULAKUOB",1,IF(H467="BUKAEXPRESS",2,IF(H467="BUKALAPAK",3,IF(H467="E3",4,IF(H467="LAZADA",5,IF(H467="MAGELLAN",6,IF(H467="SHOPEE",7,IF(H467="TOKOPEDIA",8,9))))))))</f>
        <v>7</v>
      </c>
      <c r="J467">
        <v>24250</v>
      </c>
      <c r="K467">
        <f>IF(M467="Bermasalah",0,1)</f>
        <v>1</v>
      </c>
      <c r="L467" t="s">
        <v>49</v>
      </c>
      <c r="M467" t="str">
        <f t="shared" si="27"/>
        <v>Tidak Bermasalah</v>
      </c>
    </row>
    <row r="468" spans="1:13" x14ac:dyDescent="0.25">
      <c r="A468" s="1">
        <v>44989</v>
      </c>
      <c r="B468" t="s">
        <v>113</v>
      </c>
      <c r="C468">
        <f>IF(B468=B467,20,21)</f>
        <v>20</v>
      </c>
      <c r="D468" t="s">
        <v>8</v>
      </c>
      <c r="E468">
        <f>IF(D468="ECO",1,IF(D468="EZ",2,3))</f>
        <v>2</v>
      </c>
      <c r="F468" t="s">
        <v>4</v>
      </c>
      <c r="G468">
        <f>IF(F468="PP_PM",1,IF(F468="PP_CASH",2,3))</f>
        <v>1</v>
      </c>
      <c r="H468" t="s">
        <v>5</v>
      </c>
      <c r="I468">
        <f>IF(H468="AKULAKUOB",1,IF(H468="BUKAEXPRESS",2,IF(H468="BUKALAPAK",3,IF(H468="E3",4,IF(H468="LAZADA",5,IF(H468="MAGELLAN",6,IF(H468="SHOPEE",7,IF(H468="TOKOPEDIA",8,9))))))))</f>
        <v>7</v>
      </c>
      <c r="J468">
        <v>15035</v>
      </c>
      <c r="K468">
        <f>IF(M468="Bermasalah",0,1)</f>
        <v>0</v>
      </c>
      <c r="L468" t="s">
        <v>19</v>
      </c>
      <c r="M468" t="str">
        <f t="shared" si="27"/>
        <v>Bermasalah</v>
      </c>
    </row>
    <row r="469" spans="1:13" x14ac:dyDescent="0.25">
      <c r="A469" s="1">
        <v>45013</v>
      </c>
      <c r="B469" t="s">
        <v>113</v>
      </c>
      <c r="C469">
        <f t="shared" ref="C469:C489" si="29">IF(B469=B468,20,21)</f>
        <v>20</v>
      </c>
      <c r="D469" t="s">
        <v>8</v>
      </c>
      <c r="E469">
        <f>IF(D469="ECO",1,IF(D469="EZ",2,3))</f>
        <v>2</v>
      </c>
      <c r="F469" t="s">
        <v>4</v>
      </c>
      <c r="G469">
        <f>IF(F469="PP_PM",1,IF(F469="PP_CASH",2,3))</f>
        <v>1</v>
      </c>
      <c r="H469" t="s">
        <v>5</v>
      </c>
      <c r="I469">
        <f>IF(H469="AKULAKUOB",1,IF(H469="BUKAEXPRESS",2,IF(H469="BUKALAPAK",3,IF(H469="E3",4,IF(H469="LAZADA",5,IF(H469="MAGELLAN",6,IF(H469="SHOPEE",7,IF(H469="TOKOPEDIA",8,9))))))))</f>
        <v>7</v>
      </c>
      <c r="J469">
        <v>26675</v>
      </c>
      <c r="K469">
        <f>IF(M469="Bermasalah",0,1)</f>
        <v>0</v>
      </c>
      <c r="L469" t="s">
        <v>131</v>
      </c>
      <c r="M469" t="str">
        <f t="shared" si="27"/>
        <v>Bermasalah</v>
      </c>
    </row>
    <row r="470" spans="1:13" x14ac:dyDescent="0.25">
      <c r="A470" s="1">
        <v>45024</v>
      </c>
      <c r="B470" t="s">
        <v>113</v>
      </c>
      <c r="C470">
        <f t="shared" si="29"/>
        <v>20</v>
      </c>
      <c r="D470" t="s">
        <v>8</v>
      </c>
      <c r="E470">
        <f>IF(D470="ECO",1,IF(D470="EZ",2,3))</f>
        <v>2</v>
      </c>
      <c r="F470" t="s">
        <v>4</v>
      </c>
      <c r="G470">
        <f>IF(F470="PP_PM",1,IF(F470="PP_CASH",2,3))</f>
        <v>1</v>
      </c>
      <c r="H470" t="s">
        <v>5</v>
      </c>
      <c r="I470">
        <f>IF(H470="AKULAKUOB",1,IF(H470="BUKAEXPRESS",2,IF(H470="BUKALAPAK",3,IF(H470="E3",4,IF(H470="LAZADA",5,IF(H470="MAGELLAN",6,IF(H470="SHOPEE",7,IF(H470="TOKOPEDIA",8,9))))))))</f>
        <v>7</v>
      </c>
      <c r="J470">
        <v>19400</v>
      </c>
      <c r="K470">
        <f>IF(M470="Bermasalah",0,1)</f>
        <v>0</v>
      </c>
      <c r="L470" t="s">
        <v>131</v>
      </c>
      <c r="M470" t="str">
        <f t="shared" si="27"/>
        <v>Bermasalah</v>
      </c>
    </row>
    <row r="471" spans="1:13" x14ac:dyDescent="0.25">
      <c r="A471" s="1">
        <v>45033</v>
      </c>
      <c r="B471" t="s">
        <v>113</v>
      </c>
      <c r="C471">
        <f t="shared" si="29"/>
        <v>20</v>
      </c>
      <c r="D471" t="s">
        <v>8</v>
      </c>
      <c r="E471">
        <f>IF(D471="ECO",1,IF(D471="EZ",2,3))</f>
        <v>2</v>
      </c>
      <c r="F471" t="s">
        <v>4</v>
      </c>
      <c r="G471">
        <f>IF(F471="PP_PM",1,IF(F471="PP_CASH",2,3))</f>
        <v>1</v>
      </c>
      <c r="H471" t="s">
        <v>5</v>
      </c>
      <c r="I471">
        <f>IF(H471="AKULAKUOB",1,IF(H471="BUKAEXPRESS",2,IF(H471="BUKALAPAK",3,IF(H471="E3",4,IF(H471="LAZADA",5,IF(H471="MAGELLAN",6,IF(H471="SHOPEE",7,IF(H471="TOKOPEDIA",8,9))))))))</f>
        <v>7</v>
      </c>
      <c r="J471">
        <v>28130</v>
      </c>
      <c r="K471">
        <f>IF(M471="Bermasalah",0,1)</f>
        <v>0</v>
      </c>
      <c r="L471" t="s">
        <v>131</v>
      </c>
      <c r="M471" t="str">
        <f t="shared" si="27"/>
        <v>Bermasalah</v>
      </c>
    </row>
    <row r="472" spans="1:13" x14ac:dyDescent="0.25">
      <c r="A472" s="1">
        <v>45025</v>
      </c>
      <c r="B472" t="s">
        <v>113</v>
      </c>
      <c r="C472">
        <f t="shared" si="29"/>
        <v>20</v>
      </c>
      <c r="D472" t="s">
        <v>8</v>
      </c>
      <c r="E472">
        <f>IF(D472="ECO",1,IF(D472="EZ",2,3))</f>
        <v>2</v>
      </c>
      <c r="F472" t="s">
        <v>4</v>
      </c>
      <c r="G472">
        <f>IF(F472="PP_PM",1,IF(F472="PP_CASH",2,3))</f>
        <v>1</v>
      </c>
      <c r="H472" t="s">
        <v>5</v>
      </c>
      <c r="I472">
        <f>IF(H472="AKULAKUOB",1,IF(H472="BUKAEXPRESS",2,IF(H472="BUKALAPAK",3,IF(H472="E3",4,IF(H472="LAZADA",5,IF(H472="MAGELLAN",6,IF(H472="SHOPEE",7,IF(H472="TOKOPEDIA",8,9))))))))</f>
        <v>7</v>
      </c>
      <c r="J472">
        <v>3880</v>
      </c>
      <c r="K472">
        <f>IF(M472="Bermasalah",0,1)</f>
        <v>0</v>
      </c>
      <c r="L472" t="s">
        <v>10</v>
      </c>
      <c r="M472" t="str">
        <f t="shared" si="27"/>
        <v>Bermasalah</v>
      </c>
    </row>
    <row r="473" spans="1:13" x14ac:dyDescent="0.25">
      <c r="A473" s="1">
        <v>45031</v>
      </c>
      <c r="B473" t="s">
        <v>113</v>
      </c>
      <c r="C473">
        <f t="shared" si="29"/>
        <v>20</v>
      </c>
      <c r="D473" t="s">
        <v>8</v>
      </c>
      <c r="E473">
        <f>IF(D473="ECO",1,IF(D473="EZ",2,3))</f>
        <v>2</v>
      </c>
      <c r="F473" t="s">
        <v>4</v>
      </c>
      <c r="G473">
        <f>IF(F473="PP_PM",1,IF(F473="PP_CASH",2,3))</f>
        <v>1</v>
      </c>
      <c r="H473" t="s">
        <v>5</v>
      </c>
      <c r="I473">
        <f>IF(H473="AKULAKUOB",1,IF(H473="BUKAEXPRESS",2,IF(H473="BUKALAPAK",3,IF(H473="E3",4,IF(H473="LAZADA",5,IF(H473="MAGELLAN",6,IF(H473="SHOPEE",7,IF(H473="TOKOPEDIA",8,9))))))))</f>
        <v>7</v>
      </c>
      <c r="J473">
        <v>17460</v>
      </c>
      <c r="K473">
        <f>IF(M473="Bermasalah",0,1)</f>
        <v>0</v>
      </c>
      <c r="L473" t="s">
        <v>131</v>
      </c>
      <c r="M473" t="str">
        <f t="shared" si="27"/>
        <v>Bermasalah</v>
      </c>
    </row>
    <row r="474" spans="1:13" x14ac:dyDescent="0.25">
      <c r="A474" s="1">
        <v>45043</v>
      </c>
      <c r="B474" t="s">
        <v>113</v>
      </c>
      <c r="C474">
        <f t="shared" si="29"/>
        <v>20</v>
      </c>
      <c r="D474" t="s">
        <v>8</v>
      </c>
      <c r="E474">
        <f>IF(D474="ECO",1,IF(D474="EZ",2,3))</f>
        <v>2</v>
      </c>
      <c r="F474" t="s">
        <v>4</v>
      </c>
      <c r="G474">
        <f>IF(F474="PP_PM",1,IF(F474="PP_CASH",2,3))</f>
        <v>1</v>
      </c>
      <c r="H474" t="s">
        <v>5</v>
      </c>
      <c r="I474">
        <f>IF(H474="AKULAKUOB",1,IF(H474="BUKAEXPRESS",2,IF(H474="BUKALAPAK",3,IF(H474="E3",4,IF(H474="LAZADA",5,IF(H474="MAGELLAN",6,IF(H474="SHOPEE",7,IF(H474="TOKOPEDIA",8,9))))))))</f>
        <v>7</v>
      </c>
      <c r="J474">
        <v>22795</v>
      </c>
      <c r="K474">
        <f>IF(M474="Bermasalah",0,1)</f>
        <v>0</v>
      </c>
      <c r="L474" t="s">
        <v>131</v>
      </c>
      <c r="M474" t="str">
        <f t="shared" si="27"/>
        <v>Bermasalah</v>
      </c>
    </row>
    <row r="475" spans="1:13" x14ac:dyDescent="0.25">
      <c r="A475" s="1">
        <v>45043</v>
      </c>
      <c r="B475" t="s">
        <v>113</v>
      </c>
      <c r="C475">
        <f t="shared" si="29"/>
        <v>20</v>
      </c>
      <c r="D475" t="s">
        <v>8</v>
      </c>
      <c r="E475">
        <f>IF(D475="ECO",1,IF(D475="EZ",2,3))</f>
        <v>2</v>
      </c>
      <c r="F475" t="s">
        <v>4</v>
      </c>
      <c r="G475">
        <f>IF(F475="PP_PM",1,IF(F475="PP_CASH",2,3))</f>
        <v>1</v>
      </c>
      <c r="H475" t="s">
        <v>5</v>
      </c>
      <c r="I475">
        <f>IF(H475="AKULAKUOB",1,IF(H475="BUKAEXPRESS",2,IF(H475="BUKALAPAK",3,IF(H475="E3",4,IF(H475="LAZADA",5,IF(H475="MAGELLAN",6,IF(H475="SHOPEE",7,IF(H475="TOKOPEDIA",8,9))))))))</f>
        <v>7</v>
      </c>
      <c r="J475">
        <v>23280</v>
      </c>
      <c r="K475">
        <f>IF(M475="Bermasalah",0,1)</f>
        <v>1</v>
      </c>
      <c r="L475" t="s">
        <v>49</v>
      </c>
      <c r="M475" t="str">
        <f t="shared" si="27"/>
        <v>Tidak Bermasalah</v>
      </c>
    </row>
    <row r="476" spans="1:13" x14ac:dyDescent="0.25">
      <c r="A476" s="1">
        <v>45021</v>
      </c>
      <c r="B476" t="s">
        <v>113</v>
      </c>
      <c r="C476">
        <f t="shared" si="29"/>
        <v>20</v>
      </c>
      <c r="D476" t="s">
        <v>8</v>
      </c>
      <c r="E476">
        <f>IF(D476="ECO",1,IF(D476="EZ",2,3))</f>
        <v>2</v>
      </c>
      <c r="F476" t="s">
        <v>4</v>
      </c>
      <c r="G476">
        <f>IF(F476="PP_PM",1,IF(F476="PP_CASH",2,3))</f>
        <v>1</v>
      </c>
      <c r="H476" t="s">
        <v>5</v>
      </c>
      <c r="I476">
        <f>IF(H476="AKULAKUOB",1,IF(H476="BUKAEXPRESS",2,IF(H476="BUKALAPAK",3,IF(H476="E3",4,IF(H476="LAZADA",5,IF(H476="MAGELLAN",6,IF(H476="SHOPEE",7,IF(H476="TOKOPEDIA",8,9))))))))</f>
        <v>7</v>
      </c>
      <c r="J476">
        <v>3880</v>
      </c>
      <c r="K476">
        <f>IF(M476="Bermasalah",0,1)</f>
        <v>0</v>
      </c>
      <c r="L476" t="s">
        <v>19</v>
      </c>
      <c r="M476" t="str">
        <f t="shared" si="27"/>
        <v>Bermasalah</v>
      </c>
    </row>
    <row r="477" spans="1:13" x14ac:dyDescent="0.25">
      <c r="A477" s="1">
        <v>45071</v>
      </c>
      <c r="B477" t="s">
        <v>113</v>
      </c>
      <c r="C477">
        <f t="shared" si="29"/>
        <v>20</v>
      </c>
      <c r="D477" t="s">
        <v>8</v>
      </c>
      <c r="E477">
        <f>IF(D477="ECO",1,IF(D477="EZ",2,3))</f>
        <v>2</v>
      </c>
      <c r="F477" t="s">
        <v>4</v>
      </c>
      <c r="G477">
        <f>IF(F477="PP_PM",1,IF(F477="PP_CASH",2,3))</f>
        <v>1</v>
      </c>
      <c r="H477" t="s">
        <v>5</v>
      </c>
      <c r="I477">
        <f>IF(H477="AKULAKUOB",1,IF(H477="BUKAEXPRESS",2,IF(H477="BUKALAPAK",3,IF(H477="E3",4,IF(H477="LAZADA",5,IF(H477="MAGELLAN",6,IF(H477="SHOPEE",7,IF(H477="TOKOPEDIA",8,9))))))))</f>
        <v>7</v>
      </c>
      <c r="J477">
        <v>24250</v>
      </c>
      <c r="K477">
        <f>IF(M477="Bermasalah",0,1)</f>
        <v>1</v>
      </c>
      <c r="L477" t="s">
        <v>49</v>
      </c>
      <c r="M477" t="str">
        <f t="shared" si="27"/>
        <v>Tidak Bermasalah</v>
      </c>
    </row>
    <row r="478" spans="1:13" x14ac:dyDescent="0.25">
      <c r="A478" s="1">
        <v>45061</v>
      </c>
      <c r="B478" t="s">
        <v>113</v>
      </c>
      <c r="C478">
        <f t="shared" si="29"/>
        <v>20</v>
      </c>
      <c r="D478" t="s">
        <v>8</v>
      </c>
      <c r="E478">
        <f>IF(D478="ECO",1,IF(D478="EZ",2,3))</f>
        <v>2</v>
      </c>
      <c r="F478" t="s">
        <v>4</v>
      </c>
      <c r="G478">
        <f>IF(F478="PP_PM",1,IF(F478="PP_CASH",2,3))</f>
        <v>1</v>
      </c>
      <c r="H478" t="s">
        <v>5</v>
      </c>
      <c r="I478">
        <f>IF(H478="AKULAKUOB",1,IF(H478="BUKAEXPRESS",2,IF(H478="BUKALAPAK",3,IF(H478="E3",4,IF(H478="LAZADA",5,IF(H478="MAGELLAN",6,IF(H478="SHOPEE",7,IF(H478="TOKOPEDIA",8,9))))))))</f>
        <v>7</v>
      </c>
      <c r="J478">
        <v>32010</v>
      </c>
      <c r="K478">
        <f>IF(M478="Bermasalah",0,1)</f>
        <v>0</v>
      </c>
      <c r="L478" t="s">
        <v>131</v>
      </c>
      <c r="M478" t="str">
        <f t="shared" si="27"/>
        <v>Bermasalah</v>
      </c>
    </row>
    <row r="479" spans="1:13" x14ac:dyDescent="0.25">
      <c r="A479" s="1">
        <v>45062</v>
      </c>
      <c r="B479" t="s">
        <v>113</v>
      </c>
      <c r="C479">
        <f t="shared" si="29"/>
        <v>20</v>
      </c>
      <c r="D479" t="s">
        <v>8</v>
      </c>
      <c r="E479">
        <f>IF(D479="ECO",1,IF(D479="EZ",2,3))</f>
        <v>2</v>
      </c>
      <c r="F479" t="s">
        <v>4</v>
      </c>
      <c r="G479">
        <f>IF(F479="PP_PM",1,IF(F479="PP_CASH",2,3))</f>
        <v>1</v>
      </c>
      <c r="H479" t="s">
        <v>5</v>
      </c>
      <c r="I479">
        <f>IF(H479="AKULAKUOB",1,IF(H479="BUKAEXPRESS",2,IF(H479="BUKALAPAK",3,IF(H479="E3",4,IF(H479="LAZADA",5,IF(H479="MAGELLAN",6,IF(H479="SHOPEE",7,IF(H479="TOKOPEDIA",8,9))))))))</f>
        <v>7</v>
      </c>
      <c r="J479">
        <v>19885</v>
      </c>
      <c r="K479">
        <f>IF(M479="Bermasalah",0,1)</f>
        <v>0</v>
      </c>
      <c r="L479" t="s">
        <v>131</v>
      </c>
      <c r="M479" t="str">
        <f t="shared" si="27"/>
        <v>Bermasalah</v>
      </c>
    </row>
    <row r="480" spans="1:13" x14ac:dyDescent="0.25">
      <c r="A480" s="1">
        <v>45104</v>
      </c>
      <c r="B480" t="s">
        <v>113</v>
      </c>
      <c r="C480">
        <f t="shared" si="29"/>
        <v>20</v>
      </c>
      <c r="D480" t="s">
        <v>8</v>
      </c>
      <c r="E480">
        <f>IF(D480="ECO",1,IF(D480="EZ",2,3))</f>
        <v>2</v>
      </c>
      <c r="F480" t="s">
        <v>4</v>
      </c>
      <c r="G480">
        <f>IF(F480="PP_PM",1,IF(F480="PP_CASH",2,3))</f>
        <v>1</v>
      </c>
      <c r="H480" t="s">
        <v>5</v>
      </c>
      <c r="I480">
        <f>IF(H480="AKULAKUOB",1,IF(H480="BUKAEXPRESS",2,IF(H480="BUKALAPAK",3,IF(H480="E3",4,IF(H480="LAZADA",5,IF(H480="MAGELLAN",6,IF(H480="SHOPEE",7,IF(H480="TOKOPEDIA",8,9))))))))</f>
        <v>7</v>
      </c>
      <c r="J480">
        <v>56745</v>
      </c>
      <c r="K480">
        <f>IF(M480="Bermasalah",0,1)</f>
        <v>1</v>
      </c>
      <c r="L480" t="s">
        <v>49</v>
      </c>
      <c r="M480" t="str">
        <f t="shared" si="27"/>
        <v>Tidak Bermasalah</v>
      </c>
    </row>
    <row r="481" spans="1:13" x14ac:dyDescent="0.25">
      <c r="A481" s="1">
        <v>45082</v>
      </c>
      <c r="B481" t="s">
        <v>113</v>
      </c>
      <c r="C481">
        <f t="shared" si="29"/>
        <v>20</v>
      </c>
      <c r="D481" t="s">
        <v>8</v>
      </c>
      <c r="E481">
        <f>IF(D481="ECO",1,IF(D481="EZ",2,3))</f>
        <v>2</v>
      </c>
      <c r="F481" t="s">
        <v>4</v>
      </c>
      <c r="G481">
        <f>IF(F481="PP_PM",1,IF(F481="PP_CASH",2,3))</f>
        <v>1</v>
      </c>
      <c r="H481" t="s">
        <v>5</v>
      </c>
      <c r="I481">
        <f>IF(H481="AKULAKUOB",1,IF(H481="BUKAEXPRESS",2,IF(H481="BUKALAPAK",3,IF(H481="E3",4,IF(H481="LAZADA",5,IF(H481="MAGELLAN",6,IF(H481="SHOPEE",7,IF(H481="TOKOPEDIA",8,9))))))))</f>
        <v>7</v>
      </c>
      <c r="J481">
        <v>40255</v>
      </c>
      <c r="K481">
        <f>IF(M481="Bermasalah",0,1)</f>
        <v>0</v>
      </c>
      <c r="L481" t="s">
        <v>131</v>
      </c>
      <c r="M481" t="str">
        <f t="shared" si="27"/>
        <v>Bermasalah</v>
      </c>
    </row>
    <row r="482" spans="1:13" x14ac:dyDescent="0.25">
      <c r="A482" s="1">
        <v>45086</v>
      </c>
      <c r="B482" t="s">
        <v>113</v>
      </c>
      <c r="C482">
        <f t="shared" si="29"/>
        <v>20</v>
      </c>
      <c r="D482" t="s">
        <v>8</v>
      </c>
      <c r="E482">
        <f>IF(D482="ECO",1,IF(D482="EZ",2,3))</f>
        <v>2</v>
      </c>
      <c r="F482" t="s">
        <v>4</v>
      </c>
      <c r="G482">
        <f>IF(F482="PP_PM",1,IF(F482="PP_CASH",2,3))</f>
        <v>1</v>
      </c>
      <c r="H482" t="s">
        <v>5</v>
      </c>
      <c r="I482">
        <f>IF(H482="AKULAKUOB",1,IF(H482="BUKAEXPRESS",2,IF(H482="BUKALAPAK",3,IF(H482="E3",4,IF(H482="LAZADA",5,IF(H482="MAGELLAN",6,IF(H482="SHOPEE",7,IF(H482="TOKOPEDIA",8,9))))))))</f>
        <v>7</v>
      </c>
      <c r="J482">
        <v>32010</v>
      </c>
      <c r="K482">
        <f>IF(M482="Bermasalah",0,1)</f>
        <v>0</v>
      </c>
      <c r="L482" t="s">
        <v>131</v>
      </c>
      <c r="M482" t="str">
        <f t="shared" si="27"/>
        <v>Bermasalah</v>
      </c>
    </row>
    <row r="483" spans="1:13" x14ac:dyDescent="0.25">
      <c r="A483" s="1">
        <v>45078</v>
      </c>
      <c r="B483" t="s">
        <v>113</v>
      </c>
      <c r="C483">
        <f t="shared" si="29"/>
        <v>20</v>
      </c>
      <c r="D483" t="s">
        <v>8</v>
      </c>
      <c r="E483">
        <f>IF(D483="ECO",1,IF(D483="EZ",2,3))</f>
        <v>2</v>
      </c>
      <c r="F483" t="s">
        <v>4</v>
      </c>
      <c r="G483">
        <f>IF(F483="PP_PM",1,IF(F483="PP_CASH",2,3))</f>
        <v>1</v>
      </c>
      <c r="H483" t="s">
        <v>5</v>
      </c>
      <c r="I483">
        <f>IF(H483="AKULAKUOB",1,IF(H483="BUKAEXPRESS",2,IF(H483="BUKALAPAK",3,IF(H483="E3",4,IF(H483="LAZADA",5,IF(H483="MAGELLAN",6,IF(H483="SHOPEE",7,IF(H483="TOKOPEDIA",8,9))))))))</f>
        <v>7</v>
      </c>
      <c r="J483">
        <v>34435</v>
      </c>
      <c r="K483">
        <f>IF(M483="Bermasalah",0,1)</f>
        <v>1</v>
      </c>
      <c r="L483" t="s">
        <v>49</v>
      </c>
      <c r="M483" t="str">
        <f t="shared" si="27"/>
        <v>Tidak Bermasalah</v>
      </c>
    </row>
    <row r="484" spans="1:13" x14ac:dyDescent="0.25">
      <c r="A484" s="1">
        <v>45082</v>
      </c>
      <c r="B484" t="s">
        <v>113</v>
      </c>
      <c r="C484">
        <f t="shared" si="29"/>
        <v>20</v>
      </c>
      <c r="D484" t="s">
        <v>8</v>
      </c>
      <c r="E484">
        <f>IF(D484="ECO",1,IF(D484="EZ",2,3))</f>
        <v>2</v>
      </c>
      <c r="F484" t="s">
        <v>4</v>
      </c>
      <c r="G484">
        <f>IF(F484="PP_PM",1,IF(F484="PP_CASH",2,3))</f>
        <v>1</v>
      </c>
      <c r="H484" t="s">
        <v>5</v>
      </c>
      <c r="I484">
        <f>IF(H484="AKULAKUOB",1,IF(H484="BUKAEXPRESS",2,IF(H484="BUKALAPAK",3,IF(H484="E3",4,IF(H484="LAZADA",5,IF(H484="MAGELLAN",6,IF(H484="SHOPEE",7,IF(H484="TOKOPEDIA",8,9))))))))</f>
        <v>7</v>
      </c>
      <c r="J484">
        <v>4000</v>
      </c>
      <c r="K484">
        <f>IF(M484="Bermasalah",0,1)</f>
        <v>1</v>
      </c>
      <c r="L484" t="s">
        <v>49</v>
      </c>
      <c r="M484" t="str">
        <f t="shared" si="27"/>
        <v>Tidak Bermasalah</v>
      </c>
    </row>
    <row r="485" spans="1:13" x14ac:dyDescent="0.25">
      <c r="A485" s="1">
        <v>45106</v>
      </c>
      <c r="B485" t="s">
        <v>113</v>
      </c>
      <c r="C485">
        <f t="shared" si="29"/>
        <v>20</v>
      </c>
      <c r="D485" t="s">
        <v>8</v>
      </c>
      <c r="E485">
        <f>IF(D485="ECO",1,IF(D485="EZ",2,3))</f>
        <v>2</v>
      </c>
      <c r="F485" t="s">
        <v>4</v>
      </c>
      <c r="G485">
        <f>IF(F485="PP_PM",1,IF(F485="PP_CASH",2,3))</f>
        <v>1</v>
      </c>
      <c r="H485" t="s">
        <v>5</v>
      </c>
      <c r="I485">
        <f>IF(H485="AKULAKUOB",1,IF(H485="BUKAEXPRESS",2,IF(H485="BUKALAPAK",3,IF(H485="E3",4,IF(H485="LAZADA",5,IF(H485="MAGELLAN",6,IF(H485="SHOPEE",7,IF(H485="TOKOPEDIA",8,9))))))))</f>
        <v>7</v>
      </c>
      <c r="J485">
        <v>19400</v>
      </c>
      <c r="K485">
        <f>IF(M485="Bermasalah",0,1)</f>
        <v>1</v>
      </c>
      <c r="L485" t="s">
        <v>49</v>
      </c>
      <c r="M485" t="str">
        <f t="shared" si="27"/>
        <v>Tidak Bermasalah</v>
      </c>
    </row>
    <row r="486" spans="1:13" x14ac:dyDescent="0.25">
      <c r="A486" s="1">
        <v>45083</v>
      </c>
      <c r="B486" t="s">
        <v>113</v>
      </c>
      <c r="C486">
        <f t="shared" si="29"/>
        <v>20</v>
      </c>
      <c r="D486" t="s">
        <v>8</v>
      </c>
      <c r="E486">
        <f>IF(D486="ECO",1,IF(D486="EZ",2,3))</f>
        <v>2</v>
      </c>
      <c r="F486" t="s">
        <v>4</v>
      </c>
      <c r="G486">
        <f>IF(F486="PP_PM",1,IF(F486="PP_CASH",2,3))</f>
        <v>1</v>
      </c>
      <c r="H486" t="s">
        <v>5</v>
      </c>
      <c r="I486">
        <f>IF(H486="AKULAKUOB",1,IF(H486="BUKAEXPRESS",2,IF(H486="BUKALAPAK",3,IF(H486="E3",4,IF(H486="LAZADA",5,IF(H486="MAGELLAN",6,IF(H486="SHOPEE",7,IF(H486="TOKOPEDIA",8,9))))))))</f>
        <v>7</v>
      </c>
      <c r="J486">
        <v>13580</v>
      </c>
      <c r="K486">
        <f>IF(M486="Bermasalah",0,1)</f>
        <v>1</v>
      </c>
      <c r="L486" t="s">
        <v>49</v>
      </c>
      <c r="M486" t="str">
        <f t="shared" si="27"/>
        <v>Tidak Bermasalah</v>
      </c>
    </row>
    <row r="487" spans="1:13" x14ac:dyDescent="0.25">
      <c r="A487" s="1">
        <v>45086</v>
      </c>
      <c r="B487" t="s">
        <v>113</v>
      </c>
      <c r="C487">
        <f t="shared" si="29"/>
        <v>20</v>
      </c>
      <c r="D487" t="s">
        <v>8</v>
      </c>
      <c r="E487">
        <f>IF(D487="ECO",1,IF(D487="EZ",2,3))</f>
        <v>2</v>
      </c>
      <c r="F487" t="s">
        <v>4</v>
      </c>
      <c r="G487">
        <f>IF(F487="PP_PM",1,IF(F487="PP_CASH",2,3))</f>
        <v>1</v>
      </c>
      <c r="H487" t="s">
        <v>5</v>
      </c>
      <c r="I487">
        <f>IF(H487="AKULAKUOB",1,IF(H487="BUKAEXPRESS",2,IF(H487="BUKALAPAK",3,IF(H487="E3",4,IF(H487="LAZADA",5,IF(H487="MAGELLAN",6,IF(H487="SHOPEE",7,IF(H487="TOKOPEDIA",8,9))))))))</f>
        <v>7</v>
      </c>
      <c r="J487">
        <v>11640</v>
      </c>
      <c r="K487">
        <f>IF(M487="Bermasalah",0,1)</f>
        <v>1</v>
      </c>
      <c r="L487" t="s">
        <v>49</v>
      </c>
      <c r="M487" t="str">
        <f t="shared" si="27"/>
        <v>Tidak Bermasalah</v>
      </c>
    </row>
    <row r="488" spans="1:13" x14ac:dyDescent="0.25">
      <c r="A488" s="1">
        <v>45103</v>
      </c>
      <c r="B488" t="s">
        <v>113</v>
      </c>
      <c r="C488">
        <f t="shared" si="29"/>
        <v>20</v>
      </c>
      <c r="D488" t="s">
        <v>8</v>
      </c>
      <c r="E488">
        <f>IF(D488="ECO",1,IF(D488="EZ",2,3))</f>
        <v>2</v>
      </c>
      <c r="F488" t="s">
        <v>4</v>
      </c>
      <c r="G488">
        <f>IF(F488="PP_PM",1,IF(F488="PP_CASH",2,3))</f>
        <v>1</v>
      </c>
      <c r="H488" t="s">
        <v>5</v>
      </c>
      <c r="I488">
        <f>IF(H488="AKULAKUOB",1,IF(H488="BUKAEXPRESS",2,IF(H488="BUKALAPAK",3,IF(H488="E3",4,IF(H488="LAZADA",5,IF(H488="MAGELLAN",6,IF(H488="SHOPEE",7,IF(H488="TOKOPEDIA",8,9))))))))</f>
        <v>7</v>
      </c>
      <c r="J488">
        <v>8730</v>
      </c>
      <c r="K488">
        <f>IF(M488="Bermasalah",0,1)</f>
        <v>1</v>
      </c>
      <c r="L488" t="s">
        <v>49</v>
      </c>
      <c r="M488" t="str">
        <f t="shared" si="27"/>
        <v>Tidak Bermasalah</v>
      </c>
    </row>
    <row r="489" spans="1:13" x14ac:dyDescent="0.25">
      <c r="A489" s="1">
        <v>44957</v>
      </c>
      <c r="B489" t="s">
        <v>84</v>
      </c>
      <c r="C489">
        <f t="shared" si="29"/>
        <v>21</v>
      </c>
      <c r="D489" t="s">
        <v>3</v>
      </c>
      <c r="E489">
        <f>IF(D489="ECO",1,IF(D489="EZ",2,3))</f>
        <v>1</v>
      </c>
      <c r="F489" t="s">
        <v>4</v>
      </c>
      <c r="G489">
        <f>IF(F489="PP_PM",1,IF(F489="PP_CASH",2,3))</f>
        <v>1</v>
      </c>
      <c r="H489" t="s">
        <v>5</v>
      </c>
      <c r="I489">
        <f>IF(H489="AKULAKUOB",1,IF(H489="BUKAEXPRESS",2,IF(H489="BUKALAPAK",3,IF(H489="E3",4,IF(H489="LAZADA",5,IF(H489="MAGELLAN",6,IF(H489="SHOPEE",7,IF(H489="TOKOPEDIA",8,9))))))))</f>
        <v>7</v>
      </c>
      <c r="J489">
        <v>22028</v>
      </c>
      <c r="K489">
        <f>IF(M489="Bermasalah",0,1)</f>
        <v>1</v>
      </c>
      <c r="L489" t="s">
        <v>49</v>
      </c>
      <c r="M489" t="str">
        <f t="shared" si="27"/>
        <v>Tidak Bermasalah</v>
      </c>
    </row>
    <row r="490" spans="1:13" x14ac:dyDescent="0.25">
      <c r="A490" s="1">
        <v>44985</v>
      </c>
      <c r="B490" t="s">
        <v>84</v>
      </c>
      <c r="C490">
        <f>IF(B490=B489,21,22)</f>
        <v>21</v>
      </c>
      <c r="D490" t="s">
        <v>3</v>
      </c>
      <c r="E490">
        <f>IF(D490="ECO",1,IF(D490="EZ",2,3))</f>
        <v>1</v>
      </c>
      <c r="F490" t="s">
        <v>4</v>
      </c>
      <c r="G490">
        <f>IF(F490="PP_PM",1,IF(F490="PP_CASH",2,3))</f>
        <v>1</v>
      </c>
      <c r="H490" t="s">
        <v>5</v>
      </c>
      <c r="I490">
        <f>IF(H490="AKULAKUOB",1,IF(H490="BUKAEXPRESS",2,IF(H490="BUKALAPAK",3,IF(H490="E3",4,IF(H490="LAZADA",5,IF(H490="MAGELLAN",6,IF(H490="SHOPEE",7,IF(H490="TOKOPEDIA",8,9))))))))</f>
        <v>7</v>
      </c>
      <c r="J490">
        <v>28958</v>
      </c>
      <c r="K490">
        <f>IF(M490="Bermasalah",0,1)</f>
        <v>1</v>
      </c>
      <c r="L490" t="s">
        <v>49</v>
      </c>
      <c r="M490" t="str">
        <f t="shared" si="27"/>
        <v>Tidak Bermasalah</v>
      </c>
    </row>
    <row r="491" spans="1:13" x14ac:dyDescent="0.25">
      <c r="A491" s="1">
        <v>44958</v>
      </c>
      <c r="B491" t="s">
        <v>84</v>
      </c>
      <c r="C491">
        <f t="shared" ref="C491:C496" si="30">IF(B491=B490,21,22)</f>
        <v>21</v>
      </c>
      <c r="D491" t="s">
        <v>3</v>
      </c>
      <c r="E491">
        <f>IF(D491="ECO",1,IF(D491="EZ",2,3))</f>
        <v>1</v>
      </c>
      <c r="F491" t="s">
        <v>4</v>
      </c>
      <c r="G491">
        <f>IF(F491="PP_PM",1,IF(F491="PP_CASH",2,3))</f>
        <v>1</v>
      </c>
      <c r="H491" t="s">
        <v>5</v>
      </c>
      <c r="I491">
        <f>IF(H491="AKULAKUOB",1,IF(H491="BUKAEXPRESS",2,IF(H491="BUKALAPAK",3,IF(H491="E3",4,IF(H491="LAZADA",5,IF(H491="MAGELLAN",6,IF(H491="SHOPEE",7,IF(H491="TOKOPEDIA",8,9))))))))</f>
        <v>7</v>
      </c>
      <c r="J491">
        <v>22028</v>
      </c>
      <c r="K491">
        <f>IF(M491="Bermasalah",0,1)</f>
        <v>1</v>
      </c>
      <c r="L491" t="s">
        <v>49</v>
      </c>
      <c r="M491" t="str">
        <f t="shared" si="27"/>
        <v>Tidak Bermasalah</v>
      </c>
    </row>
    <row r="492" spans="1:13" x14ac:dyDescent="0.25">
      <c r="A492" s="1">
        <v>45014</v>
      </c>
      <c r="B492" t="s">
        <v>84</v>
      </c>
      <c r="C492">
        <f t="shared" si="30"/>
        <v>21</v>
      </c>
      <c r="D492" t="s">
        <v>3</v>
      </c>
      <c r="E492">
        <f>IF(D492="ECO",1,IF(D492="EZ",2,3))</f>
        <v>1</v>
      </c>
      <c r="F492" t="s">
        <v>4</v>
      </c>
      <c r="G492">
        <f>IF(F492="PP_PM",1,IF(F492="PP_CASH",2,3))</f>
        <v>1</v>
      </c>
      <c r="H492" t="s">
        <v>5</v>
      </c>
      <c r="I492">
        <f>IF(H492="AKULAKUOB",1,IF(H492="BUKAEXPRESS",2,IF(H492="BUKALAPAK",3,IF(H492="E3",4,IF(H492="LAZADA",5,IF(H492="MAGELLAN",6,IF(H492="SHOPEE",7,IF(H492="TOKOPEDIA",8,9))))))))</f>
        <v>7</v>
      </c>
      <c r="J492">
        <v>28958</v>
      </c>
      <c r="K492">
        <f>IF(M492="Bermasalah",0,1)</f>
        <v>1</v>
      </c>
      <c r="L492" t="s">
        <v>49</v>
      </c>
      <c r="M492" t="str">
        <f t="shared" si="27"/>
        <v>Tidak Bermasalah</v>
      </c>
    </row>
    <row r="493" spans="1:13" x14ac:dyDescent="0.25">
      <c r="A493" s="1">
        <v>45015</v>
      </c>
      <c r="B493" t="s">
        <v>84</v>
      </c>
      <c r="C493">
        <f t="shared" si="30"/>
        <v>21</v>
      </c>
      <c r="D493" t="s">
        <v>3</v>
      </c>
      <c r="E493">
        <f>IF(D493="ECO",1,IF(D493="EZ",2,3))</f>
        <v>1</v>
      </c>
      <c r="F493" t="s">
        <v>4</v>
      </c>
      <c r="G493">
        <f>IF(F493="PP_PM",1,IF(F493="PP_CASH",2,3))</f>
        <v>1</v>
      </c>
      <c r="H493" t="s">
        <v>5</v>
      </c>
      <c r="I493">
        <f>IF(H493="AKULAKUOB",1,IF(H493="BUKAEXPRESS",2,IF(H493="BUKALAPAK",3,IF(H493="E3",4,IF(H493="LAZADA",5,IF(H493="MAGELLAN",6,IF(H493="SHOPEE",7,IF(H493="TOKOPEDIA",8,9))))))))</f>
        <v>7</v>
      </c>
      <c r="J493">
        <v>31680</v>
      </c>
      <c r="K493">
        <f>IF(M493="Bermasalah",0,1)</f>
        <v>1</v>
      </c>
      <c r="L493" t="s">
        <v>49</v>
      </c>
      <c r="M493" t="str">
        <f t="shared" si="27"/>
        <v>Tidak Bermasalah</v>
      </c>
    </row>
    <row r="494" spans="1:13" x14ac:dyDescent="0.25">
      <c r="A494" s="1">
        <v>45063</v>
      </c>
      <c r="B494" t="s">
        <v>84</v>
      </c>
      <c r="C494">
        <f t="shared" si="30"/>
        <v>21</v>
      </c>
      <c r="D494" t="s">
        <v>3</v>
      </c>
      <c r="E494">
        <f>IF(D494="ECO",1,IF(D494="EZ",2,3))</f>
        <v>1</v>
      </c>
      <c r="F494" t="s">
        <v>4</v>
      </c>
      <c r="G494">
        <f>IF(F494="PP_PM",1,IF(F494="PP_CASH",2,3))</f>
        <v>1</v>
      </c>
      <c r="H494" t="s">
        <v>5</v>
      </c>
      <c r="I494">
        <f>IF(H494="AKULAKUOB",1,IF(H494="BUKAEXPRESS",2,IF(H494="BUKALAPAK",3,IF(H494="E3",4,IF(H494="LAZADA",5,IF(H494="MAGELLAN",6,IF(H494="SHOPEE",7,IF(H494="TOKOPEDIA",8,9))))))))</f>
        <v>7</v>
      </c>
      <c r="J494">
        <v>22028</v>
      </c>
      <c r="K494">
        <f>IF(M494="Bermasalah",0,1)</f>
        <v>1</v>
      </c>
      <c r="L494" t="s">
        <v>49</v>
      </c>
      <c r="M494" t="str">
        <f t="shared" si="27"/>
        <v>Tidak Bermasalah</v>
      </c>
    </row>
    <row r="495" spans="1:13" x14ac:dyDescent="0.25">
      <c r="A495" s="1">
        <v>45094</v>
      </c>
      <c r="B495" t="s">
        <v>84</v>
      </c>
      <c r="C495">
        <f t="shared" si="30"/>
        <v>21</v>
      </c>
      <c r="D495" t="s">
        <v>3</v>
      </c>
      <c r="E495">
        <f>IF(D495="ECO",1,IF(D495="EZ",2,3))</f>
        <v>1</v>
      </c>
      <c r="F495" t="s">
        <v>4</v>
      </c>
      <c r="G495">
        <f>IF(F495="PP_PM",1,IF(F495="PP_CASH",2,3))</f>
        <v>1</v>
      </c>
      <c r="H495" t="s">
        <v>5</v>
      </c>
      <c r="I495">
        <f>IF(H495="AKULAKUOB",1,IF(H495="BUKAEXPRESS",2,IF(H495="BUKALAPAK",3,IF(H495="E3",4,IF(H495="LAZADA",5,IF(H495="MAGELLAN",6,IF(H495="SHOPEE",7,IF(H495="TOKOPEDIA",8,9))))))))</f>
        <v>7</v>
      </c>
      <c r="J495">
        <v>9158</v>
      </c>
      <c r="K495">
        <f>IF(M495="Bermasalah",0,1)</f>
        <v>0</v>
      </c>
      <c r="L495" t="s">
        <v>19</v>
      </c>
      <c r="M495" t="str">
        <f t="shared" ref="M495:M532" si="31">IF(L495="Other","Bermasalah",IF(L495="Delivery","Tidak Bermasalah",IF(L495="Kirim","Tidak Bermasalah",IF(L495="Pack","Tidak Bermasalah",IF(L495="Paket Bermasalah","Bermasalah",IF(L495="Paket Tinggal Gudang","Tidak Bermasalah",IF(L495="Sampai","Tidak Bermasalah",IF(L495="Tanda Terima","Tidak Bermasalah",IF(L495="TTD Retur","Bermasalah",0)))))))))</f>
        <v>Bermasalah</v>
      </c>
    </row>
    <row r="496" spans="1:13" x14ac:dyDescent="0.25">
      <c r="A496" s="1">
        <v>44956</v>
      </c>
      <c r="B496" t="s">
        <v>67</v>
      </c>
      <c r="C496">
        <f t="shared" si="30"/>
        <v>22</v>
      </c>
      <c r="D496" t="s">
        <v>3</v>
      </c>
      <c r="E496">
        <f>IF(D496="ECO",1,IF(D496="EZ",2,3))</f>
        <v>1</v>
      </c>
      <c r="F496" t="s">
        <v>4</v>
      </c>
      <c r="G496">
        <f>IF(F496="PP_PM",1,IF(F496="PP_CASH",2,3))</f>
        <v>1</v>
      </c>
      <c r="H496" t="s">
        <v>5</v>
      </c>
      <c r="I496">
        <f>IF(H496="AKULAKUOB",1,IF(H496="BUKAEXPRESS",2,IF(H496="BUKALAPAK",3,IF(H496="E3",4,IF(H496="LAZADA",5,IF(H496="MAGELLAN",6,IF(H496="SHOPEE",7,IF(H496="TOKOPEDIA",8,9))))))))</f>
        <v>7</v>
      </c>
      <c r="J496">
        <v>32918</v>
      </c>
      <c r="K496">
        <f>IF(M496="Bermasalah",0,1)</f>
        <v>1</v>
      </c>
      <c r="L496" t="s">
        <v>49</v>
      </c>
      <c r="M496" t="str">
        <f t="shared" si="31"/>
        <v>Tidak Bermasalah</v>
      </c>
    </row>
    <row r="497" spans="1:13" x14ac:dyDescent="0.25">
      <c r="A497" s="1">
        <v>44984</v>
      </c>
      <c r="B497" t="s">
        <v>67</v>
      </c>
      <c r="C497">
        <f>IF(B497=B496,22,23)</f>
        <v>22</v>
      </c>
      <c r="D497" t="s">
        <v>3</v>
      </c>
      <c r="E497">
        <f>IF(D497="ECO",1,IF(D497="EZ",2,3))</f>
        <v>1</v>
      </c>
      <c r="F497" t="s">
        <v>4</v>
      </c>
      <c r="G497">
        <f>IF(F497="PP_PM",1,IF(F497="PP_CASH",2,3))</f>
        <v>1</v>
      </c>
      <c r="H497" t="s">
        <v>12</v>
      </c>
      <c r="I497">
        <f>IF(H497="AKULAKUOB",1,IF(H497="BUKAEXPRESS",2,IF(H497="BUKALAPAK",3,IF(H497="E3",4,IF(H497="LAZADA",5,IF(H497="MAGELLAN",6,IF(H497="SHOPEE",7,IF(H497="TOKOPEDIA",8,9))))))))</f>
        <v>6</v>
      </c>
      <c r="J497">
        <v>31755</v>
      </c>
      <c r="K497">
        <f>IF(M497="Bermasalah",0,1)</f>
        <v>1</v>
      </c>
      <c r="L497" t="s">
        <v>49</v>
      </c>
      <c r="M497" t="str">
        <f t="shared" si="31"/>
        <v>Tidak Bermasalah</v>
      </c>
    </row>
    <row r="498" spans="1:13" x14ac:dyDescent="0.25">
      <c r="A498" s="1">
        <v>44958</v>
      </c>
      <c r="B498" t="s">
        <v>67</v>
      </c>
      <c r="C498">
        <f t="shared" ref="C498:C515" si="32">IF(B498=B497,22,23)</f>
        <v>22</v>
      </c>
      <c r="D498" t="s">
        <v>3</v>
      </c>
      <c r="E498">
        <f>IF(D498="ECO",1,IF(D498="EZ",2,3))</f>
        <v>1</v>
      </c>
      <c r="F498" t="s">
        <v>4</v>
      </c>
      <c r="G498">
        <f>IF(F498="PP_PM",1,IF(F498="PP_CASH",2,3))</f>
        <v>1</v>
      </c>
      <c r="H498" t="s">
        <v>5</v>
      </c>
      <c r="I498">
        <f>IF(H498="AKULAKUOB",1,IF(H498="BUKAEXPRESS",2,IF(H498="BUKALAPAK",3,IF(H498="E3",4,IF(H498="LAZADA",5,IF(H498="MAGELLAN",6,IF(H498="SHOPEE",7,IF(H498="TOKOPEDIA",8,9))))))))</f>
        <v>7</v>
      </c>
      <c r="J498">
        <v>26730</v>
      </c>
      <c r="K498">
        <f>IF(M498="Bermasalah",0,1)</f>
        <v>1</v>
      </c>
      <c r="L498" t="s">
        <v>49</v>
      </c>
      <c r="M498" t="str">
        <f t="shared" si="31"/>
        <v>Tidak Bermasalah</v>
      </c>
    </row>
    <row r="499" spans="1:13" x14ac:dyDescent="0.25">
      <c r="A499" s="1">
        <v>44998</v>
      </c>
      <c r="B499" t="s">
        <v>67</v>
      </c>
      <c r="C499">
        <f t="shared" si="32"/>
        <v>22</v>
      </c>
      <c r="D499" t="s">
        <v>8</v>
      </c>
      <c r="E499">
        <f>IF(D499="ECO",1,IF(D499="EZ",2,3))</f>
        <v>2</v>
      </c>
      <c r="F499" t="s">
        <v>4</v>
      </c>
      <c r="G499">
        <f>IF(F499="PP_PM",1,IF(F499="PP_CASH",2,3))</f>
        <v>1</v>
      </c>
      <c r="H499" t="s">
        <v>12</v>
      </c>
      <c r="I499">
        <f>IF(H499="AKULAKUOB",1,IF(H499="BUKAEXPRESS",2,IF(H499="BUKALAPAK",3,IF(H499="E3",4,IF(H499="LAZADA",5,IF(H499="MAGELLAN",6,IF(H499="SHOPEE",7,IF(H499="TOKOPEDIA",8,9))))))))</f>
        <v>6</v>
      </c>
      <c r="J499">
        <v>30420</v>
      </c>
      <c r="K499">
        <f>IF(M499="Bermasalah",0,1)</f>
        <v>0</v>
      </c>
      <c r="L499" t="s">
        <v>19</v>
      </c>
      <c r="M499" t="str">
        <f t="shared" si="31"/>
        <v>Bermasalah</v>
      </c>
    </row>
    <row r="500" spans="1:13" x14ac:dyDescent="0.25">
      <c r="A500" s="1">
        <v>45001</v>
      </c>
      <c r="B500" t="s">
        <v>67</v>
      </c>
      <c r="C500">
        <f t="shared" si="32"/>
        <v>22</v>
      </c>
      <c r="D500" t="s">
        <v>8</v>
      </c>
      <c r="E500">
        <f>IF(D500="ECO",1,IF(D500="EZ",2,3))</f>
        <v>2</v>
      </c>
      <c r="F500" t="s">
        <v>4</v>
      </c>
      <c r="G500">
        <f>IF(F500="PP_PM",1,IF(F500="PP_CASH",2,3))</f>
        <v>1</v>
      </c>
      <c r="H500" t="s">
        <v>12</v>
      </c>
      <c r="I500">
        <f>IF(H500="AKULAKUOB",1,IF(H500="BUKAEXPRESS",2,IF(H500="BUKALAPAK",3,IF(H500="E3",4,IF(H500="LAZADA",5,IF(H500="MAGELLAN",6,IF(H500="SHOPEE",7,IF(H500="TOKOPEDIA",8,9))))))))</f>
        <v>6</v>
      </c>
      <c r="J500">
        <v>17460</v>
      </c>
      <c r="K500">
        <f>IF(M500="Bermasalah",0,1)</f>
        <v>0</v>
      </c>
      <c r="L500" t="s">
        <v>19</v>
      </c>
      <c r="M500" t="str">
        <f t="shared" si="31"/>
        <v>Bermasalah</v>
      </c>
    </row>
    <row r="501" spans="1:13" x14ac:dyDescent="0.25">
      <c r="A501" s="1">
        <v>45005</v>
      </c>
      <c r="B501" t="s">
        <v>67</v>
      </c>
      <c r="C501">
        <f t="shared" si="32"/>
        <v>22</v>
      </c>
      <c r="D501" t="s">
        <v>3</v>
      </c>
      <c r="E501">
        <f>IF(D501="ECO",1,IF(D501="EZ",2,3))</f>
        <v>1</v>
      </c>
      <c r="F501" t="s">
        <v>4</v>
      </c>
      <c r="G501">
        <f>IF(F501="PP_PM",1,IF(F501="PP_CASH",2,3))</f>
        <v>1</v>
      </c>
      <c r="H501" t="s">
        <v>12</v>
      </c>
      <c r="I501">
        <f>IF(H501="AKULAKUOB",1,IF(H501="BUKAEXPRESS",2,IF(H501="BUKALAPAK",3,IF(H501="E3",4,IF(H501="LAZADA",5,IF(H501="MAGELLAN",6,IF(H501="SHOPEE",7,IF(H501="TOKOPEDIA",8,9))))))))</f>
        <v>6</v>
      </c>
      <c r="J501">
        <v>98752</v>
      </c>
      <c r="K501">
        <f>IF(M501="Bermasalah",0,1)</f>
        <v>0</v>
      </c>
      <c r="L501" t="s">
        <v>131</v>
      </c>
      <c r="M501" t="str">
        <f t="shared" si="31"/>
        <v>Bermasalah</v>
      </c>
    </row>
    <row r="502" spans="1:13" x14ac:dyDescent="0.25">
      <c r="A502" s="1">
        <v>45013</v>
      </c>
      <c r="B502" t="s">
        <v>67</v>
      </c>
      <c r="C502">
        <f t="shared" si="32"/>
        <v>22</v>
      </c>
      <c r="D502" t="s">
        <v>3</v>
      </c>
      <c r="E502">
        <f>IF(D502="ECO",1,IF(D502="EZ",2,3))</f>
        <v>1</v>
      </c>
      <c r="F502" t="s">
        <v>4</v>
      </c>
      <c r="G502">
        <f>IF(F502="PP_PM",1,IF(F502="PP_CASH",2,3))</f>
        <v>1</v>
      </c>
      <c r="H502" t="s">
        <v>12</v>
      </c>
      <c r="I502">
        <f>IF(H502="AKULAKUOB",1,IF(H502="BUKAEXPRESS",2,IF(H502="BUKALAPAK",3,IF(H502="E3",4,IF(H502="LAZADA",5,IF(H502="MAGELLAN",6,IF(H502="SHOPEE",7,IF(H502="TOKOPEDIA",8,9))))))))</f>
        <v>6</v>
      </c>
      <c r="J502">
        <v>19853</v>
      </c>
      <c r="K502">
        <f>IF(M502="Bermasalah",0,1)</f>
        <v>0</v>
      </c>
      <c r="L502" t="s">
        <v>19</v>
      </c>
      <c r="M502" t="str">
        <f t="shared" si="31"/>
        <v>Bermasalah</v>
      </c>
    </row>
    <row r="503" spans="1:13" x14ac:dyDescent="0.25">
      <c r="A503" s="1">
        <v>45027</v>
      </c>
      <c r="B503" t="s">
        <v>67</v>
      </c>
      <c r="C503">
        <f t="shared" si="32"/>
        <v>22</v>
      </c>
      <c r="D503" t="s">
        <v>3</v>
      </c>
      <c r="E503">
        <f>IF(D503="ECO",1,IF(D503="EZ",2,3))</f>
        <v>1</v>
      </c>
      <c r="F503" t="s">
        <v>4</v>
      </c>
      <c r="G503">
        <f>IF(F503="PP_PM",1,IF(F503="PP_CASH",2,3))</f>
        <v>1</v>
      </c>
      <c r="H503" t="s">
        <v>5</v>
      </c>
      <c r="I503">
        <f>IF(H503="AKULAKUOB",1,IF(H503="BUKAEXPRESS",2,IF(H503="BUKALAPAK",3,IF(H503="E3",4,IF(H503="LAZADA",5,IF(H503="MAGELLAN",6,IF(H503="SHOPEE",7,IF(H503="TOKOPEDIA",8,9))))))))</f>
        <v>7</v>
      </c>
      <c r="J503">
        <v>14355</v>
      </c>
      <c r="K503">
        <f>IF(M503="Bermasalah",0,1)</f>
        <v>0</v>
      </c>
      <c r="L503" t="s">
        <v>131</v>
      </c>
      <c r="M503" t="str">
        <f t="shared" si="31"/>
        <v>Bermasalah</v>
      </c>
    </row>
    <row r="504" spans="1:13" x14ac:dyDescent="0.25">
      <c r="A504" s="1">
        <v>45041</v>
      </c>
      <c r="B504" t="s">
        <v>67</v>
      </c>
      <c r="C504">
        <f t="shared" si="32"/>
        <v>22</v>
      </c>
      <c r="D504" t="s">
        <v>8</v>
      </c>
      <c r="E504">
        <f>IF(D504="ECO",1,IF(D504="EZ",2,3))</f>
        <v>2</v>
      </c>
      <c r="F504" t="s">
        <v>4</v>
      </c>
      <c r="G504">
        <f>IF(F504="PP_PM",1,IF(F504="PP_CASH",2,3))</f>
        <v>1</v>
      </c>
      <c r="H504" t="s">
        <v>12</v>
      </c>
      <c r="I504">
        <f>IF(H504="AKULAKUOB",1,IF(H504="BUKAEXPRESS",2,IF(H504="BUKALAPAK",3,IF(H504="E3",4,IF(H504="LAZADA",5,IF(H504="MAGELLAN",6,IF(H504="SHOPEE",7,IF(H504="TOKOPEDIA",8,9))))))))</f>
        <v>6</v>
      </c>
      <c r="J504">
        <v>26991</v>
      </c>
      <c r="K504">
        <f>IF(M504="Bermasalah",0,1)</f>
        <v>0</v>
      </c>
      <c r="L504" t="s">
        <v>131</v>
      </c>
      <c r="M504" t="str">
        <f t="shared" si="31"/>
        <v>Bermasalah</v>
      </c>
    </row>
    <row r="505" spans="1:13" x14ac:dyDescent="0.25">
      <c r="A505" s="1">
        <v>45027</v>
      </c>
      <c r="B505" t="s">
        <v>67</v>
      </c>
      <c r="C505">
        <f t="shared" si="32"/>
        <v>22</v>
      </c>
      <c r="D505" t="s">
        <v>8</v>
      </c>
      <c r="E505">
        <f>IF(D505="ECO",1,IF(D505="EZ",2,3))</f>
        <v>2</v>
      </c>
      <c r="F505" t="s">
        <v>4</v>
      </c>
      <c r="G505">
        <f>IF(F505="PP_PM",1,IF(F505="PP_CASH",2,3))</f>
        <v>1</v>
      </c>
      <c r="H505" t="s">
        <v>12</v>
      </c>
      <c r="I505">
        <f>IF(H505="AKULAKUOB",1,IF(H505="BUKAEXPRESS",2,IF(H505="BUKALAPAK",3,IF(H505="E3",4,IF(H505="LAZADA",5,IF(H505="MAGELLAN",6,IF(H505="SHOPEE",7,IF(H505="TOKOPEDIA",8,9))))))))</f>
        <v>6</v>
      </c>
      <c r="J505">
        <v>23650</v>
      </c>
      <c r="K505">
        <f>IF(M505="Bermasalah",0,1)</f>
        <v>1</v>
      </c>
      <c r="L505" t="s">
        <v>49</v>
      </c>
      <c r="M505" t="str">
        <f t="shared" si="31"/>
        <v>Tidak Bermasalah</v>
      </c>
    </row>
    <row r="506" spans="1:13" x14ac:dyDescent="0.25">
      <c r="A506" s="1">
        <v>45042</v>
      </c>
      <c r="B506" t="s">
        <v>67</v>
      </c>
      <c r="C506">
        <f t="shared" si="32"/>
        <v>22</v>
      </c>
      <c r="D506" t="s">
        <v>8</v>
      </c>
      <c r="E506">
        <f>IF(D506="ECO",1,IF(D506="EZ",2,3))</f>
        <v>2</v>
      </c>
      <c r="F506" t="s">
        <v>4</v>
      </c>
      <c r="G506">
        <f>IF(F506="PP_PM",1,IF(F506="PP_CASH",2,3))</f>
        <v>1</v>
      </c>
      <c r="H506" t="s">
        <v>12</v>
      </c>
      <c r="I506">
        <f>IF(H506="AKULAKUOB",1,IF(H506="BUKAEXPRESS",2,IF(H506="BUKALAPAK",3,IF(H506="E3",4,IF(H506="LAZADA",5,IF(H506="MAGELLAN",6,IF(H506="SHOPEE",7,IF(H506="TOKOPEDIA",8,9))))))))</f>
        <v>6</v>
      </c>
      <c r="J506">
        <v>4156</v>
      </c>
      <c r="K506">
        <f>IF(M506="Bermasalah",0,1)</f>
        <v>0</v>
      </c>
      <c r="L506" t="s">
        <v>19</v>
      </c>
      <c r="M506" t="str">
        <f t="shared" si="31"/>
        <v>Bermasalah</v>
      </c>
    </row>
    <row r="507" spans="1:13" x14ac:dyDescent="0.25">
      <c r="A507" s="1">
        <v>45072</v>
      </c>
      <c r="B507" t="s">
        <v>67</v>
      </c>
      <c r="C507">
        <f t="shared" si="32"/>
        <v>22</v>
      </c>
      <c r="D507" t="s">
        <v>8</v>
      </c>
      <c r="E507">
        <f>IF(D507="ECO",1,IF(D507="EZ",2,3))</f>
        <v>2</v>
      </c>
      <c r="F507" t="s">
        <v>4</v>
      </c>
      <c r="G507">
        <f>IF(F507="PP_PM",1,IF(F507="PP_CASH",2,3))</f>
        <v>1</v>
      </c>
      <c r="H507" t="s">
        <v>12</v>
      </c>
      <c r="I507">
        <f>IF(H507="AKULAKUOB",1,IF(H507="BUKAEXPRESS",2,IF(H507="BUKALAPAK",3,IF(H507="E3",4,IF(H507="LAZADA",5,IF(H507="MAGELLAN",6,IF(H507="SHOPEE",7,IF(H507="TOKOPEDIA",8,9))))))))</f>
        <v>6</v>
      </c>
      <c r="J507">
        <v>32010</v>
      </c>
      <c r="K507">
        <f>IF(M507="Bermasalah",0,1)</f>
        <v>0</v>
      </c>
      <c r="L507" t="s">
        <v>131</v>
      </c>
      <c r="M507" t="str">
        <f t="shared" si="31"/>
        <v>Bermasalah</v>
      </c>
    </row>
    <row r="508" spans="1:13" x14ac:dyDescent="0.25">
      <c r="A508" s="1">
        <v>45073</v>
      </c>
      <c r="B508" t="s">
        <v>67</v>
      </c>
      <c r="C508">
        <f t="shared" si="32"/>
        <v>22</v>
      </c>
      <c r="D508" t="s">
        <v>3</v>
      </c>
      <c r="E508">
        <f>IF(D508="ECO",1,IF(D508="EZ",2,3))</f>
        <v>1</v>
      </c>
      <c r="F508" t="s">
        <v>4</v>
      </c>
      <c r="G508">
        <f>IF(F508="PP_PM",1,IF(F508="PP_CASH",2,3))</f>
        <v>1</v>
      </c>
      <c r="H508" t="s">
        <v>5</v>
      </c>
      <c r="I508">
        <f>IF(H508="AKULAKUOB",1,IF(H508="BUKAEXPRESS",2,IF(H508="BUKALAPAK",3,IF(H508="E3",4,IF(H508="LAZADA",5,IF(H508="MAGELLAN",6,IF(H508="SHOPEE",7,IF(H508="TOKOPEDIA",8,9))))))))</f>
        <v>7</v>
      </c>
      <c r="J508">
        <v>22028</v>
      </c>
      <c r="K508">
        <f>IF(M508="Bermasalah",0,1)</f>
        <v>1</v>
      </c>
      <c r="L508" t="s">
        <v>49</v>
      </c>
      <c r="M508" t="str">
        <f t="shared" si="31"/>
        <v>Tidak Bermasalah</v>
      </c>
    </row>
    <row r="509" spans="1:13" x14ac:dyDescent="0.25">
      <c r="A509" s="1">
        <v>45091</v>
      </c>
      <c r="B509" t="s">
        <v>67</v>
      </c>
      <c r="C509">
        <f t="shared" si="32"/>
        <v>22</v>
      </c>
      <c r="D509" t="s">
        <v>8</v>
      </c>
      <c r="E509">
        <f>IF(D509="ECO",1,IF(D509="EZ",2,3))</f>
        <v>2</v>
      </c>
      <c r="F509" t="s">
        <v>4</v>
      </c>
      <c r="G509">
        <f>IF(F509="PP_PM",1,IF(F509="PP_CASH",2,3))</f>
        <v>1</v>
      </c>
      <c r="H509" t="s">
        <v>12</v>
      </c>
      <c r="I509">
        <f>IF(H509="AKULAKUOB",1,IF(H509="BUKAEXPRESS",2,IF(H509="BUKALAPAK",3,IF(H509="E3",4,IF(H509="LAZADA",5,IF(H509="MAGELLAN",6,IF(H509="SHOPEE",7,IF(H509="TOKOPEDIA",8,9))))))))</f>
        <v>6</v>
      </c>
      <c r="J509">
        <v>23570</v>
      </c>
      <c r="K509">
        <f>IF(M509="Bermasalah",0,1)</f>
        <v>0</v>
      </c>
      <c r="L509" t="s">
        <v>19</v>
      </c>
      <c r="M509" t="str">
        <f t="shared" si="31"/>
        <v>Bermasalah</v>
      </c>
    </row>
    <row r="510" spans="1:13" x14ac:dyDescent="0.25">
      <c r="A510" s="1">
        <v>45101</v>
      </c>
      <c r="B510" t="s">
        <v>67</v>
      </c>
      <c r="C510">
        <f t="shared" si="32"/>
        <v>22</v>
      </c>
      <c r="D510" t="s">
        <v>8</v>
      </c>
      <c r="E510">
        <f>IF(D510="ECO",1,IF(D510="EZ",2,3))</f>
        <v>2</v>
      </c>
      <c r="F510" t="s">
        <v>4</v>
      </c>
      <c r="G510">
        <f>IF(F510="PP_PM",1,IF(F510="PP_CASH",2,3))</f>
        <v>1</v>
      </c>
      <c r="H510" t="s">
        <v>5</v>
      </c>
      <c r="I510">
        <f>IF(H510="AKULAKUOB",1,IF(H510="BUKAEXPRESS",2,IF(H510="BUKALAPAK",3,IF(H510="E3",4,IF(H510="LAZADA",5,IF(H510="MAGELLAN",6,IF(H510="SHOPEE",7,IF(H510="TOKOPEDIA",8,9))))))))</f>
        <v>7</v>
      </c>
      <c r="J510">
        <v>46560</v>
      </c>
      <c r="K510">
        <f>IF(M510="Bermasalah",0,1)</f>
        <v>0</v>
      </c>
      <c r="L510" t="s">
        <v>19</v>
      </c>
      <c r="M510" t="str">
        <f t="shared" si="31"/>
        <v>Bermasalah</v>
      </c>
    </row>
    <row r="511" spans="1:13" x14ac:dyDescent="0.25">
      <c r="A511" s="1">
        <v>45089</v>
      </c>
      <c r="B511" t="s">
        <v>67</v>
      </c>
      <c r="C511">
        <f t="shared" si="32"/>
        <v>22</v>
      </c>
      <c r="D511" t="s">
        <v>8</v>
      </c>
      <c r="E511">
        <f>IF(D511="ECO",1,IF(D511="EZ",2,3))</f>
        <v>2</v>
      </c>
      <c r="F511" t="s">
        <v>4</v>
      </c>
      <c r="G511">
        <f>IF(F511="PP_PM",1,IF(F511="PP_CASH",2,3))</f>
        <v>1</v>
      </c>
      <c r="H511" t="s">
        <v>12</v>
      </c>
      <c r="I511">
        <f>IF(H511="AKULAKUOB",1,IF(H511="BUKAEXPRESS",2,IF(H511="BUKALAPAK",3,IF(H511="E3",4,IF(H511="LAZADA",5,IF(H511="MAGELLAN",6,IF(H511="SHOPEE",7,IF(H511="TOKOPEDIA",8,9))))))))</f>
        <v>6</v>
      </c>
      <c r="J511">
        <v>20203</v>
      </c>
      <c r="K511">
        <f>IF(M511="Bermasalah",0,1)</f>
        <v>1</v>
      </c>
      <c r="L511" t="s">
        <v>49</v>
      </c>
      <c r="M511" t="str">
        <f t="shared" si="31"/>
        <v>Tidak Bermasalah</v>
      </c>
    </row>
    <row r="512" spans="1:13" x14ac:dyDescent="0.25">
      <c r="A512" s="1">
        <v>45092</v>
      </c>
      <c r="B512" t="s">
        <v>67</v>
      </c>
      <c r="C512">
        <f t="shared" si="32"/>
        <v>22</v>
      </c>
      <c r="D512" t="s">
        <v>3</v>
      </c>
      <c r="E512">
        <f>IF(D512="ECO",1,IF(D512="EZ",2,3))</f>
        <v>1</v>
      </c>
      <c r="F512" t="s">
        <v>4</v>
      </c>
      <c r="G512">
        <f>IF(F512="PP_PM",1,IF(F512="PP_CASH",2,3))</f>
        <v>1</v>
      </c>
      <c r="H512" t="s">
        <v>5</v>
      </c>
      <c r="I512">
        <f>IF(H512="AKULAKUOB",1,IF(H512="BUKAEXPRESS",2,IF(H512="BUKALAPAK",3,IF(H512="E3",4,IF(H512="LAZADA",5,IF(H512="MAGELLAN",6,IF(H512="SHOPEE",7,IF(H512="TOKOPEDIA",8,9))))))))</f>
        <v>7</v>
      </c>
      <c r="J512">
        <v>18810</v>
      </c>
      <c r="K512">
        <f>IF(M512="Bermasalah",0,1)</f>
        <v>1</v>
      </c>
      <c r="L512" t="s">
        <v>140</v>
      </c>
      <c r="M512" t="str">
        <f t="shared" si="31"/>
        <v>Tidak Bermasalah</v>
      </c>
    </row>
    <row r="513" spans="1:13" x14ac:dyDescent="0.25">
      <c r="A513" s="1">
        <v>45103</v>
      </c>
      <c r="B513" t="s">
        <v>67</v>
      </c>
      <c r="C513">
        <f t="shared" si="32"/>
        <v>22</v>
      </c>
      <c r="D513" t="s">
        <v>8</v>
      </c>
      <c r="E513">
        <f>IF(D513="ECO",1,IF(D513="EZ",2,3))</f>
        <v>2</v>
      </c>
      <c r="F513" t="s">
        <v>4</v>
      </c>
      <c r="G513">
        <f>IF(F513="PP_PM",1,IF(F513="PP_CASH",2,3))</f>
        <v>1</v>
      </c>
      <c r="H513" t="s">
        <v>86</v>
      </c>
      <c r="I513">
        <f>IF(H513="AKULAKUOB",1,IF(H513="BUKAEXPRESS",2,IF(H513="BUKALAPAK",3,IF(H513="E3",4,IF(H513="LAZADA",5,IF(H513="MAGELLAN",6,IF(H513="SHOPEE",7,IF(H513="TOKOPEDIA",8,9))))))))</f>
        <v>8</v>
      </c>
      <c r="J513">
        <v>93000</v>
      </c>
      <c r="K513">
        <f>IF(M513="Bermasalah",0,1)</f>
        <v>1</v>
      </c>
      <c r="L513" t="s">
        <v>49</v>
      </c>
      <c r="M513" t="str">
        <f t="shared" si="31"/>
        <v>Tidak Bermasalah</v>
      </c>
    </row>
    <row r="514" spans="1:13" x14ac:dyDescent="0.25">
      <c r="A514" s="1">
        <v>45099</v>
      </c>
      <c r="B514" t="s">
        <v>67</v>
      </c>
      <c r="C514">
        <f t="shared" si="32"/>
        <v>22</v>
      </c>
      <c r="D514" t="s">
        <v>3</v>
      </c>
      <c r="E514">
        <f>IF(D514="ECO",1,IF(D514="EZ",2,3))</f>
        <v>1</v>
      </c>
      <c r="F514" t="s">
        <v>4</v>
      </c>
      <c r="G514">
        <f>IF(F514="PP_PM",1,IF(F514="PP_CASH",2,3))</f>
        <v>1</v>
      </c>
      <c r="H514" t="s">
        <v>12</v>
      </c>
      <c r="I514">
        <f>IF(H514="AKULAKUOB",1,IF(H514="BUKAEXPRESS",2,IF(H514="BUKALAPAK",3,IF(H514="E3",4,IF(H514="LAZADA",5,IF(H514="MAGELLAN",6,IF(H514="SHOPEE",7,IF(H514="TOKOPEDIA",8,9))))))))</f>
        <v>6</v>
      </c>
      <c r="J514">
        <v>9580</v>
      </c>
      <c r="K514">
        <f>IF(M514="Bermasalah",0,1)</f>
        <v>1</v>
      </c>
      <c r="L514" t="s">
        <v>49</v>
      </c>
      <c r="M514" t="str">
        <f t="shared" si="31"/>
        <v>Tidak Bermasalah</v>
      </c>
    </row>
    <row r="515" spans="1:13" x14ac:dyDescent="0.25">
      <c r="A515" s="1">
        <v>44936</v>
      </c>
      <c r="B515" t="s">
        <v>41</v>
      </c>
      <c r="C515">
        <f t="shared" si="32"/>
        <v>23</v>
      </c>
      <c r="D515" t="s">
        <v>3</v>
      </c>
      <c r="E515">
        <f>IF(D515="ECO",1,IF(D515="EZ",2,3))</f>
        <v>1</v>
      </c>
      <c r="F515" t="s">
        <v>4</v>
      </c>
      <c r="G515">
        <f>IF(F515="PP_PM",1,IF(F515="PP_CASH",2,3))</f>
        <v>1</v>
      </c>
      <c r="H515" t="s">
        <v>5</v>
      </c>
      <c r="I515">
        <f>IF(H515="AKULAKUOB",1,IF(H515="BUKAEXPRESS",2,IF(H515="BUKALAPAK",3,IF(H515="E3",4,IF(H515="LAZADA",5,IF(H515="MAGELLAN",6,IF(H515="SHOPEE",7,IF(H515="TOKOPEDIA",8,9))))))))</f>
        <v>7</v>
      </c>
      <c r="J515">
        <v>22028</v>
      </c>
      <c r="K515">
        <f>IF(M515="Bermasalah",0,1)</f>
        <v>0</v>
      </c>
      <c r="L515" t="s">
        <v>19</v>
      </c>
      <c r="M515" t="str">
        <f t="shared" si="31"/>
        <v>Bermasalah</v>
      </c>
    </row>
    <row r="516" spans="1:13" x14ac:dyDescent="0.25">
      <c r="A516" s="1">
        <v>44930</v>
      </c>
      <c r="B516" t="s">
        <v>41</v>
      </c>
      <c r="C516">
        <f>IF(B516=B515,23,24)</f>
        <v>23</v>
      </c>
      <c r="D516" t="s">
        <v>3</v>
      </c>
      <c r="E516">
        <f>IF(D516="ECO",1,IF(D516="EZ",2,3))</f>
        <v>1</v>
      </c>
      <c r="F516" t="s">
        <v>4</v>
      </c>
      <c r="G516">
        <f>IF(F516="PP_PM",1,IF(F516="PP_CASH",2,3))</f>
        <v>1</v>
      </c>
      <c r="H516" t="s">
        <v>5</v>
      </c>
      <c r="I516">
        <f>IF(H516="AKULAKUOB",1,IF(H516="BUKAEXPRESS",2,IF(H516="BUKALAPAK",3,IF(H516="E3",4,IF(H516="LAZADA",5,IF(H516="MAGELLAN",6,IF(H516="SHOPEE",7,IF(H516="TOKOPEDIA",8,9))))))))</f>
        <v>7</v>
      </c>
      <c r="J516">
        <v>26730</v>
      </c>
      <c r="K516">
        <f>IF(M516="Bermasalah",0,1)</f>
        <v>1</v>
      </c>
      <c r="L516" t="s">
        <v>49</v>
      </c>
      <c r="M516" t="str">
        <f t="shared" si="31"/>
        <v>Tidak Bermasalah</v>
      </c>
    </row>
    <row r="517" spans="1:13" x14ac:dyDescent="0.25">
      <c r="A517" s="1">
        <v>44928</v>
      </c>
      <c r="B517" t="s">
        <v>41</v>
      </c>
      <c r="C517">
        <f t="shared" ref="C517:C580" si="33">IF(B517=B516,23,24)</f>
        <v>23</v>
      </c>
      <c r="D517" t="s">
        <v>3</v>
      </c>
      <c r="E517">
        <f>IF(D517="ECO",1,IF(D517="EZ",2,3))</f>
        <v>1</v>
      </c>
      <c r="F517" t="s">
        <v>4</v>
      </c>
      <c r="G517">
        <f>IF(F517="PP_PM",1,IF(F517="PP_CASH",2,3))</f>
        <v>1</v>
      </c>
      <c r="H517" t="s">
        <v>5</v>
      </c>
      <c r="I517">
        <f>IF(H517="AKULAKUOB",1,IF(H517="BUKAEXPRESS",2,IF(H517="BUKALAPAK",3,IF(H517="E3",4,IF(H517="LAZADA",5,IF(H517="MAGELLAN",6,IF(H517="SHOPEE",7,IF(H517="TOKOPEDIA",8,9))))))))</f>
        <v>7</v>
      </c>
      <c r="J517">
        <v>24998</v>
      </c>
      <c r="K517">
        <f>IF(M517="Bermasalah",0,1)</f>
        <v>1</v>
      </c>
      <c r="L517" t="s">
        <v>49</v>
      </c>
      <c r="M517" t="str">
        <f t="shared" si="31"/>
        <v>Tidak Bermasalah</v>
      </c>
    </row>
    <row r="518" spans="1:13" x14ac:dyDescent="0.25">
      <c r="A518" s="1">
        <v>44956</v>
      </c>
      <c r="B518" t="s">
        <v>41</v>
      </c>
      <c r="C518">
        <f t="shared" si="33"/>
        <v>23</v>
      </c>
      <c r="D518" t="s">
        <v>3</v>
      </c>
      <c r="E518">
        <f>IF(D518="ECO",1,IF(D518="EZ",2,3))</f>
        <v>1</v>
      </c>
      <c r="F518" t="s">
        <v>4</v>
      </c>
      <c r="G518">
        <f>IF(F518="PP_PM",1,IF(F518="PP_CASH",2,3))</f>
        <v>1</v>
      </c>
      <c r="H518" t="s">
        <v>5</v>
      </c>
      <c r="I518">
        <f>IF(H518="AKULAKUOB",1,IF(H518="BUKAEXPRESS",2,IF(H518="BUKALAPAK",3,IF(H518="E3",4,IF(H518="LAZADA",5,IF(H518="MAGELLAN",6,IF(H518="SHOPEE",7,IF(H518="TOKOPEDIA",8,9))))))))</f>
        <v>7</v>
      </c>
      <c r="J518">
        <v>24998</v>
      </c>
      <c r="K518">
        <f>IF(M518="Bermasalah",0,1)</f>
        <v>1</v>
      </c>
      <c r="L518" t="s">
        <v>49</v>
      </c>
      <c r="M518" t="str">
        <f t="shared" si="31"/>
        <v>Tidak Bermasalah</v>
      </c>
    </row>
    <row r="519" spans="1:13" x14ac:dyDescent="0.25">
      <c r="A519" s="1">
        <v>44956</v>
      </c>
      <c r="B519" t="s">
        <v>41</v>
      </c>
      <c r="C519">
        <f t="shared" si="33"/>
        <v>23</v>
      </c>
      <c r="D519" t="s">
        <v>3</v>
      </c>
      <c r="E519">
        <f>IF(D519="ECO",1,IF(D519="EZ",2,3))</f>
        <v>1</v>
      </c>
      <c r="F519" t="s">
        <v>4</v>
      </c>
      <c r="G519">
        <f>IF(F519="PP_PM",1,IF(F519="PP_CASH",2,3))</f>
        <v>1</v>
      </c>
      <c r="H519" t="s">
        <v>5</v>
      </c>
      <c r="I519">
        <f>IF(H519="AKULAKUOB",1,IF(H519="BUKAEXPRESS",2,IF(H519="BUKALAPAK",3,IF(H519="E3",4,IF(H519="LAZADA",5,IF(H519="MAGELLAN",6,IF(H519="SHOPEE",7,IF(H519="TOKOPEDIA",8,9))))))))</f>
        <v>7</v>
      </c>
      <c r="J519">
        <v>24998</v>
      </c>
      <c r="K519">
        <f>IF(M519="Bermasalah",0,1)</f>
        <v>1</v>
      </c>
      <c r="L519" t="s">
        <v>49</v>
      </c>
      <c r="M519" t="str">
        <f t="shared" si="31"/>
        <v>Tidak Bermasalah</v>
      </c>
    </row>
    <row r="520" spans="1:13" x14ac:dyDescent="0.25">
      <c r="A520" s="1">
        <v>44956</v>
      </c>
      <c r="B520" t="s">
        <v>41</v>
      </c>
      <c r="C520">
        <f t="shared" si="33"/>
        <v>23</v>
      </c>
      <c r="D520" t="s">
        <v>3</v>
      </c>
      <c r="E520">
        <f>IF(D520="ECO",1,IF(D520="EZ",2,3))</f>
        <v>1</v>
      </c>
      <c r="F520" t="s">
        <v>4</v>
      </c>
      <c r="G520">
        <f>IF(F520="PP_PM",1,IF(F520="PP_CASH",2,3))</f>
        <v>1</v>
      </c>
      <c r="H520" t="s">
        <v>5</v>
      </c>
      <c r="I520">
        <f>IF(H520="AKULAKUOB",1,IF(H520="BUKAEXPRESS",2,IF(H520="BUKALAPAK",3,IF(H520="E3",4,IF(H520="LAZADA",5,IF(H520="MAGELLAN",6,IF(H520="SHOPEE",7,IF(H520="TOKOPEDIA",8,9))))))))</f>
        <v>7</v>
      </c>
      <c r="J520">
        <v>29948</v>
      </c>
      <c r="K520">
        <f>IF(M520="Bermasalah",0,1)</f>
        <v>1</v>
      </c>
      <c r="L520" t="s">
        <v>49</v>
      </c>
      <c r="M520" t="str">
        <f t="shared" si="31"/>
        <v>Tidak Bermasalah</v>
      </c>
    </row>
    <row r="521" spans="1:13" x14ac:dyDescent="0.25">
      <c r="A521" s="1">
        <v>44956</v>
      </c>
      <c r="B521" t="s">
        <v>41</v>
      </c>
      <c r="C521">
        <f t="shared" si="33"/>
        <v>23</v>
      </c>
      <c r="D521" t="s">
        <v>3</v>
      </c>
      <c r="E521">
        <f>IF(D521="ECO",1,IF(D521="EZ",2,3))</f>
        <v>1</v>
      </c>
      <c r="F521" t="s">
        <v>4</v>
      </c>
      <c r="G521">
        <f>IF(F521="PP_PM",1,IF(F521="PP_CASH",2,3))</f>
        <v>1</v>
      </c>
      <c r="H521" t="s">
        <v>5</v>
      </c>
      <c r="I521">
        <f>IF(H521="AKULAKUOB",1,IF(H521="BUKAEXPRESS",2,IF(H521="BUKALAPAK",3,IF(H521="E3",4,IF(H521="LAZADA",5,IF(H521="MAGELLAN",6,IF(H521="SHOPEE",7,IF(H521="TOKOPEDIA",8,9))))))))</f>
        <v>7</v>
      </c>
      <c r="J521">
        <v>26730</v>
      </c>
      <c r="K521">
        <f>IF(M521="Bermasalah",0,1)</f>
        <v>1</v>
      </c>
      <c r="L521" t="s">
        <v>49</v>
      </c>
      <c r="M521" t="str">
        <f t="shared" si="31"/>
        <v>Tidak Bermasalah</v>
      </c>
    </row>
    <row r="522" spans="1:13" x14ac:dyDescent="0.25">
      <c r="A522" s="1">
        <v>44956</v>
      </c>
      <c r="B522" t="s">
        <v>41</v>
      </c>
      <c r="C522">
        <f t="shared" si="33"/>
        <v>23</v>
      </c>
      <c r="D522" t="s">
        <v>3</v>
      </c>
      <c r="E522">
        <f>IF(D522="ECO",1,IF(D522="EZ",2,3))</f>
        <v>1</v>
      </c>
      <c r="F522" t="s">
        <v>4</v>
      </c>
      <c r="G522">
        <f>IF(F522="PP_PM",1,IF(F522="PP_CASH",2,3))</f>
        <v>1</v>
      </c>
      <c r="H522" t="s">
        <v>5</v>
      </c>
      <c r="I522">
        <f>IF(H522="AKULAKUOB",1,IF(H522="BUKAEXPRESS",2,IF(H522="BUKALAPAK",3,IF(H522="E3",4,IF(H522="LAZADA",5,IF(H522="MAGELLAN",6,IF(H522="SHOPEE",7,IF(H522="TOKOPEDIA",8,9))))))))</f>
        <v>7</v>
      </c>
      <c r="J522">
        <v>26730</v>
      </c>
      <c r="K522">
        <f>IF(M522="Bermasalah",0,1)</f>
        <v>1</v>
      </c>
      <c r="L522" t="s">
        <v>49</v>
      </c>
      <c r="M522" t="str">
        <f t="shared" si="31"/>
        <v>Tidak Bermasalah</v>
      </c>
    </row>
    <row r="523" spans="1:13" x14ac:dyDescent="0.25">
      <c r="A523" s="1">
        <v>44956</v>
      </c>
      <c r="B523" t="s">
        <v>41</v>
      </c>
      <c r="C523">
        <f t="shared" si="33"/>
        <v>23</v>
      </c>
      <c r="D523" t="s">
        <v>3</v>
      </c>
      <c r="E523">
        <f>IF(D523="ECO",1,IF(D523="EZ",2,3))</f>
        <v>1</v>
      </c>
      <c r="F523" t="s">
        <v>4</v>
      </c>
      <c r="G523">
        <f>IF(F523="PP_PM",1,IF(F523="PP_CASH",2,3))</f>
        <v>1</v>
      </c>
      <c r="H523" t="s">
        <v>5</v>
      </c>
      <c r="I523">
        <f>IF(H523="AKULAKUOB",1,IF(H523="BUKAEXPRESS",2,IF(H523="BUKALAPAK",3,IF(H523="E3",4,IF(H523="LAZADA",5,IF(H523="MAGELLAN",6,IF(H523="SHOPEE",7,IF(H523="TOKOPEDIA",8,9))))))))</f>
        <v>7</v>
      </c>
      <c r="J523">
        <v>22028</v>
      </c>
      <c r="K523">
        <f>IF(M523="Bermasalah",0,1)</f>
        <v>1</v>
      </c>
      <c r="L523" t="s">
        <v>49</v>
      </c>
      <c r="M523" t="str">
        <f t="shared" si="31"/>
        <v>Tidak Bermasalah</v>
      </c>
    </row>
    <row r="524" spans="1:13" x14ac:dyDescent="0.25">
      <c r="A524" s="1">
        <v>44950</v>
      </c>
      <c r="B524" t="s">
        <v>41</v>
      </c>
      <c r="C524">
        <f t="shared" si="33"/>
        <v>23</v>
      </c>
      <c r="D524" t="s">
        <v>3</v>
      </c>
      <c r="E524">
        <f>IF(D524="ECO",1,IF(D524="EZ",2,3))</f>
        <v>1</v>
      </c>
      <c r="F524" t="s">
        <v>4</v>
      </c>
      <c r="G524">
        <f>IF(F524="PP_PM",1,IF(F524="PP_CASH",2,3))</f>
        <v>1</v>
      </c>
      <c r="H524" t="s">
        <v>5</v>
      </c>
      <c r="I524">
        <f>IF(H524="AKULAKUOB",1,IF(H524="BUKAEXPRESS",2,IF(H524="BUKALAPAK",3,IF(H524="E3",4,IF(H524="LAZADA",5,IF(H524="MAGELLAN",6,IF(H524="SHOPEE",7,IF(H524="TOKOPEDIA",8,9))))))))</f>
        <v>7</v>
      </c>
      <c r="J524">
        <v>22028</v>
      </c>
      <c r="K524">
        <f>IF(M524="Bermasalah",0,1)</f>
        <v>1</v>
      </c>
      <c r="L524" t="s">
        <v>49</v>
      </c>
      <c r="M524" t="str">
        <f t="shared" si="31"/>
        <v>Tidak Bermasalah</v>
      </c>
    </row>
    <row r="525" spans="1:13" x14ac:dyDescent="0.25">
      <c r="A525" s="1">
        <v>44954</v>
      </c>
      <c r="B525" t="s">
        <v>41</v>
      </c>
      <c r="C525">
        <f t="shared" si="33"/>
        <v>23</v>
      </c>
      <c r="D525" t="s">
        <v>3</v>
      </c>
      <c r="E525">
        <f>IF(D525="ECO",1,IF(D525="EZ",2,3))</f>
        <v>1</v>
      </c>
      <c r="F525" t="s">
        <v>4</v>
      </c>
      <c r="G525">
        <f>IF(F525="PP_PM",1,IF(F525="PP_CASH",2,3))</f>
        <v>1</v>
      </c>
      <c r="H525" t="s">
        <v>5</v>
      </c>
      <c r="I525">
        <f>IF(H525="AKULAKUOB",1,IF(H525="BUKAEXPRESS",2,IF(H525="BUKALAPAK",3,IF(H525="E3",4,IF(H525="LAZADA",5,IF(H525="MAGELLAN",6,IF(H525="SHOPEE",7,IF(H525="TOKOPEDIA",8,9))))))))</f>
        <v>7</v>
      </c>
      <c r="J525">
        <v>22028</v>
      </c>
      <c r="K525">
        <f>IF(M525="Bermasalah",0,1)</f>
        <v>1</v>
      </c>
      <c r="L525" t="s">
        <v>49</v>
      </c>
      <c r="M525" t="str">
        <f t="shared" si="31"/>
        <v>Tidak Bermasalah</v>
      </c>
    </row>
    <row r="526" spans="1:13" x14ac:dyDescent="0.25">
      <c r="A526" s="1">
        <v>44953</v>
      </c>
      <c r="B526" t="s">
        <v>41</v>
      </c>
      <c r="C526">
        <f t="shared" si="33"/>
        <v>23</v>
      </c>
      <c r="D526" t="s">
        <v>3</v>
      </c>
      <c r="E526">
        <f>IF(D526="ECO",1,IF(D526="EZ",2,3))</f>
        <v>1</v>
      </c>
      <c r="F526" t="s">
        <v>4</v>
      </c>
      <c r="G526">
        <f>IF(F526="PP_PM",1,IF(F526="PP_CASH",2,3))</f>
        <v>1</v>
      </c>
      <c r="H526" t="s">
        <v>5</v>
      </c>
      <c r="I526">
        <f>IF(H526="AKULAKUOB",1,IF(H526="BUKAEXPRESS",2,IF(H526="BUKALAPAK",3,IF(H526="E3",4,IF(H526="LAZADA",5,IF(H526="MAGELLAN",6,IF(H526="SHOPEE",7,IF(H526="TOKOPEDIA",8,9))))))))</f>
        <v>7</v>
      </c>
      <c r="J526">
        <v>22028</v>
      </c>
      <c r="K526">
        <f>IF(M526="Bermasalah",0,1)</f>
        <v>1</v>
      </c>
      <c r="L526" t="s">
        <v>49</v>
      </c>
      <c r="M526" t="str">
        <f t="shared" si="31"/>
        <v>Tidak Bermasalah</v>
      </c>
    </row>
    <row r="527" spans="1:13" x14ac:dyDescent="0.25">
      <c r="A527" s="1">
        <v>44956</v>
      </c>
      <c r="B527" t="s">
        <v>41</v>
      </c>
      <c r="C527">
        <f t="shared" si="33"/>
        <v>23</v>
      </c>
      <c r="D527" t="s">
        <v>3</v>
      </c>
      <c r="E527">
        <f>IF(D527="ECO",1,IF(D527="EZ",2,3))</f>
        <v>1</v>
      </c>
      <c r="F527" t="s">
        <v>4</v>
      </c>
      <c r="G527">
        <f>IF(F527="PP_PM",1,IF(F527="PP_CASH",2,3))</f>
        <v>1</v>
      </c>
      <c r="H527" t="s">
        <v>5</v>
      </c>
      <c r="I527">
        <f>IF(H527="AKULAKUOB",1,IF(H527="BUKAEXPRESS",2,IF(H527="BUKALAPAK",3,IF(H527="E3",4,IF(H527="LAZADA",5,IF(H527="MAGELLAN",6,IF(H527="SHOPEE",7,IF(H527="TOKOPEDIA",8,9))))))))</f>
        <v>7</v>
      </c>
      <c r="J527">
        <v>22028</v>
      </c>
      <c r="K527">
        <f>IF(M527="Bermasalah",0,1)</f>
        <v>1</v>
      </c>
      <c r="L527" t="s">
        <v>49</v>
      </c>
      <c r="M527" t="str">
        <f t="shared" si="31"/>
        <v>Tidak Bermasalah</v>
      </c>
    </row>
    <row r="528" spans="1:13" x14ac:dyDescent="0.25">
      <c r="A528" s="1">
        <v>44970</v>
      </c>
      <c r="B528" t="s">
        <v>41</v>
      </c>
      <c r="C528">
        <f t="shared" si="33"/>
        <v>23</v>
      </c>
      <c r="D528" t="s">
        <v>3</v>
      </c>
      <c r="E528">
        <f>IF(D528="ECO",1,IF(D528="EZ",2,3))</f>
        <v>1</v>
      </c>
      <c r="F528" t="s">
        <v>4</v>
      </c>
      <c r="G528">
        <f>IF(F528="PP_PM",1,IF(F528="PP_CASH",2,3))</f>
        <v>1</v>
      </c>
      <c r="H528" t="s">
        <v>5</v>
      </c>
      <c r="I528">
        <f>IF(H528="AKULAKUOB",1,IF(H528="BUKAEXPRESS",2,IF(H528="BUKALAPAK",3,IF(H528="E3",4,IF(H528="LAZADA",5,IF(H528="MAGELLAN",6,IF(H528="SHOPEE",7,IF(H528="TOKOPEDIA",8,9))))))))</f>
        <v>7</v>
      </c>
      <c r="J528">
        <v>21532</v>
      </c>
      <c r="K528">
        <f>IF(M528="Bermasalah",0,1)</f>
        <v>1</v>
      </c>
      <c r="L528" t="s">
        <v>49</v>
      </c>
      <c r="M528" t="str">
        <f t="shared" si="31"/>
        <v>Tidak Bermasalah</v>
      </c>
    </row>
    <row r="529" spans="1:13" x14ac:dyDescent="0.25">
      <c r="A529" s="1">
        <v>44978</v>
      </c>
      <c r="B529" t="s">
        <v>41</v>
      </c>
      <c r="C529">
        <f t="shared" si="33"/>
        <v>23</v>
      </c>
      <c r="D529" t="s">
        <v>8</v>
      </c>
      <c r="E529">
        <f>IF(D529="ECO",1,IF(D529="EZ",2,3))</f>
        <v>2</v>
      </c>
      <c r="F529" t="s">
        <v>4</v>
      </c>
      <c r="G529">
        <f>IF(F529="PP_PM",1,IF(F529="PP_CASH",2,3))</f>
        <v>1</v>
      </c>
      <c r="H529" t="s">
        <v>5</v>
      </c>
      <c r="I529">
        <f>IF(H529="AKULAKUOB",1,IF(H529="BUKAEXPRESS",2,IF(H529="BUKALAPAK",3,IF(H529="E3",4,IF(H529="LAZADA",5,IF(H529="MAGELLAN",6,IF(H529="SHOPEE",7,IF(H529="TOKOPEDIA",8,9))))))))</f>
        <v>7</v>
      </c>
      <c r="J529">
        <v>19400</v>
      </c>
      <c r="K529">
        <f>IF(M529="Bermasalah",0,1)</f>
        <v>1</v>
      </c>
      <c r="L529" t="s">
        <v>49</v>
      </c>
      <c r="M529" t="str">
        <f t="shared" si="31"/>
        <v>Tidak Bermasalah</v>
      </c>
    </row>
    <row r="530" spans="1:13" x14ac:dyDescent="0.25">
      <c r="A530" s="1">
        <v>44964</v>
      </c>
      <c r="B530" t="s">
        <v>41</v>
      </c>
      <c r="C530">
        <f t="shared" si="33"/>
        <v>23</v>
      </c>
      <c r="D530" t="s">
        <v>3</v>
      </c>
      <c r="E530">
        <f>IF(D530="ECO",1,IF(D530="EZ",2,3))</f>
        <v>1</v>
      </c>
      <c r="F530" t="s">
        <v>4</v>
      </c>
      <c r="G530">
        <f>IF(F530="PP_PM",1,IF(F530="PP_CASH",2,3))</f>
        <v>1</v>
      </c>
      <c r="H530" t="s">
        <v>5</v>
      </c>
      <c r="I530">
        <f>IF(H530="AKULAKUOB",1,IF(H530="BUKAEXPRESS",2,IF(H530="BUKALAPAK",3,IF(H530="E3",4,IF(H530="LAZADA",5,IF(H530="MAGELLAN",6,IF(H530="SHOPEE",7,IF(H530="TOKOPEDIA",8,9))))))))</f>
        <v>7</v>
      </c>
      <c r="J530">
        <v>31432</v>
      </c>
      <c r="K530">
        <f>IF(M530="Bermasalah",0,1)</f>
        <v>1</v>
      </c>
      <c r="L530" t="s">
        <v>49</v>
      </c>
      <c r="M530" t="str">
        <f t="shared" si="31"/>
        <v>Tidak Bermasalah</v>
      </c>
    </row>
    <row r="531" spans="1:13" x14ac:dyDescent="0.25">
      <c r="A531" s="1">
        <v>44974</v>
      </c>
      <c r="B531" t="s">
        <v>41</v>
      </c>
      <c r="C531">
        <f t="shared" si="33"/>
        <v>23</v>
      </c>
      <c r="D531" t="s">
        <v>3</v>
      </c>
      <c r="E531">
        <f>IF(D531="ECO",1,IF(D531="EZ",2,3))</f>
        <v>1</v>
      </c>
      <c r="F531" t="s">
        <v>4</v>
      </c>
      <c r="G531">
        <f>IF(F531="PP_PM",1,IF(F531="PP_CASH",2,3))</f>
        <v>1</v>
      </c>
      <c r="H531" t="s">
        <v>5</v>
      </c>
      <c r="I531">
        <f>IF(H531="AKULAKUOB",1,IF(H531="BUKAEXPRESS",2,IF(H531="BUKALAPAK",3,IF(H531="E3",4,IF(H531="LAZADA",5,IF(H531="MAGELLAN",6,IF(H531="SHOPEE",7,IF(H531="TOKOPEDIA",8,9))))))))</f>
        <v>7</v>
      </c>
      <c r="J531">
        <v>16335</v>
      </c>
      <c r="K531">
        <f>IF(M531="Bermasalah",0,1)</f>
        <v>1</v>
      </c>
      <c r="L531" t="s">
        <v>49</v>
      </c>
      <c r="M531" t="str">
        <f t="shared" si="31"/>
        <v>Tidak Bermasalah</v>
      </c>
    </row>
    <row r="532" spans="1:13" x14ac:dyDescent="0.25">
      <c r="A532" s="1">
        <v>44975</v>
      </c>
      <c r="B532" t="s">
        <v>41</v>
      </c>
      <c r="C532">
        <f t="shared" si="33"/>
        <v>23</v>
      </c>
      <c r="D532" t="s">
        <v>3</v>
      </c>
      <c r="E532">
        <f>IF(D532="ECO",1,IF(D532="EZ",2,3))</f>
        <v>1</v>
      </c>
      <c r="F532" t="s">
        <v>4</v>
      </c>
      <c r="G532">
        <f>IF(F532="PP_PM",1,IF(F532="PP_CASH",2,3))</f>
        <v>1</v>
      </c>
      <c r="H532" t="s">
        <v>5</v>
      </c>
      <c r="I532">
        <f>IF(H532="AKULAKUOB",1,IF(H532="BUKAEXPRESS",2,IF(H532="BUKALAPAK",3,IF(H532="E3",4,IF(H532="LAZADA",5,IF(H532="MAGELLAN",6,IF(H532="SHOPEE",7,IF(H532="TOKOPEDIA",8,9))))))))</f>
        <v>7</v>
      </c>
      <c r="J532">
        <v>24998</v>
      </c>
      <c r="K532">
        <f>IF(M532="Bermasalah",0,1)</f>
        <v>1</v>
      </c>
      <c r="L532" t="s">
        <v>49</v>
      </c>
      <c r="M532" t="str">
        <f t="shared" si="31"/>
        <v>Tidak Bermasalah</v>
      </c>
    </row>
    <row r="533" spans="1:13" x14ac:dyDescent="0.25">
      <c r="A533" s="1">
        <v>44976</v>
      </c>
      <c r="B533" t="s">
        <v>41</v>
      </c>
      <c r="C533">
        <f t="shared" si="33"/>
        <v>23</v>
      </c>
      <c r="D533" t="s">
        <v>3</v>
      </c>
      <c r="E533">
        <f>IF(D533="ECO",1,IF(D533="EZ",2,3))</f>
        <v>1</v>
      </c>
      <c r="F533" t="s">
        <v>4</v>
      </c>
      <c r="G533">
        <f>IF(F533="PP_PM",1,IF(F533="PP_CASH",2,3))</f>
        <v>1</v>
      </c>
      <c r="H533" t="s">
        <v>5</v>
      </c>
      <c r="I533">
        <f>IF(H533="AKULAKUOB",1,IF(H533="BUKAEXPRESS",2,IF(H533="BUKALAPAK",3,IF(H533="E3",4,IF(H533="LAZADA",5,IF(H533="MAGELLAN",6,IF(H533="SHOPEE",7,IF(H533="TOKOPEDIA",8,9))))))))</f>
        <v>7</v>
      </c>
      <c r="J533">
        <v>24255</v>
      </c>
      <c r="K533">
        <f>IF(M533="Bermasalah",0,1)</f>
        <v>1</v>
      </c>
      <c r="L533" t="s">
        <v>49</v>
      </c>
      <c r="M533" t="str">
        <f t="shared" ref="M533:M596" si="34">IF(L533="Other","Bermasalah",IF(L533="Delivery","Tidak Bermasalah",IF(L533="Kirim","Tidak Bermasalah",IF(L533="Pack","Tidak Bermasalah",IF(L533="Paket Bermasalah","Bermasalah",IF(L533="Paket Tinggal Gudang","Tidak Bermasalah",IF(L533="Sampai","Tidak Bermasalah",IF(L533="Tanda Terima","Tidak Bermasalah",IF(L533="TTD Retur","Bermasalah",0)))))))))</f>
        <v>Tidak Bermasalah</v>
      </c>
    </row>
    <row r="534" spans="1:13" x14ac:dyDescent="0.25">
      <c r="A534" s="1">
        <v>44961</v>
      </c>
      <c r="B534" t="s">
        <v>41</v>
      </c>
      <c r="C534">
        <f t="shared" si="33"/>
        <v>23</v>
      </c>
      <c r="D534" t="s">
        <v>3</v>
      </c>
      <c r="E534">
        <f>IF(D534="ECO",1,IF(D534="EZ",2,3))</f>
        <v>1</v>
      </c>
      <c r="F534" t="s">
        <v>4</v>
      </c>
      <c r="G534">
        <f>IF(F534="PP_PM",1,IF(F534="PP_CASH",2,3))</f>
        <v>1</v>
      </c>
      <c r="H534" t="s">
        <v>5</v>
      </c>
      <c r="I534">
        <f>IF(H534="AKULAKUOB",1,IF(H534="BUKAEXPRESS",2,IF(H534="BUKALAPAK",3,IF(H534="E3",4,IF(H534="LAZADA",5,IF(H534="MAGELLAN",6,IF(H534="SHOPEE",7,IF(H534="TOKOPEDIA",8,9))))))))</f>
        <v>7</v>
      </c>
      <c r="J534">
        <v>26978</v>
      </c>
      <c r="K534">
        <f>IF(M534="Bermasalah",0,1)</f>
        <v>1</v>
      </c>
      <c r="L534" t="s">
        <v>49</v>
      </c>
      <c r="M534" t="str">
        <f t="shared" si="34"/>
        <v>Tidak Bermasalah</v>
      </c>
    </row>
    <row r="535" spans="1:13" x14ac:dyDescent="0.25">
      <c r="A535" s="1">
        <v>44962</v>
      </c>
      <c r="B535" t="s">
        <v>41</v>
      </c>
      <c r="C535">
        <f t="shared" si="33"/>
        <v>23</v>
      </c>
      <c r="D535" t="s">
        <v>3</v>
      </c>
      <c r="E535">
        <f>IF(D535="ECO",1,IF(D535="EZ",2,3))</f>
        <v>1</v>
      </c>
      <c r="F535" t="s">
        <v>4</v>
      </c>
      <c r="G535">
        <f>IF(F535="PP_PM",1,IF(F535="PP_CASH",2,3))</f>
        <v>1</v>
      </c>
      <c r="H535" t="s">
        <v>5</v>
      </c>
      <c r="I535">
        <f>IF(H535="AKULAKUOB",1,IF(H535="BUKAEXPRESS",2,IF(H535="BUKALAPAK",3,IF(H535="E3",4,IF(H535="LAZADA",5,IF(H535="MAGELLAN",6,IF(H535="SHOPEE",7,IF(H535="TOKOPEDIA",8,9))))))))</f>
        <v>7</v>
      </c>
      <c r="J535">
        <v>23018</v>
      </c>
      <c r="K535">
        <f>IF(M535="Bermasalah",0,1)</f>
        <v>1</v>
      </c>
      <c r="L535" t="s">
        <v>49</v>
      </c>
      <c r="M535" t="str">
        <f t="shared" si="34"/>
        <v>Tidak Bermasalah</v>
      </c>
    </row>
    <row r="536" spans="1:13" x14ac:dyDescent="0.25">
      <c r="A536" s="1">
        <v>44981</v>
      </c>
      <c r="B536" t="s">
        <v>41</v>
      </c>
      <c r="C536">
        <f t="shared" si="33"/>
        <v>23</v>
      </c>
      <c r="D536" t="s">
        <v>3</v>
      </c>
      <c r="E536">
        <f>IF(D536="ECO",1,IF(D536="EZ",2,3))</f>
        <v>1</v>
      </c>
      <c r="F536" t="s">
        <v>4</v>
      </c>
      <c r="G536">
        <f>IF(F536="PP_PM",1,IF(F536="PP_CASH",2,3))</f>
        <v>1</v>
      </c>
      <c r="H536" t="s">
        <v>5</v>
      </c>
      <c r="I536">
        <f>IF(H536="AKULAKUOB",1,IF(H536="BUKAEXPRESS",2,IF(H536="BUKALAPAK",3,IF(H536="E3",4,IF(H536="LAZADA",5,IF(H536="MAGELLAN",6,IF(H536="SHOPEE",7,IF(H536="TOKOPEDIA",8,9))))))))</f>
        <v>7</v>
      </c>
      <c r="J536">
        <v>22028</v>
      </c>
      <c r="K536">
        <f>IF(M536="Bermasalah",0,1)</f>
        <v>1</v>
      </c>
      <c r="L536" t="s">
        <v>49</v>
      </c>
      <c r="M536" t="str">
        <f t="shared" si="34"/>
        <v>Tidak Bermasalah</v>
      </c>
    </row>
    <row r="537" spans="1:13" x14ac:dyDescent="0.25">
      <c r="A537" s="1">
        <v>44958</v>
      </c>
      <c r="B537" t="s">
        <v>41</v>
      </c>
      <c r="C537">
        <f t="shared" si="33"/>
        <v>23</v>
      </c>
      <c r="D537" t="s">
        <v>3</v>
      </c>
      <c r="E537">
        <f>IF(D537="ECO",1,IF(D537="EZ",2,3))</f>
        <v>1</v>
      </c>
      <c r="F537" t="s">
        <v>4</v>
      </c>
      <c r="G537">
        <f>IF(F537="PP_PM",1,IF(F537="PP_CASH",2,3))</f>
        <v>1</v>
      </c>
      <c r="H537" t="s">
        <v>5</v>
      </c>
      <c r="I537">
        <f>IF(H537="AKULAKUOB",1,IF(H537="BUKAEXPRESS",2,IF(H537="BUKALAPAK",3,IF(H537="E3",4,IF(H537="LAZADA",5,IF(H537="MAGELLAN",6,IF(H537="SHOPEE",7,IF(H537="TOKOPEDIA",8,9))))))))</f>
        <v>7</v>
      </c>
      <c r="J537">
        <v>26730</v>
      </c>
      <c r="K537">
        <f>IF(M537="Bermasalah",0,1)</f>
        <v>1</v>
      </c>
      <c r="L537" t="s">
        <v>49</v>
      </c>
      <c r="M537" t="str">
        <f t="shared" si="34"/>
        <v>Tidak Bermasalah</v>
      </c>
    </row>
    <row r="538" spans="1:13" x14ac:dyDescent="0.25">
      <c r="A538" s="1">
        <v>44958</v>
      </c>
      <c r="B538" t="s">
        <v>41</v>
      </c>
      <c r="C538">
        <f t="shared" si="33"/>
        <v>23</v>
      </c>
      <c r="D538" t="s">
        <v>3</v>
      </c>
      <c r="E538">
        <f>IF(D538="ECO",1,IF(D538="EZ",2,3))</f>
        <v>1</v>
      </c>
      <c r="F538" t="s">
        <v>4</v>
      </c>
      <c r="G538">
        <f>IF(F538="PP_PM",1,IF(F538="PP_CASH",2,3))</f>
        <v>1</v>
      </c>
      <c r="H538" t="s">
        <v>5</v>
      </c>
      <c r="I538">
        <f>IF(H538="AKULAKUOB",1,IF(H538="BUKAEXPRESS",2,IF(H538="BUKALAPAK",3,IF(H538="E3",4,IF(H538="LAZADA",5,IF(H538="MAGELLAN",6,IF(H538="SHOPEE",7,IF(H538="TOKOPEDIA",8,9))))))))</f>
        <v>7</v>
      </c>
      <c r="J538">
        <v>26730</v>
      </c>
      <c r="K538">
        <f>IF(M538="Bermasalah",0,1)</f>
        <v>1</v>
      </c>
      <c r="L538" t="s">
        <v>49</v>
      </c>
      <c r="M538" t="str">
        <f t="shared" si="34"/>
        <v>Tidak Bermasalah</v>
      </c>
    </row>
    <row r="539" spans="1:13" x14ac:dyDescent="0.25">
      <c r="A539" s="1">
        <v>44958</v>
      </c>
      <c r="B539" t="s">
        <v>41</v>
      </c>
      <c r="C539">
        <f t="shared" si="33"/>
        <v>23</v>
      </c>
      <c r="D539" t="s">
        <v>3</v>
      </c>
      <c r="E539">
        <f>IF(D539="ECO",1,IF(D539="EZ",2,3))</f>
        <v>1</v>
      </c>
      <c r="F539" t="s">
        <v>4</v>
      </c>
      <c r="G539">
        <f>IF(F539="PP_PM",1,IF(F539="PP_CASH",2,3))</f>
        <v>1</v>
      </c>
      <c r="H539" t="s">
        <v>5</v>
      </c>
      <c r="I539">
        <f>IF(H539="AKULAKUOB",1,IF(H539="BUKAEXPRESS",2,IF(H539="BUKALAPAK",3,IF(H539="E3",4,IF(H539="LAZADA",5,IF(H539="MAGELLAN",6,IF(H539="SHOPEE",7,IF(H539="TOKOPEDIA",8,9))))))))</f>
        <v>7</v>
      </c>
      <c r="J539">
        <v>22028</v>
      </c>
      <c r="K539">
        <f>IF(M539="Bermasalah",0,1)</f>
        <v>1</v>
      </c>
      <c r="L539" t="s">
        <v>49</v>
      </c>
      <c r="M539" t="str">
        <f t="shared" si="34"/>
        <v>Tidak Bermasalah</v>
      </c>
    </row>
    <row r="540" spans="1:13" x14ac:dyDescent="0.25">
      <c r="A540" s="1">
        <v>44958</v>
      </c>
      <c r="B540" t="s">
        <v>41</v>
      </c>
      <c r="C540">
        <f t="shared" si="33"/>
        <v>23</v>
      </c>
      <c r="D540" t="s">
        <v>3</v>
      </c>
      <c r="E540">
        <f>IF(D540="ECO",1,IF(D540="EZ",2,3))</f>
        <v>1</v>
      </c>
      <c r="F540" t="s">
        <v>4</v>
      </c>
      <c r="G540">
        <f>IF(F540="PP_PM",1,IF(F540="PP_CASH",2,3))</f>
        <v>1</v>
      </c>
      <c r="H540" t="s">
        <v>5</v>
      </c>
      <c r="I540">
        <f>IF(H540="AKULAKUOB",1,IF(H540="BUKAEXPRESS",2,IF(H540="BUKALAPAK",3,IF(H540="E3",4,IF(H540="LAZADA",5,IF(H540="MAGELLAN",6,IF(H540="SHOPEE",7,IF(H540="TOKOPEDIA",8,9))))))))</f>
        <v>7</v>
      </c>
      <c r="J540">
        <v>32918</v>
      </c>
      <c r="K540">
        <f>IF(M540="Bermasalah",0,1)</f>
        <v>1</v>
      </c>
      <c r="L540" t="s">
        <v>49</v>
      </c>
      <c r="M540" t="str">
        <f t="shared" si="34"/>
        <v>Tidak Bermasalah</v>
      </c>
    </row>
    <row r="541" spans="1:13" x14ac:dyDescent="0.25">
      <c r="A541" s="1">
        <v>44958</v>
      </c>
      <c r="B541" t="s">
        <v>41</v>
      </c>
      <c r="C541">
        <f t="shared" si="33"/>
        <v>23</v>
      </c>
      <c r="D541" t="s">
        <v>3</v>
      </c>
      <c r="E541">
        <f>IF(D541="ECO",1,IF(D541="EZ",2,3))</f>
        <v>1</v>
      </c>
      <c r="F541" t="s">
        <v>4</v>
      </c>
      <c r="G541">
        <f>IF(F541="PP_PM",1,IF(F541="PP_CASH",2,3))</f>
        <v>1</v>
      </c>
      <c r="H541" t="s">
        <v>5</v>
      </c>
      <c r="I541">
        <f>IF(H541="AKULAKUOB",1,IF(H541="BUKAEXPRESS",2,IF(H541="BUKALAPAK",3,IF(H541="E3",4,IF(H541="LAZADA",5,IF(H541="MAGELLAN",6,IF(H541="SHOPEE",7,IF(H541="TOKOPEDIA",8,9))))))))</f>
        <v>7</v>
      </c>
      <c r="J541">
        <v>22028</v>
      </c>
      <c r="K541">
        <f>IF(M541="Bermasalah",0,1)</f>
        <v>1</v>
      </c>
      <c r="L541" t="s">
        <v>49</v>
      </c>
      <c r="M541" t="str">
        <f t="shared" si="34"/>
        <v>Tidak Bermasalah</v>
      </c>
    </row>
    <row r="542" spans="1:13" x14ac:dyDescent="0.25">
      <c r="A542" s="1">
        <v>44958</v>
      </c>
      <c r="B542" t="s">
        <v>41</v>
      </c>
      <c r="C542">
        <f t="shared" si="33"/>
        <v>23</v>
      </c>
      <c r="D542" t="s">
        <v>3</v>
      </c>
      <c r="E542">
        <f>IF(D542="ECO",1,IF(D542="EZ",2,3))</f>
        <v>1</v>
      </c>
      <c r="F542" t="s">
        <v>4</v>
      </c>
      <c r="G542">
        <f>IF(F542="PP_PM",1,IF(F542="PP_CASH",2,3))</f>
        <v>1</v>
      </c>
      <c r="H542" t="s">
        <v>5</v>
      </c>
      <c r="I542">
        <f>IF(H542="AKULAKUOB",1,IF(H542="BUKAEXPRESS",2,IF(H542="BUKALAPAK",3,IF(H542="E3",4,IF(H542="LAZADA",5,IF(H542="MAGELLAN",6,IF(H542="SHOPEE",7,IF(H542="TOKOPEDIA",8,9))))))))</f>
        <v>7</v>
      </c>
      <c r="J542">
        <v>21532</v>
      </c>
      <c r="K542">
        <f>IF(M542="Bermasalah",0,1)</f>
        <v>1</v>
      </c>
      <c r="L542" t="s">
        <v>49</v>
      </c>
      <c r="M542" t="str">
        <f t="shared" si="34"/>
        <v>Tidak Bermasalah</v>
      </c>
    </row>
    <row r="543" spans="1:13" x14ac:dyDescent="0.25">
      <c r="A543" s="1">
        <v>44958</v>
      </c>
      <c r="B543" t="s">
        <v>41</v>
      </c>
      <c r="C543">
        <f t="shared" si="33"/>
        <v>23</v>
      </c>
      <c r="D543" t="s">
        <v>8</v>
      </c>
      <c r="E543">
        <f>IF(D543="ECO",1,IF(D543="EZ",2,3))</f>
        <v>2</v>
      </c>
      <c r="F543" t="s">
        <v>4</v>
      </c>
      <c r="G543">
        <f>IF(F543="PP_PM",1,IF(F543="PP_CASH",2,3))</f>
        <v>1</v>
      </c>
      <c r="H543" t="s">
        <v>5</v>
      </c>
      <c r="I543">
        <f>IF(H543="AKULAKUOB",1,IF(H543="BUKAEXPRESS",2,IF(H543="BUKALAPAK",3,IF(H543="E3",4,IF(H543="LAZADA",5,IF(H543="MAGELLAN",6,IF(H543="SHOPEE",7,IF(H543="TOKOPEDIA",8,9))))))))</f>
        <v>7</v>
      </c>
      <c r="J543">
        <v>42195</v>
      </c>
      <c r="K543">
        <f>IF(M543="Bermasalah",0,1)</f>
        <v>1</v>
      </c>
      <c r="L543" t="s">
        <v>49</v>
      </c>
      <c r="M543" t="str">
        <f t="shared" si="34"/>
        <v>Tidak Bermasalah</v>
      </c>
    </row>
    <row r="544" spans="1:13" x14ac:dyDescent="0.25">
      <c r="A544" s="1">
        <v>44958</v>
      </c>
      <c r="B544" t="s">
        <v>41</v>
      </c>
      <c r="C544">
        <f t="shared" si="33"/>
        <v>23</v>
      </c>
      <c r="D544" t="s">
        <v>3</v>
      </c>
      <c r="E544">
        <f>IF(D544="ECO",1,IF(D544="EZ",2,3))</f>
        <v>1</v>
      </c>
      <c r="F544" t="s">
        <v>4</v>
      </c>
      <c r="G544">
        <f>IF(F544="PP_PM",1,IF(F544="PP_CASH",2,3))</f>
        <v>1</v>
      </c>
      <c r="H544" t="s">
        <v>5</v>
      </c>
      <c r="I544">
        <f>IF(H544="AKULAKUOB",1,IF(H544="BUKAEXPRESS",2,IF(H544="BUKALAPAK",3,IF(H544="E3",4,IF(H544="LAZADA",5,IF(H544="MAGELLAN",6,IF(H544="SHOPEE",7,IF(H544="TOKOPEDIA",8,9))))))))</f>
        <v>7</v>
      </c>
      <c r="J544">
        <v>24998</v>
      </c>
      <c r="K544">
        <f>IF(M544="Bermasalah",0,1)</f>
        <v>1</v>
      </c>
      <c r="L544" t="s">
        <v>49</v>
      </c>
      <c r="M544" t="str">
        <f t="shared" si="34"/>
        <v>Tidak Bermasalah</v>
      </c>
    </row>
    <row r="545" spans="1:13" x14ac:dyDescent="0.25">
      <c r="A545" s="1">
        <v>44958</v>
      </c>
      <c r="B545" t="s">
        <v>41</v>
      </c>
      <c r="C545">
        <f t="shared" si="33"/>
        <v>23</v>
      </c>
      <c r="D545" t="s">
        <v>3</v>
      </c>
      <c r="E545">
        <f>IF(D545="ECO",1,IF(D545="EZ",2,3))</f>
        <v>1</v>
      </c>
      <c r="F545" t="s">
        <v>4</v>
      </c>
      <c r="G545">
        <f>IF(F545="PP_PM",1,IF(F545="PP_CASH",2,3))</f>
        <v>1</v>
      </c>
      <c r="H545" t="s">
        <v>5</v>
      </c>
      <c r="I545">
        <f>IF(H545="AKULAKUOB",1,IF(H545="BUKAEXPRESS",2,IF(H545="BUKALAPAK",3,IF(H545="E3",4,IF(H545="LAZADA",5,IF(H545="MAGELLAN",6,IF(H545="SHOPEE",7,IF(H545="TOKOPEDIA",8,9))))))))</f>
        <v>7</v>
      </c>
      <c r="J545">
        <v>32918</v>
      </c>
      <c r="K545">
        <f>IF(M545="Bermasalah",0,1)</f>
        <v>1</v>
      </c>
      <c r="L545" t="s">
        <v>49</v>
      </c>
      <c r="M545" t="str">
        <f t="shared" si="34"/>
        <v>Tidak Bermasalah</v>
      </c>
    </row>
    <row r="546" spans="1:13" x14ac:dyDescent="0.25">
      <c r="A546" s="1">
        <v>44958</v>
      </c>
      <c r="B546" t="s">
        <v>41</v>
      </c>
      <c r="C546">
        <f t="shared" si="33"/>
        <v>23</v>
      </c>
      <c r="D546" t="s">
        <v>3</v>
      </c>
      <c r="E546">
        <f>IF(D546="ECO",1,IF(D546="EZ",2,3))</f>
        <v>1</v>
      </c>
      <c r="F546" t="s">
        <v>4</v>
      </c>
      <c r="G546">
        <f>IF(F546="PP_PM",1,IF(F546="PP_CASH",2,3))</f>
        <v>1</v>
      </c>
      <c r="H546" t="s">
        <v>5</v>
      </c>
      <c r="I546">
        <f>IF(H546="AKULAKUOB",1,IF(H546="BUKAEXPRESS",2,IF(H546="BUKALAPAK",3,IF(H546="E3",4,IF(H546="LAZADA",5,IF(H546="MAGELLAN",6,IF(H546="SHOPEE",7,IF(H546="TOKOPEDIA",8,9))))))))</f>
        <v>7</v>
      </c>
      <c r="J546">
        <v>19305</v>
      </c>
      <c r="K546">
        <f>IF(M546="Bermasalah",0,1)</f>
        <v>1</v>
      </c>
      <c r="L546" t="s">
        <v>49</v>
      </c>
      <c r="M546" t="str">
        <f t="shared" si="34"/>
        <v>Tidak Bermasalah</v>
      </c>
    </row>
    <row r="547" spans="1:13" x14ac:dyDescent="0.25">
      <c r="A547" s="1">
        <v>44958</v>
      </c>
      <c r="B547" t="s">
        <v>41</v>
      </c>
      <c r="C547">
        <f t="shared" si="33"/>
        <v>23</v>
      </c>
      <c r="D547" t="s">
        <v>3</v>
      </c>
      <c r="E547">
        <f>IF(D547="ECO",1,IF(D547="EZ",2,3))</f>
        <v>1</v>
      </c>
      <c r="F547" t="s">
        <v>4</v>
      </c>
      <c r="G547">
        <f>IF(F547="PP_PM",1,IF(F547="PP_CASH",2,3))</f>
        <v>1</v>
      </c>
      <c r="H547" t="s">
        <v>5</v>
      </c>
      <c r="I547">
        <f>IF(H547="AKULAKUOB",1,IF(H547="BUKAEXPRESS",2,IF(H547="BUKALAPAK",3,IF(H547="E3",4,IF(H547="LAZADA",5,IF(H547="MAGELLAN",6,IF(H547="SHOPEE",7,IF(H547="TOKOPEDIA",8,9))))))))</f>
        <v>7</v>
      </c>
      <c r="J547">
        <v>21532</v>
      </c>
      <c r="K547">
        <f>IF(M547="Bermasalah",0,1)</f>
        <v>1</v>
      </c>
      <c r="L547" t="s">
        <v>49</v>
      </c>
      <c r="M547" t="str">
        <f t="shared" si="34"/>
        <v>Tidak Bermasalah</v>
      </c>
    </row>
    <row r="548" spans="1:13" x14ac:dyDescent="0.25">
      <c r="A548" s="1">
        <v>44958</v>
      </c>
      <c r="B548" t="s">
        <v>41</v>
      </c>
      <c r="C548">
        <f t="shared" si="33"/>
        <v>23</v>
      </c>
      <c r="D548" t="s">
        <v>3</v>
      </c>
      <c r="E548">
        <f>IF(D548="ECO",1,IF(D548="EZ",2,3))</f>
        <v>1</v>
      </c>
      <c r="F548" t="s">
        <v>4</v>
      </c>
      <c r="G548">
        <f>IF(F548="PP_PM",1,IF(F548="PP_CASH",2,3))</f>
        <v>1</v>
      </c>
      <c r="H548" t="s">
        <v>5</v>
      </c>
      <c r="I548">
        <f>IF(H548="AKULAKUOB",1,IF(H548="BUKAEXPRESS",2,IF(H548="BUKALAPAK",3,IF(H548="E3",4,IF(H548="LAZADA",5,IF(H548="MAGELLAN",6,IF(H548="SHOPEE",7,IF(H548="TOKOPEDIA",8,9))))))))</f>
        <v>7</v>
      </c>
      <c r="J548">
        <v>20048</v>
      </c>
      <c r="K548">
        <f>IF(M548="Bermasalah",0,1)</f>
        <v>1</v>
      </c>
      <c r="L548" t="s">
        <v>49</v>
      </c>
      <c r="M548" t="str">
        <f t="shared" si="34"/>
        <v>Tidak Bermasalah</v>
      </c>
    </row>
    <row r="549" spans="1:13" x14ac:dyDescent="0.25">
      <c r="A549" s="1">
        <v>44958</v>
      </c>
      <c r="B549" t="s">
        <v>41</v>
      </c>
      <c r="C549">
        <f t="shared" si="33"/>
        <v>23</v>
      </c>
      <c r="D549" t="s">
        <v>3</v>
      </c>
      <c r="E549">
        <f>IF(D549="ECO",1,IF(D549="EZ",2,3))</f>
        <v>1</v>
      </c>
      <c r="F549" t="s">
        <v>4</v>
      </c>
      <c r="G549">
        <f>IF(F549="PP_PM",1,IF(F549="PP_CASH",2,3))</f>
        <v>1</v>
      </c>
      <c r="H549" t="s">
        <v>5</v>
      </c>
      <c r="I549">
        <f>IF(H549="AKULAKUOB",1,IF(H549="BUKAEXPRESS",2,IF(H549="BUKALAPAK",3,IF(H549="E3",4,IF(H549="LAZADA",5,IF(H549="MAGELLAN",6,IF(H549="SHOPEE",7,IF(H549="TOKOPEDIA",8,9))))))))</f>
        <v>7</v>
      </c>
      <c r="J549">
        <v>12622</v>
      </c>
      <c r="K549">
        <f>IF(M549="Bermasalah",0,1)</f>
        <v>1</v>
      </c>
      <c r="L549" t="s">
        <v>49</v>
      </c>
      <c r="M549" t="str">
        <f t="shared" si="34"/>
        <v>Tidak Bermasalah</v>
      </c>
    </row>
    <row r="550" spans="1:13" x14ac:dyDescent="0.25">
      <c r="A550" s="1">
        <v>44958</v>
      </c>
      <c r="B550" t="s">
        <v>41</v>
      </c>
      <c r="C550">
        <f t="shared" si="33"/>
        <v>23</v>
      </c>
      <c r="D550" t="s">
        <v>8</v>
      </c>
      <c r="E550">
        <f>IF(D550="ECO",1,IF(D550="EZ",2,3))</f>
        <v>2</v>
      </c>
      <c r="F550" t="s">
        <v>4</v>
      </c>
      <c r="G550">
        <f>IF(F550="PP_PM",1,IF(F550="PP_CASH",2,3))</f>
        <v>1</v>
      </c>
      <c r="H550" t="s">
        <v>5</v>
      </c>
      <c r="I550">
        <f>IF(H550="AKULAKUOB",1,IF(H550="BUKAEXPRESS",2,IF(H550="BUKALAPAK",3,IF(H550="E3",4,IF(H550="LAZADA",5,IF(H550="MAGELLAN",6,IF(H550="SHOPEE",7,IF(H550="TOKOPEDIA",8,9))))))))</f>
        <v>7</v>
      </c>
      <c r="J550">
        <v>6305</v>
      </c>
      <c r="K550">
        <f>IF(M550="Bermasalah",0,1)</f>
        <v>1</v>
      </c>
      <c r="L550" t="s">
        <v>49</v>
      </c>
      <c r="M550" t="str">
        <f t="shared" si="34"/>
        <v>Tidak Bermasalah</v>
      </c>
    </row>
    <row r="551" spans="1:13" x14ac:dyDescent="0.25">
      <c r="A551" s="1">
        <v>44958</v>
      </c>
      <c r="B551" t="s">
        <v>41</v>
      </c>
      <c r="C551">
        <f t="shared" si="33"/>
        <v>23</v>
      </c>
      <c r="D551" t="s">
        <v>3</v>
      </c>
      <c r="E551">
        <f>IF(D551="ECO",1,IF(D551="EZ",2,3))</f>
        <v>1</v>
      </c>
      <c r="F551" t="s">
        <v>4</v>
      </c>
      <c r="G551">
        <f>IF(F551="PP_PM",1,IF(F551="PP_CASH",2,3))</f>
        <v>1</v>
      </c>
      <c r="H551" t="s">
        <v>5</v>
      </c>
      <c r="I551">
        <f>IF(H551="AKULAKUOB",1,IF(H551="BUKAEXPRESS",2,IF(H551="BUKALAPAK",3,IF(H551="E3",4,IF(H551="LAZADA",5,IF(H551="MAGELLAN",6,IF(H551="SHOPEE",7,IF(H551="TOKOPEDIA",8,9))))))))</f>
        <v>7</v>
      </c>
      <c r="J551">
        <v>16335</v>
      </c>
      <c r="K551">
        <f>IF(M551="Bermasalah",0,1)</f>
        <v>1</v>
      </c>
      <c r="L551" t="s">
        <v>49</v>
      </c>
      <c r="M551" t="str">
        <f t="shared" si="34"/>
        <v>Tidak Bermasalah</v>
      </c>
    </row>
    <row r="552" spans="1:13" x14ac:dyDescent="0.25">
      <c r="A552" s="1">
        <v>44958</v>
      </c>
      <c r="B552" t="s">
        <v>41</v>
      </c>
      <c r="C552">
        <f t="shared" si="33"/>
        <v>23</v>
      </c>
      <c r="D552" t="s">
        <v>3</v>
      </c>
      <c r="E552">
        <f>IF(D552="ECO",1,IF(D552="EZ",2,3))</f>
        <v>1</v>
      </c>
      <c r="F552" t="s">
        <v>4</v>
      </c>
      <c r="G552">
        <f>IF(F552="PP_PM",1,IF(F552="PP_CASH",2,3))</f>
        <v>1</v>
      </c>
      <c r="H552" t="s">
        <v>5</v>
      </c>
      <c r="I552">
        <f>IF(H552="AKULAKUOB",1,IF(H552="BUKAEXPRESS",2,IF(H552="BUKALAPAK",3,IF(H552="E3",4,IF(H552="LAZADA",5,IF(H552="MAGELLAN",6,IF(H552="SHOPEE",7,IF(H552="TOKOPEDIA",8,9))))))))</f>
        <v>7</v>
      </c>
      <c r="J552">
        <v>23265</v>
      </c>
      <c r="K552">
        <f>IF(M552="Bermasalah",0,1)</f>
        <v>1</v>
      </c>
      <c r="L552" t="s">
        <v>49</v>
      </c>
      <c r="M552" t="str">
        <f t="shared" si="34"/>
        <v>Tidak Bermasalah</v>
      </c>
    </row>
    <row r="553" spans="1:13" x14ac:dyDescent="0.25">
      <c r="A553" s="1">
        <v>45008</v>
      </c>
      <c r="B553" t="s">
        <v>41</v>
      </c>
      <c r="C553">
        <f t="shared" si="33"/>
        <v>23</v>
      </c>
      <c r="D553" t="s">
        <v>3</v>
      </c>
      <c r="E553">
        <f>IF(D553="ECO",1,IF(D553="EZ",2,3))</f>
        <v>1</v>
      </c>
      <c r="F553" t="s">
        <v>4</v>
      </c>
      <c r="G553">
        <f>IF(F553="PP_PM",1,IF(F553="PP_CASH",2,3))</f>
        <v>1</v>
      </c>
      <c r="H553" t="s">
        <v>5</v>
      </c>
      <c r="I553">
        <f>IF(H553="AKULAKUOB",1,IF(H553="BUKAEXPRESS",2,IF(H553="BUKALAPAK",3,IF(H553="E3",4,IF(H553="LAZADA",5,IF(H553="MAGELLAN",6,IF(H553="SHOPEE",7,IF(H553="TOKOPEDIA",8,9))))))))</f>
        <v>7</v>
      </c>
      <c r="J553">
        <v>22028</v>
      </c>
      <c r="K553">
        <f>IF(M553="Bermasalah",0,1)</f>
        <v>0</v>
      </c>
      <c r="L553" t="s">
        <v>131</v>
      </c>
      <c r="M553" t="str">
        <f t="shared" si="34"/>
        <v>Bermasalah</v>
      </c>
    </row>
    <row r="554" spans="1:13" x14ac:dyDescent="0.25">
      <c r="A554" s="1">
        <v>45013</v>
      </c>
      <c r="B554" t="s">
        <v>41</v>
      </c>
      <c r="C554">
        <f t="shared" si="33"/>
        <v>23</v>
      </c>
      <c r="D554" t="s">
        <v>3</v>
      </c>
      <c r="E554">
        <f>IF(D554="ECO",1,IF(D554="EZ",2,3))</f>
        <v>1</v>
      </c>
      <c r="F554" t="s">
        <v>4</v>
      </c>
      <c r="G554">
        <f>IF(F554="PP_PM",1,IF(F554="PP_CASH",2,3))</f>
        <v>1</v>
      </c>
      <c r="H554" t="s">
        <v>5</v>
      </c>
      <c r="I554">
        <f>IF(H554="AKULAKUOB",1,IF(H554="BUKAEXPRESS",2,IF(H554="BUKALAPAK",3,IF(H554="E3",4,IF(H554="LAZADA",5,IF(H554="MAGELLAN",6,IF(H554="SHOPEE",7,IF(H554="TOKOPEDIA",8,9))))))))</f>
        <v>7</v>
      </c>
      <c r="J554">
        <v>22028</v>
      </c>
      <c r="K554">
        <f>IF(M554="Bermasalah",0,1)</f>
        <v>1</v>
      </c>
      <c r="L554" t="s">
        <v>49</v>
      </c>
      <c r="M554" t="str">
        <f t="shared" si="34"/>
        <v>Tidak Bermasalah</v>
      </c>
    </row>
    <row r="555" spans="1:13" x14ac:dyDescent="0.25">
      <c r="A555" s="1">
        <v>45013</v>
      </c>
      <c r="B555" t="s">
        <v>41</v>
      </c>
      <c r="C555">
        <f t="shared" si="33"/>
        <v>23</v>
      </c>
      <c r="D555" t="s">
        <v>3</v>
      </c>
      <c r="E555">
        <f>IF(D555="ECO",1,IF(D555="EZ",2,3))</f>
        <v>1</v>
      </c>
      <c r="F555" t="s">
        <v>4</v>
      </c>
      <c r="G555">
        <f>IF(F555="PP_PM",1,IF(F555="PP_CASH",2,3))</f>
        <v>1</v>
      </c>
      <c r="H555" t="s">
        <v>5</v>
      </c>
      <c r="I555">
        <f>IF(H555="AKULAKUOB",1,IF(H555="BUKAEXPRESS",2,IF(H555="BUKALAPAK",3,IF(H555="E3",4,IF(H555="LAZADA",5,IF(H555="MAGELLAN",6,IF(H555="SHOPEE",7,IF(H555="TOKOPEDIA",8,9))))))))</f>
        <v>7</v>
      </c>
      <c r="J555">
        <v>21532</v>
      </c>
      <c r="K555">
        <f>IF(M555="Bermasalah",0,1)</f>
        <v>1</v>
      </c>
      <c r="L555" t="s">
        <v>49</v>
      </c>
      <c r="M555" t="str">
        <f t="shared" si="34"/>
        <v>Tidak Bermasalah</v>
      </c>
    </row>
    <row r="556" spans="1:13" x14ac:dyDescent="0.25">
      <c r="A556" s="1">
        <v>45014</v>
      </c>
      <c r="B556" t="s">
        <v>41</v>
      </c>
      <c r="C556">
        <f t="shared" si="33"/>
        <v>23</v>
      </c>
      <c r="D556" t="s">
        <v>3</v>
      </c>
      <c r="E556">
        <f>IF(D556="ECO",1,IF(D556="EZ",2,3))</f>
        <v>1</v>
      </c>
      <c r="F556" t="s">
        <v>4</v>
      </c>
      <c r="G556">
        <f>IF(F556="PP_PM",1,IF(F556="PP_CASH",2,3))</f>
        <v>1</v>
      </c>
      <c r="H556" t="s">
        <v>5</v>
      </c>
      <c r="I556">
        <f>IF(H556="AKULAKUOB",1,IF(H556="BUKAEXPRESS",2,IF(H556="BUKALAPAK",3,IF(H556="E3",4,IF(H556="LAZADA",5,IF(H556="MAGELLAN",6,IF(H556="SHOPEE",7,IF(H556="TOKOPEDIA",8,9))))))))</f>
        <v>7</v>
      </c>
      <c r="J556">
        <v>28958</v>
      </c>
      <c r="K556">
        <f>IF(M556="Bermasalah",0,1)</f>
        <v>0</v>
      </c>
      <c r="L556" t="s">
        <v>131</v>
      </c>
      <c r="M556" t="str">
        <f t="shared" si="34"/>
        <v>Bermasalah</v>
      </c>
    </row>
    <row r="557" spans="1:13" x14ac:dyDescent="0.25">
      <c r="A557" s="1">
        <v>45014</v>
      </c>
      <c r="B557" t="s">
        <v>41</v>
      </c>
      <c r="C557">
        <f t="shared" si="33"/>
        <v>23</v>
      </c>
      <c r="D557" t="s">
        <v>3</v>
      </c>
      <c r="E557">
        <f>IF(D557="ECO",1,IF(D557="EZ",2,3))</f>
        <v>1</v>
      </c>
      <c r="F557" t="s">
        <v>4</v>
      </c>
      <c r="G557">
        <f>IF(F557="PP_PM",1,IF(F557="PP_CASH",2,3))</f>
        <v>1</v>
      </c>
      <c r="H557" t="s">
        <v>5</v>
      </c>
      <c r="I557">
        <f>IF(H557="AKULAKUOB",1,IF(H557="BUKAEXPRESS",2,IF(H557="BUKALAPAK",3,IF(H557="E3",4,IF(H557="LAZADA",5,IF(H557="MAGELLAN",6,IF(H557="SHOPEE",7,IF(H557="TOKOPEDIA",8,9))))))))</f>
        <v>7</v>
      </c>
      <c r="J557">
        <v>18810</v>
      </c>
      <c r="K557">
        <f>IF(M557="Bermasalah",0,1)</f>
        <v>0</v>
      </c>
      <c r="L557" t="s">
        <v>131</v>
      </c>
      <c r="M557" t="str">
        <f t="shared" si="34"/>
        <v>Bermasalah</v>
      </c>
    </row>
    <row r="558" spans="1:13" x14ac:dyDescent="0.25">
      <c r="A558" s="1">
        <v>45016</v>
      </c>
      <c r="B558" t="s">
        <v>41</v>
      </c>
      <c r="C558">
        <f t="shared" si="33"/>
        <v>23</v>
      </c>
      <c r="D558" t="s">
        <v>3</v>
      </c>
      <c r="E558">
        <f>IF(D558="ECO",1,IF(D558="EZ",2,3))</f>
        <v>1</v>
      </c>
      <c r="F558" t="s">
        <v>4</v>
      </c>
      <c r="G558">
        <f>IF(F558="PP_PM",1,IF(F558="PP_CASH",2,3))</f>
        <v>1</v>
      </c>
      <c r="H558" t="s">
        <v>5</v>
      </c>
      <c r="I558">
        <f>IF(H558="AKULAKUOB",1,IF(H558="BUKAEXPRESS",2,IF(H558="BUKALAPAK",3,IF(H558="E3",4,IF(H558="LAZADA",5,IF(H558="MAGELLAN",6,IF(H558="SHOPEE",7,IF(H558="TOKOPEDIA",8,9))))))))</f>
        <v>7</v>
      </c>
      <c r="J558">
        <v>21532</v>
      </c>
      <c r="K558">
        <f>IF(M558="Bermasalah",0,1)</f>
        <v>0</v>
      </c>
      <c r="L558" t="s">
        <v>131</v>
      </c>
      <c r="M558" t="str">
        <f t="shared" si="34"/>
        <v>Bermasalah</v>
      </c>
    </row>
    <row r="559" spans="1:13" x14ac:dyDescent="0.25">
      <c r="A559" s="1">
        <v>45016</v>
      </c>
      <c r="B559" t="s">
        <v>41</v>
      </c>
      <c r="C559">
        <f t="shared" si="33"/>
        <v>23</v>
      </c>
      <c r="D559" t="s">
        <v>8</v>
      </c>
      <c r="E559">
        <f>IF(D559="ECO",1,IF(D559="EZ",2,3))</f>
        <v>2</v>
      </c>
      <c r="F559" t="s">
        <v>4</v>
      </c>
      <c r="G559">
        <f>IF(F559="PP_PM",1,IF(F559="PP_CASH",2,3))</f>
        <v>1</v>
      </c>
      <c r="H559" t="s">
        <v>5</v>
      </c>
      <c r="I559">
        <f>IF(H559="AKULAKUOB",1,IF(H559="BUKAEXPRESS",2,IF(H559="BUKALAPAK",3,IF(H559="E3",4,IF(H559="LAZADA",5,IF(H559="MAGELLAN",6,IF(H559="SHOPEE",7,IF(H559="TOKOPEDIA",8,9))))))))</f>
        <v>7</v>
      </c>
      <c r="J559">
        <v>23280</v>
      </c>
      <c r="K559">
        <f>IF(M559="Bermasalah",0,1)</f>
        <v>1</v>
      </c>
      <c r="L559" t="s">
        <v>6</v>
      </c>
      <c r="M559" t="str">
        <f t="shared" si="34"/>
        <v>Tidak Bermasalah</v>
      </c>
    </row>
    <row r="560" spans="1:13" x14ac:dyDescent="0.25">
      <c r="A560" s="1">
        <v>44999</v>
      </c>
      <c r="B560" t="s">
        <v>41</v>
      </c>
      <c r="C560">
        <f t="shared" si="33"/>
        <v>23</v>
      </c>
      <c r="D560" t="s">
        <v>3</v>
      </c>
      <c r="E560">
        <f>IF(D560="ECO",1,IF(D560="EZ",2,3))</f>
        <v>1</v>
      </c>
      <c r="F560" t="s">
        <v>4</v>
      </c>
      <c r="G560">
        <f>IF(F560="PP_PM",1,IF(F560="PP_CASH",2,3))</f>
        <v>1</v>
      </c>
      <c r="H560" t="s">
        <v>5</v>
      </c>
      <c r="I560">
        <f>IF(H560="AKULAKUOB",1,IF(H560="BUKAEXPRESS",2,IF(H560="BUKALAPAK",3,IF(H560="E3",4,IF(H560="LAZADA",5,IF(H560="MAGELLAN",6,IF(H560="SHOPEE",7,IF(H560="TOKOPEDIA",8,9))))))))</f>
        <v>7</v>
      </c>
      <c r="J560">
        <v>65835</v>
      </c>
      <c r="K560">
        <f>IF(M560="Bermasalah",0,1)</f>
        <v>0</v>
      </c>
      <c r="L560" t="s">
        <v>131</v>
      </c>
      <c r="M560" t="str">
        <f t="shared" si="34"/>
        <v>Bermasalah</v>
      </c>
    </row>
    <row r="561" spans="1:13" x14ac:dyDescent="0.25">
      <c r="A561" s="1">
        <v>45002</v>
      </c>
      <c r="B561" t="s">
        <v>41</v>
      </c>
      <c r="C561">
        <f t="shared" si="33"/>
        <v>23</v>
      </c>
      <c r="D561" t="s">
        <v>3</v>
      </c>
      <c r="E561">
        <f>IF(D561="ECO",1,IF(D561="EZ",2,3))</f>
        <v>1</v>
      </c>
      <c r="F561" t="s">
        <v>4</v>
      </c>
      <c r="G561">
        <f>IF(F561="PP_PM",1,IF(F561="PP_CASH",2,3))</f>
        <v>1</v>
      </c>
      <c r="H561" t="s">
        <v>5</v>
      </c>
      <c r="I561">
        <f>IF(H561="AKULAKUOB",1,IF(H561="BUKAEXPRESS",2,IF(H561="BUKALAPAK",3,IF(H561="E3",4,IF(H561="LAZADA",5,IF(H561="MAGELLAN",6,IF(H561="SHOPEE",7,IF(H561="TOKOPEDIA",8,9))))))))</f>
        <v>7</v>
      </c>
      <c r="J561">
        <v>22028</v>
      </c>
      <c r="K561">
        <f>IF(M561="Bermasalah",0,1)</f>
        <v>0</v>
      </c>
      <c r="L561" t="s">
        <v>131</v>
      </c>
      <c r="M561" t="str">
        <f t="shared" si="34"/>
        <v>Bermasalah</v>
      </c>
    </row>
    <row r="562" spans="1:13" x14ac:dyDescent="0.25">
      <c r="A562" s="1">
        <v>45003</v>
      </c>
      <c r="B562" t="s">
        <v>41</v>
      </c>
      <c r="C562">
        <f t="shared" si="33"/>
        <v>23</v>
      </c>
      <c r="D562" t="s">
        <v>3</v>
      </c>
      <c r="E562">
        <f>IF(D562="ECO",1,IF(D562="EZ",2,3))</f>
        <v>1</v>
      </c>
      <c r="F562" t="s">
        <v>4</v>
      </c>
      <c r="G562">
        <f>IF(F562="PP_PM",1,IF(F562="PP_CASH",2,3))</f>
        <v>1</v>
      </c>
      <c r="H562" t="s">
        <v>5</v>
      </c>
      <c r="I562">
        <f>IF(H562="AKULAKUOB",1,IF(H562="BUKAEXPRESS",2,IF(H562="BUKALAPAK",3,IF(H562="E3",4,IF(H562="LAZADA",5,IF(H562="MAGELLAN",6,IF(H562="SHOPEE",7,IF(H562="TOKOPEDIA",8,9))))))))</f>
        <v>7</v>
      </c>
      <c r="J562">
        <v>33660</v>
      </c>
      <c r="K562">
        <f>IF(M562="Bermasalah",0,1)</f>
        <v>0</v>
      </c>
      <c r="L562" t="s">
        <v>131</v>
      </c>
      <c r="M562" t="str">
        <f t="shared" si="34"/>
        <v>Bermasalah</v>
      </c>
    </row>
    <row r="563" spans="1:13" x14ac:dyDescent="0.25">
      <c r="A563" s="1">
        <v>45005</v>
      </c>
      <c r="B563" t="s">
        <v>41</v>
      </c>
      <c r="C563">
        <f t="shared" si="33"/>
        <v>23</v>
      </c>
      <c r="D563" t="s">
        <v>8</v>
      </c>
      <c r="E563">
        <f>IF(D563="ECO",1,IF(D563="EZ",2,3))</f>
        <v>2</v>
      </c>
      <c r="F563" t="s">
        <v>4</v>
      </c>
      <c r="G563">
        <f>IF(F563="PP_PM",1,IF(F563="PP_CASH",2,3))</f>
        <v>1</v>
      </c>
      <c r="H563" t="s">
        <v>5</v>
      </c>
      <c r="I563">
        <f>IF(H563="AKULAKUOB",1,IF(H563="BUKAEXPRESS",2,IF(H563="BUKALAPAK",3,IF(H563="E3",4,IF(H563="LAZADA",5,IF(H563="MAGELLAN",6,IF(H563="SHOPEE",7,IF(H563="TOKOPEDIA",8,9))))))))</f>
        <v>7</v>
      </c>
      <c r="J563">
        <v>38315</v>
      </c>
      <c r="K563">
        <f>IF(M563="Bermasalah",0,1)</f>
        <v>1</v>
      </c>
      <c r="L563" t="s">
        <v>6</v>
      </c>
      <c r="M563" t="str">
        <f t="shared" si="34"/>
        <v>Tidak Bermasalah</v>
      </c>
    </row>
    <row r="564" spans="1:13" x14ac:dyDescent="0.25">
      <c r="A564" s="1">
        <v>45006</v>
      </c>
      <c r="B564" t="s">
        <v>41</v>
      </c>
      <c r="C564">
        <f t="shared" si="33"/>
        <v>23</v>
      </c>
      <c r="D564" t="s">
        <v>8</v>
      </c>
      <c r="E564">
        <f>IF(D564="ECO",1,IF(D564="EZ",2,3))</f>
        <v>2</v>
      </c>
      <c r="F564" t="s">
        <v>4</v>
      </c>
      <c r="G564">
        <f>IF(F564="PP_PM",1,IF(F564="PP_CASH",2,3))</f>
        <v>1</v>
      </c>
      <c r="H564" t="s">
        <v>5</v>
      </c>
      <c r="I564">
        <f>IF(H564="AKULAKUOB",1,IF(H564="BUKAEXPRESS",2,IF(H564="BUKALAPAK",3,IF(H564="E3",4,IF(H564="LAZADA",5,IF(H564="MAGELLAN",6,IF(H564="SHOPEE",7,IF(H564="TOKOPEDIA",8,9))))))))</f>
        <v>7</v>
      </c>
      <c r="J564">
        <v>38315</v>
      </c>
      <c r="K564">
        <f>IF(M564="Bermasalah",0,1)</f>
        <v>0</v>
      </c>
      <c r="L564" t="s">
        <v>131</v>
      </c>
      <c r="M564" t="str">
        <f t="shared" si="34"/>
        <v>Bermasalah</v>
      </c>
    </row>
    <row r="565" spans="1:13" x14ac:dyDescent="0.25">
      <c r="A565" s="1">
        <v>45008</v>
      </c>
      <c r="B565" t="s">
        <v>41</v>
      </c>
      <c r="C565">
        <f t="shared" si="33"/>
        <v>23</v>
      </c>
      <c r="D565" t="s">
        <v>3</v>
      </c>
      <c r="E565">
        <f>IF(D565="ECO",1,IF(D565="EZ",2,3))</f>
        <v>1</v>
      </c>
      <c r="F565" t="s">
        <v>4</v>
      </c>
      <c r="G565">
        <f>IF(F565="PP_PM",1,IF(F565="PP_CASH",2,3))</f>
        <v>1</v>
      </c>
      <c r="H565" t="s">
        <v>5</v>
      </c>
      <c r="I565">
        <f>IF(H565="AKULAKUOB",1,IF(H565="BUKAEXPRESS",2,IF(H565="BUKALAPAK",3,IF(H565="E3",4,IF(H565="LAZADA",5,IF(H565="MAGELLAN",6,IF(H565="SHOPEE",7,IF(H565="TOKOPEDIA",8,9))))))))</f>
        <v>7</v>
      </c>
      <c r="J565">
        <v>24502</v>
      </c>
      <c r="K565">
        <f>IF(M565="Bermasalah",0,1)</f>
        <v>0</v>
      </c>
      <c r="L565" t="s">
        <v>131</v>
      </c>
      <c r="M565" t="str">
        <f t="shared" si="34"/>
        <v>Bermasalah</v>
      </c>
    </row>
    <row r="566" spans="1:13" x14ac:dyDescent="0.25">
      <c r="A566" s="1">
        <v>45008</v>
      </c>
      <c r="B566" t="s">
        <v>41</v>
      </c>
      <c r="C566">
        <f t="shared" si="33"/>
        <v>23</v>
      </c>
      <c r="D566" t="s">
        <v>3</v>
      </c>
      <c r="E566">
        <f>IF(D566="ECO",1,IF(D566="EZ",2,3))</f>
        <v>1</v>
      </c>
      <c r="F566" t="s">
        <v>4</v>
      </c>
      <c r="G566">
        <f>IF(F566="PP_PM",1,IF(F566="PP_CASH",2,3))</f>
        <v>1</v>
      </c>
      <c r="H566" t="s">
        <v>5</v>
      </c>
      <c r="I566">
        <f>IF(H566="AKULAKUOB",1,IF(H566="BUKAEXPRESS",2,IF(H566="BUKALAPAK",3,IF(H566="E3",4,IF(H566="LAZADA",5,IF(H566="MAGELLAN",6,IF(H566="SHOPEE",7,IF(H566="TOKOPEDIA",8,9))))))))</f>
        <v>7</v>
      </c>
      <c r="J566">
        <v>49995</v>
      </c>
      <c r="K566">
        <f>IF(M566="Bermasalah",0,1)</f>
        <v>0</v>
      </c>
      <c r="L566" t="s">
        <v>131</v>
      </c>
      <c r="M566" t="str">
        <f t="shared" si="34"/>
        <v>Bermasalah</v>
      </c>
    </row>
    <row r="567" spans="1:13" x14ac:dyDescent="0.25">
      <c r="A567" s="1">
        <v>45009</v>
      </c>
      <c r="B567" t="s">
        <v>41</v>
      </c>
      <c r="C567">
        <f t="shared" si="33"/>
        <v>23</v>
      </c>
      <c r="D567" t="s">
        <v>3</v>
      </c>
      <c r="E567">
        <f>IF(D567="ECO",1,IF(D567="EZ",2,3))</f>
        <v>1</v>
      </c>
      <c r="F567" t="s">
        <v>4</v>
      </c>
      <c r="G567">
        <f>IF(F567="PP_PM",1,IF(F567="PP_CASH",2,3))</f>
        <v>1</v>
      </c>
      <c r="H567" t="s">
        <v>5</v>
      </c>
      <c r="I567">
        <f>IF(H567="AKULAKUOB",1,IF(H567="BUKAEXPRESS",2,IF(H567="BUKALAPAK",3,IF(H567="E3",4,IF(H567="LAZADA",5,IF(H567="MAGELLAN",6,IF(H567="SHOPEE",7,IF(H567="TOKOPEDIA",8,9))))))))</f>
        <v>7</v>
      </c>
      <c r="J567">
        <v>27720</v>
      </c>
      <c r="K567">
        <f>IF(M567="Bermasalah",0,1)</f>
        <v>0</v>
      </c>
      <c r="L567" t="s">
        <v>19</v>
      </c>
      <c r="M567" t="str">
        <f t="shared" si="34"/>
        <v>Bermasalah</v>
      </c>
    </row>
    <row r="568" spans="1:13" x14ac:dyDescent="0.25">
      <c r="A568" s="1">
        <v>45009</v>
      </c>
      <c r="B568" t="s">
        <v>41</v>
      </c>
      <c r="C568">
        <f t="shared" si="33"/>
        <v>23</v>
      </c>
      <c r="D568" t="s">
        <v>8</v>
      </c>
      <c r="E568">
        <f>IF(D568="ECO",1,IF(D568="EZ",2,3))</f>
        <v>2</v>
      </c>
      <c r="F568" t="s">
        <v>4</v>
      </c>
      <c r="G568">
        <f>IF(F568="PP_PM",1,IF(F568="PP_CASH",2,3))</f>
        <v>1</v>
      </c>
      <c r="H568" t="s">
        <v>5</v>
      </c>
      <c r="I568">
        <f>IF(H568="AKULAKUOB",1,IF(H568="BUKAEXPRESS",2,IF(H568="BUKALAPAK",3,IF(H568="E3",4,IF(H568="LAZADA",5,IF(H568="MAGELLAN",6,IF(H568="SHOPEE",7,IF(H568="TOKOPEDIA",8,9))))))))</f>
        <v>7</v>
      </c>
      <c r="J568">
        <v>26675</v>
      </c>
      <c r="K568">
        <f>IF(M568="Bermasalah",0,1)</f>
        <v>0</v>
      </c>
      <c r="L568" t="s">
        <v>131</v>
      </c>
      <c r="M568" t="str">
        <f t="shared" si="34"/>
        <v>Bermasalah</v>
      </c>
    </row>
    <row r="569" spans="1:13" x14ac:dyDescent="0.25">
      <c r="A569" s="1">
        <v>45009</v>
      </c>
      <c r="B569" t="s">
        <v>41</v>
      </c>
      <c r="C569">
        <f t="shared" si="33"/>
        <v>23</v>
      </c>
      <c r="D569" t="s">
        <v>3</v>
      </c>
      <c r="E569">
        <f>IF(D569="ECO",1,IF(D569="EZ",2,3))</f>
        <v>1</v>
      </c>
      <c r="F569" t="s">
        <v>4</v>
      </c>
      <c r="G569">
        <f>IF(F569="PP_PM",1,IF(F569="PP_CASH",2,3))</f>
        <v>1</v>
      </c>
      <c r="H569" t="s">
        <v>5</v>
      </c>
      <c r="I569">
        <f>IF(H569="AKULAKUOB",1,IF(H569="BUKAEXPRESS",2,IF(H569="BUKALAPAK",3,IF(H569="E3",4,IF(H569="LAZADA",5,IF(H569="MAGELLAN",6,IF(H569="SHOPEE",7,IF(H569="TOKOPEDIA",8,9))))))))</f>
        <v>7</v>
      </c>
      <c r="J569">
        <v>23018</v>
      </c>
      <c r="K569">
        <f>IF(M569="Bermasalah",0,1)</f>
        <v>0</v>
      </c>
      <c r="L569" t="s">
        <v>131</v>
      </c>
      <c r="M569" t="str">
        <f t="shared" si="34"/>
        <v>Bermasalah</v>
      </c>
    </row>
    <row r="570" spans="1:13" x14ac:dyDescent="0.25">
      <c r="A570" s="1">
        <v>45010</v>
      </c>
      <c r="B570" t="s">
        <v>41</v>
      </c>
      <c r="C570">
        <f t="shared" si="33"/>
        <v>23</v>
      </c>
      <c r="D570" t="s">
        <v>3</v>
      </c>
      <c r="E570">
        <f>IF(D570="ECO",1,IF(D570="EZ",2,3))</f>
        <v>1</v>
      </c>
      <c r="F570" t="s">
        <v>4</v>
      </c>
      <c r="G570">
        <f>IF(F570="PP_PM",1,IF(F570="PP_CASH",2,3))</f>
        <v>1</v>
      </c>
      <c r="H570" t="s">
        <v>5</v>
      </c>
      <c r="I570">
        <f>IF(H570="AKULAKUOB",1,IF(H570="BUKAEXPRESS",2,IF(H570="BUKALAPAK",3,IF(H570="E3",4,IF(H570="LAZADA",5,IF(H570="MAGELLAN",6,IF(H570="SHOPEE",7,IF(H570="TOKOPEDIA",8,9))))))))</f>
        <v>7</v>
      </c>
      <c r="J570">
        <v>24998</v>
      </c>
      <c r="K570">
        <f>IF(M570="Bermasalah",0,1)</f>
        <v>0</v>
      </c>
      <c r="L570" t="s">
        <v>131</v>
      </c>
      <c r="M570" t="str">
        <f t="shared" si="34"/>
        <v>Bermasalah</v>
      </c>
    </row>
    <row r="571" spans="1:13" x14ac:dyDescent="0.25">
      <c r="A571" s="1">
        <v>45010</v>
      </c>
      <c r="B571" t="s">
        <v>41</v>
      </c>
      <c r="C571">
        <f t="shared" si="33"/>
        <v>23</v>
      </c>
      <c r="D571" t="s">
        <v>3</v>
      </c>
      <c r="E571">
        <f>IF(D571="ECO",1,IF(D571="EZ",2,3))</f>
        <v>1</v>
      </c>
      <c r="F571" t="s">
        <v>4</v>
      </c>
      <c r="G571">
        <f>IF(F571="PP_PM",1,IF(F571="PP_CASH",2,3))</f>
        <v>1</v>
      </c>
      <c r="H571" t="s">
        <v>5</v>
      </c>
      <c r="I571">
        <f>IF(H571="AKULAKUOB",1,IF(H571="BUKAEXPRESS",2,IF(H571="BUKALAPAK",3,IF(H571="E3",4,IF(H571="LAZADA",5,IF(H571="MAGELLAN",6,IF(H571="SHOPEE",7,IF(H571="TOKOPEDIA",8,9))))))))</f>
        <v>7</v>
      </c>
      <c r="J571">
        <v>14355</v>
      </c>
      <c r="K571">
        <f>IF(M571="Bermasalah",0,1)</f>
        <v>0</v>
      </c>
      <c r="L571" t="s">
        <v>131</v>
      </c>
      <c r="M571" t="str">
        <f t="shared" si="34"/>
        <v>Bermasalah</v>
      </c>
    </row>
    <row r="572" spans="1:13" x14ac:dyDescent="0.25">
      <c r="A572" s="1">
        <v>45010</v>
      </c>
      <c r="B572" t="s">
        <v>41</v>
      </c>
      <c r="C572">
        <f t="shared" si="33"/>
        <v>23</v>
      </c>
      <c r="D572" t="s">
        <v>3</v>
      </c>
      <c r="E572">
        <f>IF(D572="ECO",1,IF(D572="EZ",2,3))</f>
        <v>1</v>
      </c>
      <c r="F572" t="s">
        <v>4</v>
      </c>
      <c r="G572">
        <f>IF(F572="PP_PM",1,IF(F572="PP_CASH",2,3))</f>
        <v>1</v>
      </c>
      <c r="H572" t="s">
        <v>5</v>
      </c>
      <c r="I572">
        <f>IF(H572="AKULAKUOB",1,IF(H572="BUKAEXPRESS",2,IF(H572="BUKALAPAK",3,IF(H572="E3",4,IF(H572="LAZADA",5,IF(H572="MAGELLAN",6,IF(H572="SHOPEE",7,IF(H572="TOKOPEDIA",8,9))))))))</f>
        <v>7</v>
      </c>
      <c r="J572">
        <v>21532</v>
      </c>
      <c r="K572">
        <f>IF(M572="Bermasalah",0,1)</f>
        <v>0</v>
      </c>
      <c r="L572" t="s">
        <v>131</v>
      </c>
      <c r="M572" t="str">
        <f t="shared" si="34"/>
        <v>Bermasalah</v>
      </c>
    </row>
    <row r="573" spans="1:13" x14ac:dyDescent="0.25">
      <c r="A573" s="1">
        <v>45010</v>
      </c>
      <c r="B573" t="s">
        <v>41</v>
      </c>
      <c r="C573">
        <f t="shared" si="33"/>
        <v>23</v>
      </c>
      <c r="D573" t="s">
        <v>3</v>
      </c>
      <c r="E573">
        <f>IF(D573="ECO",1,IF(D573="EZ",2,3))</f>
        <v>1</v>
      </c>
      <c r="F573" t="s">
        <v>4</v>
      </c>
      <c r="G573">
        <f>IF(F573="PP_PM",1,IF(F573="PP_CASH",2,3))</f>
        <v>1</v>
      </c>
      <c r="H573" t="s">
        <v>5</v>
      </c>
      <c r="I573">
        <f>IF(H573="AKULAKUOB",1,IF(H573="BUKAEXPRESS",2,IF(H573="BUKALAPAK",3,IF(H573="E3",4,IF(H573="LAZADA",5,IF(H573="MAGELLAN",6,IF(H573="SHOPEE",7,IF(H573="TOKOPEDIA",8,9))))))))</f>
        <v>7</v>
      </c>
      <c r="J573">
        <v>57915</v>
      </c>
      <c r="K573">
        <f>IF(M573="Bermasalah",0,1)</f>
        <v>0</v>
      </c>
      <c r="L573" t="s">
        <v>131</v>
      </c>
      <c r="M573" t="str">
        <f t="shared" si="34"/>
        <v>Bermasalah</v>
      </c>
    </row>
    <row r="574" spans="1:13" x14ac:dyDescent="0.25">
      <c r="A574" s="1">
        <v>45010</v>
      </c>
      <c r="B574" t="s">
        <v>41</v>
      </c>
      <c r="C574">
        <f t="shared" si="33"/>
        <v>23</v>
      </c>
      <c r="D574" t="s">
        <v>3</v>
      </c>
      <c r="E574">
        <f>IF(D574="ECO",1,IF(D574="EZ",2,3))</f>
        <v>1</v>
      </c>
      <c r="F574" t="s">
        <v>4</v>
      </c>
      <c r="G574">
        <f>IF(F574="PP_PM",1,IF(F574="PP_CASH",2,3))</f>
        <v>1</v>
      </c>
      <c r="H574" t="s">
        <v>5</v>
      </c>
      <c r="I574">
        <f>IF(H574="AKULAKUOB",1,IF(H574="BUKAEXPRESS",2,IF(H574="BUKALAPAK",3,IF(H574="E3",4,IF(H574="LAZADA",5,IF(H574="MAGELLAN",6,IF(H574="SHOPEE",7,IF(H574="TOKOPEDIA",8,9))))))))</f>
        <v>7</v>
      </c>
      <c r="J574">
        <v>24998</v>
      </c>
      <c r="K574">
        <f>IF(M574="Bermasalah",0,1)</f>
        <v>0</v>
      </c>
      <c r="L574" t="s">
        <v>131</v>
      </c>
      <c r="M574" t="str">
        <f t="shared" si="34"/>
        <v>Bermasalah</v>
      </c>
    </row>
    <row r="575" spans="1:13" x14ac:dyDescent="0.25">
      <c r="A575" s="1">
        <v>45010</v>
      </c>
      <c r="B575" t="s">
        <v>41</v>
      </c>
      <c r="C575">
        <f t="shared" si="33"/>
        <v>23</v>
      </c>
      <c r="D575" t="s">
        <v>3</v>
      </c>
      <c r="E575">
        <f>IF(D575="ECO",1,IF(D575="EZ",2,3))</f>
        <v>1</v>
      </c>
      <c r="F575" t="s">
        <v>4</v>
      </c>
      <c r="G575">
        <f>IF(F575="PP_PM",1,IF(F575="PP_CASH",2,3))</f>
        <v>1</v>
      </c>
      <c r="H575" t="s">
        <v>5</v>
      </c>
      <c r="I575">
        <f>IF(H575="AKULAKUOB",1,IF(H575="BUKAEXPRESS",2,IF(H575="BUKALAPAK",3,IF(H575="E3",4,IF(H575="LAZADA",5,IF(H575="MAGELLAN",6,IF(H575="SHOPEE",7,IF(H575="TOKOPEDIA",8,9))))))))</f>
        <v>7</v>
      </c>
      <c r="J575">
        <v>21532</v>
      </c>
      <c r="K575">
        <f>IF(M575="Bermasalah",0,1)</f>
        <v>0</v>
      </c>
      <c r="L575" t="s">
        <v>131</v>
      </c>
      <c r="M575" t="str">
        <f t="shared" si="34"/>
        <v>Bermasalah</v>
      </c>
    </row>
    <row r="576" spans="1:13" x14ac:dyDescent="0.25">
      <c r="A576" s="1">
        <v>45011</v>
      </c>
      <c r="B576" t="s">
        <v>41</v>
      </c>
      <c r="C576">
        <f t="shared" si="33"/>
        <v>23</v>
      </c>
      <c r="D576" t="s">
        <v>8</v>
      </c>
      <c r="E576">
        <f>IF(D576="ECO",1,IF(D576="EZ",2,3))</f>
        <v>2</v>
      </c>
      <c r="F576" t="s">
        <v>4</v>
      </c>
      <c r="G576">
        <f>IF(F576="PP_PM",1,IF(F576="PP_CASH",2,3))</f>
        <v>1</v>
      </c>
      <c r="H576" t="s">
        <v>5</v>
      </c>
      <c r="I576">
        <f>IF(H576="AKULAKUOB",1,IF(H576="BUKAEXPRESS",2,IF(H576="BUKALAPAK",3,IF(H576="E3",4,IF(H576="LAZADA",5,IF(H576="MAGELLAN",6,IF(H576="SHOPEE",7,IF(H576="TOKOPEDIA",8,9))))))))</f>
        <v>7</v>
      </c>
      <c r="J576">
        <v>17460</v>
      </c>
      <c r="K576">
        <f>IF(M576="Bermasalah",0,1)</f>
        <v>0</v>
      </c>
      <c r="L576" t="s">
        <v>131</v>
      </c>
      <c r="M576" t="str">
        <f t="shared" si="34"/>
        <v>Bermasalah</v>
      </c>
    </row>
    <row r="577" spans="1:13" x14ac:dyDescent="0.25">
      <c r="A577" s="1">
        <v>45011</v>
      </c>
      <c r="B577" t="s">
        <v>41</v>
      </c>
      <c r="C577">
        <f t="shared" si="33"/>
        <v>23</v>
      </c>
      <c r="D577" t="s">
        <v>8</v>
      </c>
      <c r="E577">
        <f>IF(D577="ECO",1,IF(D577="EZ",2,3))</f>
        <v>2</v>
      </c>
      <c r="F577" t="s">
        <v>4</v>
      </c>
      <c r="G577">
        <f>IF(F577="PP_PM",1,IF(F577="PP_CASH",2,3))</f>
        <v>1</v>
      </c>
      <c r="H577" t="s">
        <v>5</v>
      </c>
      <c r="I577">
        <f>IF(H577="AKULAKUOB",1,IF(H577="BUKAEXPRESS",2,IF(H577="BUKALAPAK",3,IF(H577="E3",4,IF(H577="LAZADA",5,IF(H577="MAGELLAN",6,IF(H577="SHOPEE",7,IF(H577="TOKOPEDIA",8,9))))))))</f>
        <v>7</v>
      </c>
      <c r="J577">
        <v>17460</v>
      </c>
      <c r="K577">
        <f>IF(M577="Bermasalah",0,1)</f>
        <v>0</v>
      </c>
      <c r="L577" t="s">
        <v>131</v>
      </c>
      <c r="M577" t="str">
        <f t="shared" si="34"/>
        <v>Bermasalah</v>
      </c>
    </row>
    <row r="578" spans="1:13" x14ac:dyDescent="0.25">
      <c r="A578" s="1">
        <v>45012</v>
      </c>
      <c r="B578" t="s">
        <v>41</v>
      </c>
      <c r="C578">
        <f t="shared" si="33"/>
        <v>23</v>
      </c>
      <c r="D578" t="s">
        <v>3</v>
      </c>
      <c r="E578">
        <f>IF(D578="ECO",1,IF(D578="EZ",2,3))</f>
        <v>1</v>
      </c>
      <c r="F578" t="s">
        <v>4</v>
      </c>
      <c r="G578">
        <f>IF(F578="PP_PM",1,IF(F578="PP_CASH",2,3))</f>
        <v>1</v>
      </c>
      <c r="H578" t="s">
        <v>5</v>
      </c>
      <c r="I578">
        <f>IF(H578="AKULAKUOB",1,IF(H578="BUKAEXPRESS",2,IF(H578="BUKALAPAK",3,IF(H578="E3",4,IF(H578="LAZADA",5,IF(H578="MAGELLAN",6,IF(H578="SHOPEE",7,IF(H578="TOKOPEDIA",8,9))))))))</f>
        <v>7</v>
      </c>
      <c r="J578">
        <v>28958</v>
      </c>
      <c r="K578">
        <f>IF(M578="Bermasalah",0,1)</f>
        <v>0</v>
      </c>
      <c r="L578" t="s">
        <v>131</v>
      </c>
      <c r="M578" t="str">
        <f t="shared" si="34"/>
        <v>Bermasalah</v>
      </c>
    </row>
    <row r="579" spans="1:13" x14ac:dyDescent="0.25">
      <c r="A579" s="1">
        <v>45012</v>
      </c>
      <c r="B579" t="s">
        <v>41</v>
      </c>
      <c r="C579">
        <f t="shared" si="33"/>
        <v>23</v>
      </c>
      <c r="D579" t="s">
        <v>3</v>
      </c>
      <c r="E579">
        <f>IF(D579="ECO",1,IF(D579="EZ",2,3))</f>
        <v>1</v>
      </c>
      <c r="F579" t="s">
        <v>4</v>
      </c>
      <c r="G579">
        <f>IF(F579="PP_PM",1,IF(F579="PP_CASH",2,3))</f>
        <v>1</v>
      </c>
      <c r="H579" t="s">
        <v>5</v>
      </c>
      <c r="I579">
        <f>IF(H579="AKULAKUOB",1,IF(H579="BUKAEXPRESS",2,IF(H579="BUKALAPAK",3,IF(H579="E3",4,IF(H579="LAZADA",5,IF(H579="MAGELLAN",6,IF(H579="SHOPEE",7,IF(H579="TOKOPEDIA",8,9))))))))</f>
        <v>7</v>
      </c>
      <c r="J579">
        <v>31928</v>
      </c>
      <c r="K579">
        <f>IF(M579="Bermasalah",0,1)</f>
        <v>1</v>
      </c>
      <c r="L579" t="s">
        <v>49</v>
      </c>
      <c r="M579" t="str">
        <f t="shared" si="34"/>
        <v>Tidak Bermasalah</v>
      </c>
    </row>
    <row r="580" spans="1:13" x14ac:dyDescent="0.25">
      <c r="A580" s="1">
        <v>45013</v>
      </c>
      <c r="B580" t="s">
        <v>41</v>
      </c>
      <c r="C580">
        <f t="shared" si="33"/>
        <v>23</v>
      </c>
      <c r="D580" t="s">
        <v>3</v>
      </c>
      <c r="E580">
        <f>IF(D580="ECO",1,IF(D580="EZ",2,3))</f>
        <v>1</v>
      </c>
      <c r="F580" t="s">
        <v>4</v>
      </c>
      <c r="G580">
        <f>IF(F580="PP_PM",1,IF(F580="PP_CASH",2,3))</f>
        <v>1</v>
      </c>
      <c r="H580" t="s">
        <v>5</v>
      </c>
      <c r="I580">
        <f>IF(H580="AKULAKUOB",1,IF(H580="BUKAEXPRESS",2,IF(H580="BUKALAPAK",3,IF(H580="E3",4,IF(H580="LAZADA",5,IF(H580="MAGELLAN",6,IF(H580="SHOPEE",7,IF(H580="TOKOPEDIA",8,9))))))))</f>
        <v>7</v>
      </c>
      <c r="J580">
        <v>29948</v>
      </c>
      <c r="K580">
        <f>IF(M580="Bermasalah",0,1)</f>
        <v>1</v>
      </c>
      <c r="L580" t="s">
        <v>49</v>
      </c>
      <c r="M580" t="str">
        <f t="shared" si="34"/>
        <v>Tidak Bermasalah</v>
      </c>
    </row>
    <row r="581" spans="1:13" x14ac:dyDescent="0.25">
      <c r="A581" s="1">
        <v>45013</v>
      </c>
      <c r="B581" t="s">
        <v>41</v>
      </c>
      <c r="C581">
        <f t="shared" ref="C581:C644" si="35">IF(B581=B580,23,24)</f>
        <v>23</v>
      </c>
      <c r="D581" t="s">
        <v>3</v>
      </c>
      <c r="E581">
        <f>IF(D581="ECO",1,IF(D581="EZ",2,3))</f>
        <v>1</v>
      </c>
      <c r="F581" t="s">
        <v>4</v>
      </c>
      <c r="G581">
        <f>IF(F581="PP_PM",1,IF(F581="PP_CASH",2,3))</f>
        <v>1</v>
      </c>
      <c r="H581" t="s">
        <v>5</v>
      </c>
      <c r="I581">
        <f>IF(H581="AKULAKUOB",1,IF(H581="BUKAEXPRESS",2,IF(H581="BUKALAPAK",3,IF(H581="E3",4,IF(H581="LAZADA",5,IF(H581="MAGELLAN",6,IF(H581="SHOPEE",7,IF(H581="TOKOPEDIA",8,9))))))))</f>
        <v>7</v>
      </c>
      <c r="J581">
        <v>28958</v>
      </c>
      <c r="K581">
        <f>IF(M581="Bermasalah",0,1)</f>
        <v>1</v>
      </c>
      <c r="L581" t="s">
        <v>49</v>
      </c>
      <c r="M581" t="str">
        <f t="shared" si="34"/>
        <v>Tidak Bermasalah</v>
      </c>
    </row>
    <row r="582" spans="1:13" x14ac:dyDescent="0.25">
      <c r="A582" s="1">
        <v>45013</v>
      </c>
      <c r="B582" t="s">
        <v>41</v>
      </c>
      <c r="C582">
        <f t="shared" si="35"/>
        <v>23</v>
      </c>
      <c r="D582" t="s">
        <v>3</v>
      </c>
      <c r="E582">
        <f>IF(D582="ECO",1,IF(D582="EZ",2,3))</f>
        <v>1</v>
      </c>
      <c r="F582" t="s">
        <v>4</v>
      </c>
      <c r="G582">
        <f>IF(F582="PP_PM",1,IF(F582="PP_CASH",2,3))</f>
        <v>1</v>
      </c>
      <c r="H582" t="s">
        <v>5</v>
      </c>
      <c r="I582">
        <f>IF(H582="AKULAKUOB",1,IF(H582="BUKAEXPRESS",2,IF(H582="BUKALAPAK",3,IF(H582="E3",4,IF(H582="LAZADA",5,IF(H582="MAGELLAN",6,IF(H582="SHOPEE",7,IF(H582="TOKOPEDIA",8,9))))))))</f>
        <v>7</v>
      </c>
      <c r="J582">
        <v>43065</v>
      </c>
      <c r="K582">
        <f>IF(M582="Bermasalah",0,1)</f>
        <v>0</v>
      </c>
      <c r="L582" t="s">
        <v>131</v>
      </c>
      <c r="M582" t="str">
        <f t="shared" si="34"/>
        <v>Bermasalah</v>
      </c>
    </row>
    <row r="583" spans="1:13" x14ac:dyDescent="0.25">
      <c r="A583" s="1">
        <v>45013</v>
      </c>
      <c r="B583" t="s">
        <v>41</v>
      </c>
      <c r="C583">
        <f t="shared" si="35"/>
        <v>23</v>
      </c>
      <c r="D583" t="s">
        <v>3</v>
      </c>
      <c r="E583">
        <f>IF(D583="ECO",1,IF(D583="EZ",2,3))</f>
        <v>1</v>
      </c>
      <c r="F583" t="s">
        <v>4</v>
      </c>
      <c r="G583">
        <f>IF(F583="PP_PM",1,IF(F583="PP_CASH",2,3))</f>
        <v>1</v>
      </c>
      <c r="H583" t="s">
        <v>5</v>
      </c>
      <c r="I583">
        <f>IF(H583="AKULAKUOB",1,IF(H583="BUKAEXPRESS",2,IF(H583="BUKALAPAK",3,IF(H583="E3",4,IF(H583="LAZADA",5,IF(H583="MAGELLAN",6,IF(H583="SHOPEE",7,IF(H583="TOKOPEDIA",8,9))))))))</f>
        <v>7</v>
      </c>
      <c r="J583">
        <v>40095</v>
      </c>
      <c r="K583">
        <f>IF(M583="Bermasalah",0,1)</f>
        <v>0</v>
      </c>
      <c r="L583" t="s">
        <v>19</v>
      </c>
      <c r="M583" t="str">
        <f t="shared" si="34"/>
        <v>Bermasalah</v>
      </c>
    </row>
    <row r="584" spans="1:13" x14ac:dyDescent="0.25">
      <c r="A584" s="1">
        <v>45013</v>
      </c>
      <c r="B584" t="s">
        <v>41</v>
      </c>
      <c r="C584">
        <f t="shared" si="35"/>
        <v>23</v>
      </c>
      <c r="D584" t="s">
        <v>3</v>
      </c>
      <c r="E584">
        <f>IF(D584="ECO",1,IF(D584="EZ",2,3))</f>
        <v>1</v>
      </c>
      <c r="F584" t="s">
        <v>4</v>
      </c>
      <c r="G584">
        <f>IF(F584="PP_PM",1,IF(F584="PP_CASH",2,3))</f>
        <v>1</v>
      </c>
      <c r="H584" t="s">
        <v>5</v>
      </c>
      <c r="I584">
        <f>IF(H584="AKULAKUOB",1,IF(H584="BUKAEXPRESS",2,IF(H584="BUKALAPAK",3,IF(H584="E3",4,IF(H584="LAZADA",5,IF(H584="MAGELLAN",6,IF(H584="SHOPEE",7,IF(H584="TOKOPEDIA",8,9))))))))</f>
        <v>7</v>
      </c>
      <c r="J584">
        <v>18068</v>
      </c>
      <c r="K584">
        <f>IF(M584="Bermasalah",0,1)</f>
        <v>0</v>
      </c>
      <c r="L584" t="s">
        <v>131</v>
      </c>
      <c r="M584" t="str">
        <f t="shared" si="34"/>
        <v>Bermasalah</v>
      </c>
    </row>
    <row r="585" spans="1:13" x14ac:dyDescent="0.25">
      <c r="A585" s="1">
        <v>45013</v>
      </c>
      <c r="B585" t="s">
        <v>41</v>
      </c>
      <c r="C585">
        <f t="shared" si="35"/>
        <v>23</v>
      </c>
      <c r="D585" t="s">
        <v>3</v>
      </c>
      <c r="E585">
        <f>IF(D585="ECO",1,IF(D585="EZ",2,3))</f>
        <v>1</v>
      </c>
      <c r="F585" t="s">
        <v>4</v>
      </c>
      <c r="G585">
        <f>IF(F585="PP_PM",1,IF(F585="PP_CASH",2,3))</f>
        <v>1</v>
      </c>
      <c r="H585" t="s">
        <v>5</v>
      </c>
      <c r="I585">
        <f>IF(H585="AKULAKUOB",1,IF(H585="BUKAEXPRESS",2,IF(H585="BUKALAPAK",3,IF(H585="E3",4,IF(H585="LAZADA",5,IF(H585="MAGELLAN",6,IF(H585="SHOPEE",7,IF(H585="TOKOPEDIA",8,9))))))))</f>
        <v>7</v>
      </c>
      <c r="J585">
        <v>23018</v>
      </c>
      <c r="K585">
        <f>IF(M585="Bermasalah",0,1)</f>
        <v>1</v>
      </c>
      <c r="L585" t="s">
        <v>49</v>
      </c>
      <c r="M585" t="str">
        <f t="shared" si="34"/>
        <v>Tidak Bermasalah</v>
      </c>
    </row>
    <row r="586" spans="1:13" x14ac:dyDescent="0.25">
      <c r="A586" s="1">
        <v>45014</v>
      </c>
      <c r="B586" t="s">
        <v>41</v>
      </c>
      <c r="C586">
        <f t="shared" si="35"/>
        <v>23</v>
      </c>
      <c r="D586" t="s">
        <v>3</v>
      </c>
      <c r="E586">
        <f>IF(D586="ECO",1,IF(D586="EZ",2,3))</f>
        <v>1</v>
      </c>
      <c r="F586" t="s">
        <v>4</v>
      </c>
      <c r="G586">
        <f>IF(F586="PP_PM",1,IF(F586="PP_CASH",2,3))</f>
        <v>1</v>
      </c>
      <c r="H586" t="s">
        <v>5</v>
      </c>
      <c r="I586">
        <f>IF(H586="AKULAKUOB",1,IF(H586="BUKAEXPRESS",2,IF(H586="BUKALAPAK",3,IF(H586="E3",4,IF(H586="LAZADA",5,IF(H586="MAGELLAN",6,IF(H586="SHOPEE",7,IF(H586="TOKOPEDIA",8,9))))))))</f>
        <v>7</v>
      </c>
      <c r="J586">
        <v>43065</v>
      </c>
      <c r="K586">
        <f>IF(M586="Bermasalah",0,1)</f>
        <v>0</v>
      </c>
      <c r="L586" t="s">
        <v>131</v>
      </c>
      <c r="M586" t="str">
        <f t="shared" si="34"/>
        <v>Bermasalah</v>
      </c>
    </row>
    <row r="587" spans="1:13" x14ac:dyDescent="0.25">
      <c r="A587" s="1">
        <v>45014</v>
      </c>
      <c r="B587" t="s">
        <v>41</v>
      </c>
      <c r="C587">
        <f t="shared" si="35"/>
        <v>23</v>
      </c>
      <c r="D587" t="s">
        <v>3</v>
      </c>
      <c r="E587">
        <f>IF(D587="ECO",1,IF(D587="EZ",2,3))</f>
        <v>1</v>
      </c>
      <c r="F587" t="s">
        <v>4</v>
      </c>
      <c r="G587">
        <f>IF(F587="PP_PM",1,IF(F587="PP_CASH",2,3))</f>
        <v>1</v>
      </c>
      <c r="H587" t="s">
        <v>5</v>
      </c>
      <c r="I587">
        <f>IF(H587="AKULAKUOB",1,IF(H587="BUKAEXPRESS",2,IF(H587="BUKALAPAK",3,IF(H587="E3",4,IF(H587="LAZADA",5,IF(H587="MAGELLAN",6,IF(H587="SHOPEE",7,IF(H587="TOKOPEDIA",8,9))))))))</f>
        <v>7</v>
      </c>
      <c r="J587">
        <v>31432</v>
      </c>
      <c r="K587">
        <f>IF(M587="Bermasalah",0,1)</f>
        <v>1</v>
      </c>
      <c r="L587" t="s">
        <v>49</v>
      </c>
      <c r="M587" t="str">
        <f t="shared" si="34"/>
        <v>Tidak Bermasalah</v>
      </c>
    </row>
    <row r="588" spans="1:13" x14ac:dyDescent="0.25">
      <c r="A588" s="1">
        <v>45014</v>
      </c>
      <c r="B588" t="s">
        <v>41</v>
      </c>
      <c r="C588">
        <f t="shared" si="35"/>
        <v>23</v>
      </c>
      <c r="D588" t="s">
        <v>3</v>
      </c>
      <c r="E588">
        <f>IF(D588="ECO",1,IF(D588="EZ",2,3))</f>
        <v>1</v>
      </c>
      <c r="F588" t="s">
        <v>4</v>
      </c>
      <c r="G588">
        <f>IF(F588="PP_PM",1,IF(F588="PP_CASH",2,3))</f>
        <v>1</v>
      </c>
      <c r="H588" t="s">
        <v>5</v>
      </c>
      <c r="I588">
        <f>IF(H588="AKULAKUOB",1,IF(H588="BUKAEXPRESS",2,IF(H588="BUKALAPAK",3,IF(H588="E3",4,IF(H588="LAZADA",5,IF(H588="MAGELLAN",6,IF(H588="SHOPEE",7,IF(H588="TOKOPEDIA",8,9))))))))</f>
        <v>7</v>
      </c>
      <c r="J588">
        <v>29948</v>
      </c>
      <c r="K588">
        <f>IF(M588="Bermasalah",0,1)</f>
        <v>1</v>
      </c>
      <c r="L588" t="s">
        <v>49</v>
      </c>
      <c r="M588" t="str">
        <f t="shared" si="34"/>
        <v>Tidak Bermasalah</v>
      </c>
    </row>
    <row r="589" spans="1:13" x14ac:dyDescent="0.25">
      <c r="A589" s="1">
        <v>45014</v>
      </c>
      <c r="B589" t="s">
        <v>41</v>
      </c>
      <c r="C589">
        <f t="shared" si="35"/>
        <v>23</v>
      </c>
      <c r="D589" t="s">
        <v>3</v>
      </c>
      <c r="E589">
        <f>IF(D589="ECO",1,IF(D589="EZ",2,3))</f>
        <v>1</v>
      </c>
      <c r="F589" t="s">
        <v>4</v>
      </c>
      <c r="G589">
        <f>IF(F589="PP_PM",1,IF(F589="PP_CASH",2,3))</f>
        <v>1</v>
      </c>
      <c r="H589" t="s">
        <v>5</v>
      </c>
      <c r="I589">
        <f>IF(H589="AKULAKUOB",1,IF(H589="BUKAEXPRESS",2,IF(H589="BUKALAPAK",3,IF(H589="E3",4,IF(H589="LAZADA",5,IF(H589="MAGELLAN",6,IF(H589="SHOPEE",7,IF(H589="TOKOPEDIA",8,9))))))))</f>
        <v>7</v>
      </c>
      <c r="J589">
        <v>22028</v>
      </c>
      <c r="K589">
        <f>IF(M589="Bermasalah",0,1)</f>
        <v>1</v>
      </c>
      <c r="L589" t="s">
        <v>49</v>
      </c>
      <c r="M589" t="str">
        <f t="shared" si="34"/>
        <v>Tidak Bermasalah</v>
      </c>
    </row>
    <row r="590" spans="1:13" x14ac:dyDescent="0.25">
      <c r="A590" s="1">
        <v>45014</v>
      </c>
      <c r="B590" t="s">
        <v>41</v>
      </c>
      <c r="C590">
        <f t="shared" si="35"/>
        <v>23</v>
      </c>
      <c r="D590" t="s">
        <v>3</v>
      </c>
      <c r="E590">
        <f>IF(D590="ECO",1,IF(D590="EZ",2,3))</f>
        <v>1</v>
      </c>
      <c r="F590" t="s">
        <v>4</v>
      </c>
      <c r="G590">
        <f>IF(F590="PP_PM",1,IF(F590="PP_CASH",2,3))</f>
        <v>1</v>
      </c>
      <c r="H590" t="s">
        <v>5</v>
      </c>
      <c r="I590">
        <f>IF(H590="AKULAKUOB",1,IF(H590="BUKAEXPRESS",2,IF(H590="BUKALAPAK",3,IF(H590="E3",4,IF(H590="LAZADA",5,IF(H590="MAGELLAN",6,IF(H590="SHOPEE",7,IF(H590="TOKOPEDIA",8,9))))))))</f>
        <v>7</v>
      </c>
      <c r="J590">
        <v>17078</v>
      </c>
      <c r="K590">
        <f>IF(M590="Bermasalah",0,1)</f>
        <v>0</v>
      </c>
      <c r="L590" t="s">
        <v>131</v>
      </c>
      <c r="M590" t="str">
        <f t="shared" si="34"/>
        <v>Bermasalah</v>
      </c>
    </row>
    <row r="591" spans="1:13" x14ac:dyDescent="0.25">
      <c r="A591" s="1">
        <v>45014</v>
      </c>
      <c r="B591" t="s">
        <v>41</v>
      </c>
      <c r="C591">
        <f t="shared" si="35"/>
        <v>23</v>
      </c>
      <c r="D591" t="s">
        <v>3</v>
      </c>
      <c r="E591">
        <f>IF(D591="ECO",1,IF(D591="EZ",2,3))</f>
        <v>1</v>
      </c>
      <c r="F591" t="s">
        <v>4</v>
      </c>
      <c r="G591">
        <f>IF(F591="PP_PM",1,IF(F591="PP_CASH",2,3))</f>
        <v>1</v>
      </c>
      <c r="H591" t="s">
        <v>5</v>
      </c>
      <c r="I591">
        <f>IF(H591="AKULAKUOB",1,IF(H591="BUKAEXPRESS",2,IF(H591="BUKALAPAK",3,IF(H591="E3",4,IF(H591="LAZADA",5,IF(H591="MAGELLAN",6,IF(H591="SHOPEE",7,IF(H591="TOKOPEDIA",8,9))))))))</f>
        <v>7</v>
      </c>
      <c r="J591">
        <v>21532</v>
      </c>
      <c r="K591">
        <f>IF(M591="Bermasalah",0,1)</f>
        <v>0</v>
      </c>
      <c r="L591" t="s">
        <v>131</v>
      </c>
      <c r="M591" t="str">
        <f t="shared" si="34"/>
        <v>Bermasalah</v>
      </c>
    </row>
    <row r="592" spans="1:13" x14ac:dyDescent="0.25">
      <c r="A592" s="1">
        <v>45014</v>
      </c>
      <c r="B592" t="s">
        <v>41</v>
      </c>
      <c r="C592">
        <f t="shared" si="35"/>
        <v>23</v>
      </c>
      <c r="D592" t="s">
        <v>3</v>
      </c>
      <c r="E592">
        <f>IF(D592="ECO",1,IF(D592="EZ",2,3))</f>
        <v>1</v>
      </c>
      <c r="F592" t="s">
        <v>4</v>
      </c>
      <c r="G592">
        <f>IF(F592="PP_PM",1,IF(F592="PP_CASH",2,3))</f>
        <v>1</v>
      </c>
      <c r="H592" t="s">
        <v>5</v>
      </c>
      <c r="I592">
        <f>IF(H592="AKULAKUOB",1,IF(H592="BUKAEXPRESS",2,IF(H592="BUKALAPAK",3,IF(H592="E3",4,IF(H592="LAZADA",5,IF(H592="MAGELLAN",6,IF(H592="SHOPEE",7,IF(H592="TOKOPEDIA",8,9))))))))</f>
        <v>7</v>
      </c>
      <c r="J592">
        <v>22028</v>
      </c>
      <c r="K592">
        <f>IF(M592="Bermasalah",0,1)</f>
        <v>0</v>
      </c>
      <c r="L592" t="s">
        <v>131</v>
      </c>
      <c r="M592" t="str">
        <f t="shared" si="34"/>
        <v>Bermasalah</v>
      </c>
    </row>
    <row r="593" spans="1:13" x14ac:dyDescent="0.25">
      <c r="A593" s="1">
        <v>45014</v>
      </c>
      <c r="B593" t="s">
        <v>41</v>
      </c>
      <c r="C593">
        <f t="shared" si="35"/>
        <v>23</v>
      </c>
      <c r="D593" t="s">
        <v>3</v>
      </c>
      <c r="E593">
        <f>IF(D593="ECO",1,IF(D593="EZ",2,3))</f>
        <v>1</v>
      </c>
      <c r="F593" t="s">
        <v>4</v>
      </c>
      <c r="G593">
        <f>IF(F593="PP_PM",1,IF(F593="PP_CASH",2,3))</f>
        <v>1</v>
      </c>
      <c r="H593" t="s">
        <v>5</v>
      </c>
      <c r="I593">
        <f>IF(H593="AKULAKUOB",1,IF(H593="BUKAEXPRESS",2,IF(H593="BUKALAPAK",3,IF(H593="E3",4,IF(H593="LAZADA",5,IF(H593="MAGELLAN",6,IF(H593="SHOPEE",7,IF(H593="TOKOPEDIA",8,9))))))))</f>
        <v>7</v>
      </c>
      <c r="J593">
        <v>19305</v>
      </c>
      <c r="K593">
        <f>IF(M593="Bermasalah",0,1)</f>
        <v>1</v>
      </c>
      <c r="L593" t="s">
        <v>49</v>
      </c>
      <c r="M593" t="str">
        <f t="shared" si="34"/>
        <v>Tidak Bermasalah</v>
      </c>
    </row>
    <row r="594" spans="1:13" x14ac:dyDescent="0.25">
      <c r="A594" s="1">
        <v>45014</v>
      </c>
      <c r="B594" t="s">
        <v>41</v>
      </c>
      <c r="C594">
        <f t="shared" si="35"/>
        <v>23</v>
      </c>
      <c r="D594" t="s">
        <v>3</v>
      </c>
      <c r="E594">
        <f>IF(D594="ECO",1,IF(D594="EZ",2,3))</f>
        <v>1</v>
      </c>
      <c r="F594" t="s">
        <v>4</v>
      </c>
      <c r="G594">
        <f>IF(F594="PP_PM",1,IF(F594="PP_CASH",2,3))</f>
        <v>1</v>
      </c>
      <c r="H594" t="s">
        <v>5</v>
      </c>
      <c r="I594">
        <f>IF(H594="AKULAKUOB",1,IF(H594="BUKAEXPRESS",2,IF(H594="BUKALAPAK",3,IF(H594="E3",4,IF(H594="LAZADA",5,IF(H594="MAGELLAN",6,IF(H594="SHOPEE",7,IF(H594="TOKOPEDIA",8,9))))))))</f>
        <v>7</v>
      </c>
      <c r="J594">
        <v>19305</v>
      </c>
      <c r="K594">
        <f>IF(M594="Bermasalah",0,1)</f>
        <v>1</v>
      </c>
      <c r="L594" t="s">
        <v>49</v>
      </c>
      <c r="M594" t="str">
        <f t="shared" si="34"/>
        <v>Tidak Bermasalah</v>
      </c>
    </row>
    <row r="595" spans="1:13" x14ac:dyDescent="0.25">
      <c r="A595" s="1">
        <v>45014</v>
      </c>
      <c r="B595" t="s">
        <v>41</v>
      </c>
      <c r="C595">
        <f t="shared" si="35"/>
        <v>23</v>
      </c>
      <c r="D595" t="s">
        <v>3</v>
      </c>
      <c r="E595">
        <f>IF(D595="ECO",1,IF(D595="EZ",2,3))</f>
        <v>1</v>
      </c>
      <c r="F595" t="s">
        <v>4</v>
      </c>
      <c r="G595">
        <f>IF(F595="PP_PM",1,IF(F595="PP_CASH",2,3))</f>
        <v>1</v>
      </c>
      <c r="H595" t="s">
        <v>5</v>
      </c>
      <c r="I595">
        <f>IF(H595="AKULAKUOB",1,IF(H595="BUKAEXPRESS",2,IF(H595="BUKALAPAK",3,IF(H595="E3",4,IF(H595="LAZADA",5,IF(H595="MAGELLAN",6,IF(H595="SHOPEE",7,IF(H595="TOKOPEDIA",8,9))))))))</f>
        <v>7</v>
      </c>
      <c r="J595">
        <v>19305</v>
      </c>
      <c r="K595">
        <f>IF(M595="Bermasalah",0,1)</f>
        <v>0</v>
      </c>
      <c r="L595" t="s">
        <v>131</v>
      </c>
      <c r="M595" t="str">
        <f t="shared" si="34"/>
        <v>Bermasalah</v>
      </c>
    </row>
    <row r="596" spans="1:13" x14ac:dyDescent="0.25">
      <c r="A596" s="1">
        <v>45014</v>
      </c>
      <c r="B596" t="s">
        <v>41</v>
      </c>
      <c r="C596">
        <f t="shared" si="35"/>
        <v>23</v>
      </c>
      <c r="D596" t="s">
        <v>3</v>
      </c>
      <c r="E596">
        <f>IF(D596="ECO",1,IF(D596="EZ",2,3))</f>
        <v>1</v>
      </c>
      <c r="F596" t="s">
        <v>4</v>
      </c>
      <c r="G596">
        <f>IF(F596="PP_PM",1,IF(F596="PP_CASH",2,3))</f>
        <v>1</v>
      </c>
      <c r="H596" t="s">
        <v>5</v>
      </c>
      <c r="I596">
        <f>IF(H596="AKULAKUOB",1,IF(H596="BUKAEXPRESS",2,IF(H596="BUKALAPAK",3,IF(H596="E3",4,IF(H596="LAZADA",5,IF(H596="MAGELLAN",6,IF(H596="SHOPEE",7,IF(H596="TOKOPEDIA",8,9))))))))</f>
        <v>7</v>
      </c>
      <c r="J596">
        <v>33412</v>
      </c>
      <c r="K596">
        <f>IF(M596="Bermasalah",0,1)</f>
        <v>0</v>
      </c>
      <c r="L596" t="s">
        <v>131</v>
      </c>
      <c r="M596" t="str">
        <f t="shared" si="34"/>
        <v>Bermasalah</v>
      </c>
    </row>
    <row r="597" spans="1:13" x14ac:dyDescent="0.25">
      <c r="A597" s="1">
        <v>45014</v>
      </c>
      <c r="B597" t="s">
        <v>41</v>
      </c>
      <c r="C597">
        <f t="shared" si="35"/>
        <v>23</v>
      </c>
      <c r="D597" t="s">
        <v>3</v>
      </c>
      <c r="E597">
        <f>IF(D597="ECO",1,IF(D597="EZ",2,3))</f>
        <v>1</v>
      </c>
      <c r="F597" t="s">
        <v>4</v>
      </c>
      <c r="G597">
        <f>IF(F597="PP_PM",1,IF(F597="PP_CASH",2,3))</f>
        <v>1</v>
      </c>
      <c r="H597" t="s">
        <v>5</v>
      </c>
      <c r="I597">
        <f>IF(H597="AKULAKUOB",1,IF(H597="BUKAEXPRESS",2,IF(H597="BUKALAPAK",3,IF(H597="E3",4,IF(H597="LAZADA",5,IF(H597="MAGELLAN",6,IF(H597="SHOPEE",7,IF(H597="TOKOPEDIA",8,9))))))))</f>
        <v>7</v>
      </c>
      <c r="J597">
        <v>23265</v>
      </c>
      <c r="K597">
        <f>IF(M597="Bermasalah",0,1)</f>
        <v>0</v>
      </c>
      <c r="L597" t="s">
        <v>131</v>
      </c>
      <c r="M597" t="str">
        <f t="shared" ref="M597:M660" si="36">IF(L597="Other","Bermasalah",IF(L597="Delivery","Tidak Bermasalah",IF(L597="Kirim","Tidak Bermasalah",IF(L597="Pack","Tidak Bermasalah",IF(L597="Paket Bermasalah","Bermasalah",IF(L597="Paket Tinggal Gudang","Tidak Bermasalah",IF(L597="Sampai","Tidak Bermasalah",IF(L597="Tanda Terima","Tidak Bermasalah",IF(L597="TTD Retur","Bermasalah",0)))))))))</f>
        <v>Bermasalah</v>
      </c>
    </row>
    <row r="598" spans="1:13" x14ac:dyDescent="0.25">
      <c r="A598" s="1">
        <v>45014</v>
      </c>
      <c r="B598" t="s">
        <v>41</v>
      </c>
      <c r="C598">
        <f t="shared" si="35"/>
        <v>23</v>
      </c>
      <c r="D598" t="s">
        <v>3</v>
      </c>
      <c r="E598">
        <f>IF(D598="ECO",1,IF(D598="EZ",2,3))</f>
        <v>1</v>
      </c>
      <c r="F598" t="s">
        <v>4</v>
      </c>
      <c r="G598">
        <f>IF(F598="PP_PM",1,IF(F598="PP_CASH",2,3))</f>
        <v>1</v>
      </c>
      <c r="H598" t="s">
        <v>5</v>
      </c>
      <c r="I598">
        <f>IF(H598="AKULAKUOB",1,IF(H598="BUKAEXPRESS",2,IF(H598="BUKALAPAK",3,IF(H598="E3",4,IF(H598="LAZADA",5,IF(H598="MAGELLAN",6,IF(H598="SHOPEE",7,IF(H598="TOKOPEDIA",8,9))))))))</f>
        <v>7</v>
      </c>
      <c r="J598">
        <v>57915</v>
      </c>
      <c r="K598">
        <f>IF(M598="Bermasalah",0,1)</f>
        <v>1</v>
      </c>
      <c r="L598" t="s">
        <v>49</v>
      </c>
      <c r="M598" t="str">
        <f t="shared" si="36"/>
        <v>Tidak Bermasalah</v>
      </c>
    </row>
    <row r="599" spans="1:13" x14ac:dyDescent="0.25">
      <c r="A599" s="1">
        <v>45014</v>
      </c>
      <c r="B599" t="s">
        <v>41</v>
      </c>
      <c r="C599">
        <f t="shared" si="35"/>
        <v>23</v>
      </c>
      <c r="D599" t="s">
        <v>3</v>
      </c>
      <c r="E599">
        <f>IF(D599="ECO",1,IF(D599="EZ",2,3))</f>
        <v>1</v>
      </c>
      <c r="F599" t="s">
        <v>4</v>
      </c>
      <c r="G599">
        <f>IF(F599="PP_PM",1,IF(F599="PP_CASH",2,3))</f>
        <v>1</v>
      </c>
      <c r="H599" t="s">
        <v>5</v>
      </c>
      <c r="I599">
        <f>IF(H599="AKULAKUOB",1,IF(H599="BUKAEXPRESS",2,IF(H599="BUKALAPAK",3,IF(H599="E3",4,IF(H599="LAZADA",5,IF(H599="MAGELLAN",6,IF(H599="SHOPEE",7,IF(H599="TOKOPEDIA",8,9))))))))</f>
        <v>7</v>
      </c>
      <c r="J599">
        <v>20295</v>
      </c>
      <c r="K599">
        <f>IF(M599="Bermasalah",0,1)</f>
        <v>0</v>
      </c>
      <c r="L599" t="s">
        <v>131</v>
      </c>
      <c r="M599" t="str">
        <f t="shared" si="36"/>
        <v>Bermasalah</v>
      </c>
    </row>
    <row r="600" spans="1:13" x14ac:dyDescent="0.25">
      <c r="A600" s="1">
        <v>45014</v>
      </c>
      <c r="B600" t="s">
        <v>41</v>
      </c>
      <c r="C600">
        <f t="shared" si="35"/>
        <v>23</v>
      </c>
      <c r="D600" t="s">
        <v>3</v>
      </c>
      <c r="E600">
        <f>IF(D600="ECO",1,IF(D600="EZ",2,3))</f>
        <v>1</v>
      </c>
      <c r="F600" t="s">
        <v>4</v>
      </c>
      <c r="G600">
        <f>IF(F600="PP_PM",1,IF(F600="PP_CASH",2,3))</f>
        <v>1</v>
      </c>
      <c r="H600" t="s">
        <v>5</v>
      </c>
      <c r="I600">
        <f>IF(H600="AKULAKUOB",1,IF(H600="BUKAEXPRESS",2,IF(H600="BUKALAPAK",3,IF(H600="E3",4,IF(H600="LAZADA",5,IF(H600="MAGELLAN",6,IF(H600="SHOPEE",7,IF(H600="TOKOPEDIA",8,9))))))))</f>
        <v>7</v>
      </c>
      <c r="J600">
        <v>31185</v>
      </c>
      <c r="K600">
        <f>IF(M600="Bermasalah",0,1)</f>
        <v>1</v>
      </c>
      <c r="L600" t="s">
        <v>49</v>
      </c>
      <c r="M600" t="str">
        <f t="shared" si="36"/>
        <v>Tidak Bermasalah</v>
      </c>
    </row>
    <row r="601" spans="1:13" x14ac:dyDescent="0.25">
      <c r="A601" s="1">
        <v>45015</v>
      </c>
      <c r="B601" t="s">
        <v>41</v>
      </c>
      <c r="C601">
        <f t="shared" si="35"/>
        <v>23</v>
      </c>
      <c r="D601" t="s">
        <v>3</v>
      </c>
      <c r="E601">
        <f>IF(D601="ECO",1,IF(D601="EZ",2,3))</f>
        <v>1</v>
      </c>
      <c r="F601" t="s">
        <v>4</v>
      </c>
      <c r="G601">
        <f>IF(F601="PP_PM",1,IF(F601="PP_CASH",2,3))</f>
        <v>1</v>
      </c>
      <c r="H601" t="s">
        <v>5</v>
      </c>
      <c r="I601">
        <f>IF(H601="AKULAKUOB",1,IF(H601="BUKAEXPRESS",2,IF(H601="BUKALAPAK",3,IF(H601="E3",4,IF(H601="LAZADA",5,IF(H601="MAGELLAN",6,IF(H601="SHOPEE",7,IF(H601="TOKOPEDIA",8,9))))))))</f>
        <v>7</v>
      </c>
      <c r="J601">
        <v>26978</v>
      </c>
      <c r="K601">
        <f>IF(M601="Bermasalah",0,1)</f>
        <v>0</v>
      </c>
      <c r="L601" t="s">
        <v>131</v>
      </c>
      <c r="M601" t="str">
        <f t="shared" si="36"/>
        <v>Bermasalah</v>
      </c>
    </row>
    <row r="602" spans="1:13" x14ac:dyDescent="0.25">
      <c r="A602" s="1">
        <v>45015</v>
      </c>
      <c r="B602" t="s">
        <v>41</v>
      </c>
      <c r="C602">
        <f t="shared" si="35"/>
        <v>23</v>
      </c>
      <c r="D602" t="s">
        <v>3</v>
      </c>
      <c r="E602">
        <f>IF(D602="ECO",1,IF(D602="EZ",2,3))</f>
        <v>1</v>
      </c>
      <c r="F602" t="s">
        <v>4</v>
      </c>
      <c r="G602">
        <f>IF(F602="PP_PM",1,IF(F602="PP_CASH",2,3))</f>
        <v>1</v>
      </c>
      <c r="H602" t="s">
        <v>5</v>
      </c>
      <c r="I602">
        <f>IF(H602="AKULAKUOB",1,IF(H602="BUKAEXPRESS",2,IF(H602="BUKALAPAK",3,IF(H602="E3",4,IF(H602="LAZADA",5,IF(H602="MAGELLAN",6,IF(H602="SHOPEE",7,IF(H602="TOKOPEDIA",8,9))))))))</f>
        <v>7</v>
      </c>
      <c r="J602">
        <v>24998</v>
      </c>
      <c r="K602">
        <f>IF(M602="Bermasalah",0,1)</f>
        <v>0</v>
      </c>
      <c r="L602" t="s">
        <v>131</v>
      </c>
      <c r="M602" t="str">
        <f t="shared" si="36"/>
        <v>Bermasalah</v>
      </c>
    </row>
    <row r="603" spans="1:13" x14ac:dyDescent="0.25">
      <c r="A603" s="1">
        <v>45015</v>
      </c>
      <c r="B603" t="s">
        <v>41</v>
      </c>
      <c r="C603">
        <f t="shared" si="35"/>
        <v>23</v>
      </c>
      <c r="D603" t="s">
        <v>3</v>
      </c>
      <c r="E603">
        <f>IF(D603="ECO",1,IF(D603="EZ",2,3))</f>
        <v>1</v>
      </c>
      <c r="F603" t="s">
        <v>4</v>
      </c>
      <c r="G603">
        <f>IF(F603="PP_PM",1,IF(F603="PP_CASH",2,3))</f>
        <v>1</v>
      </c>
      <c r="H603" t="s">
        <v>5</v>
      </c>
      <c r="I603">
        <f>IF(H603="AKULAKUOB",1,IF(H603="BUKAEXPRESS",2,IF(H603="BUKALAPAK",3,IF(H603="E3",4,IF(H603="LAZADA",5,IF(H603="MAGELLAN",6,IF(H603="SHOPEE",7,IF(H603="TOKOPEDIA",8,9))))))))</f>
        <v>7</v>
      </c>
      <c r="J603">
        <v>26978</v>
      </c>
      <c r="K603">
        <f>IF(M603="Bermasalah",0,1)</f>
        <v>1</v>
      </c>
      <c r="L603" t="s">
        <v>49</v>
      </c>
      <c r="M603" t="str">
        <f t="shared" si="36"/>
        <v>Tidak Bermasalah</v>
      </c>
    </row>
    <row r="604" spans="1:13" x14ac:dyDescent="0.25">
      <c r="A604" s="1">
        <v>45015</v>
      </c>
      <c r="B604" t="s">
        <v>41</v>
      </c>
      <c r="C604">
        <f t="shared" si="35"/>
        <v>23</v>
      </c>
      <c r="D604" t="s">
        <v>3</v>
      </c>
      <c r="E604">
        <f>IF(D604="ECO",1,IF(D604="EZ",2,3))</f>
        <v>1</v>
      </c>
      <c r="F604" t="s">
        <v>4</v>
      </c>
      <c r="G604">
        <f>IF(F604="PP_PM",1,IF(F604="PP_CASH",2,3))</f>
        <v>1</v>
      </c>
      <c r="H604" t="s">
        <v>5</v>
      </c>
      <c r="I604">
        <f>IF(H604="AKULAKUOB",1,IF(H604="BUKAEXPRESS",2,IF(H604="BUKALAPAK",3,IF(H604="E3",4,IF(H604="LAZADA",5,IF(H604="MAGELLAN",6,IF(H604="SHOPEE",7,IF(H604="TOKOPEDIA",8,9))))))))</f>
        <v>7</v>
      </c>
      <c r="J604">
        <v>24998</v>
      </c>
      <c r="K604">
        <f>IF(M604="Bermasalah",0,1)</f>
        <v>0</v>
      </c>
      <c r="L604" t="s">
        <v>131</v>
      </c>
      <c r="M604" t="str">
        <f t="shared" si="36"/>
        <v>Bermasalah</v>
      </c>
    </row>
    <row r="605" spans="1:13" x14ac:dyDescent="0.25">
      <c r="A605" s="1">
        <v>45015</v>
      </c>
      <c r="B605" t="s">
        <v>41</v>
      </c>
      <c r="C605">
        <f t="shared" si="35"/>
        <v>23</v>
      </c>
      <c r="D605" t="s">
        <v>3</v>
      </c>
      <c r="E605">
        <f>IF(D605="ECO",1,IF(D605="EZ",2,3))</f>
        <v>1</v>
      </c>
      <c r="F605" t="s">
        <v>4</v>
      </c>
      <c r="G605">
        <f>IF(F605="PP_PM",1,IF(F605="PP_CASH",2,3))</f>
        <v>1</v>
      </c>
      <c r="H605" t="s">
        <v>5</v>
      </c>
      <c r="I605">
        <f>IF(H605="AKULAKUOB",1,IF(H605="BUKAEXPRESS",2,IF(H605="BUKALAPAK",3,IF(H605="E3",4,IF(H605="LAZADA",5,IF(H605="MAGELLAN",6,IF(H605="SHOPEE",7,IF(H605="TOKOPEDIA",8,9))))))))</f>
        <v>7</v>
      </c>
      <c r="J605">
        <v>30442</v>
      </c>
      <c r="K605">
        <f>IF(M605="Bermasalah",0,1)</f>
        <v>1</v>
      </c>
      <c r="L605" t="s">
        <v>49</v>
      </c>
      <c r="M605" t="str">
        <f t="shared" si="36"/>
        <v>Tidak Bermasalah</v>
      </c>
    </row>
    <row r="606" spans="1:13" x14ac:dyDescent="0.25">
      <c r="A606" s="1">
        <v>45015</v>
      </c>
      <c r="B606" t="s">
        <v>41</v>
      </c>
      <c r="C606">
        <f t="shared" si="35"/>
        <v>23</v>
      </c>
      <c r="D606" t="s">
        <v>3</v>
      </c>
      <c r="E606">
        <f>IF(D606="ECO",1,IF(D606="EZ",2,3))</f>
        <v>1</v>
      </c>
      <c r="F606" t="s">
        <v>4</v>
      </c>
      <c r="G606">
        <f>IF(F606="PP_PM",1,IF(F606="PP_CASH",2,3))</f>
        <v>1</v>
      </c>
      <c r="H606" t="s">
        <v>5</v>
      </c>
      <c r="I606">
        <f>IF(H606="AKULAKUOB",1,IF(H606="BUKAEXPRESS",2,IF(H606="BUKALAPAK",3,IF(H606="E3",4,IF(H606="LAZADA",5,IF(H606="MAGELLAN",6,IF(H606="SHOPEE",7,IF(H606="TOKOPEDIA",8,9))))))))</f>
        <v>7</v>
      </c>
      <c r="J606">
        <v>24998</v>
      </c>
      <c r="K606">
        <f>IF(M606="Bermasalah",0,1)</f>
        <v>1</v>
      </c>
      <c r="L606" t="s">
        <v>49</v>
      </c>
      <c r="M606" t="str">
        <f t="shared" si="36"/>
        <v>Tidak Bermasalah</v>
      </c>
    </row>
    <row r="607" spans="1:13" x14ac:dyDescent="0.25">
      <c r="A607" s="1">
        <v>45015</v>
      </c>
      <c r="B607" t="s">
        <v>41</v>
      </c>
      <c r="C607">
        <f t="shared" si="35"/>
        <v>23</v>
      </c>
      <c r="D607" t="s">
        <v>3</v>
      </c>
      <c r="E607">
        <f>IF(D607="ECO",1,IF(D607="EZ",2,3))</f>
        <v>1</v>
      </c>
      <c r="F607" t="s">
        <v>4</v>
      </c>
      <c r="G607">
        <f>IF(F607="PP_PM",1,IF(F607="PP_CASH",2,3))</f>
        <v>1</v>
      </c>
      <c r="H607" t="s">
        <v>5</v>
      </c>
      <c r="I607">
        <f>IF(H607="AKULAKUOB",1,IF(H607="BUKAEXPRESS",2,IF(H607="BUKALAPAK",3,IF(H607="E3",4,IF(H607="LAZADA",5,IF(H607="MAGELLAN",6,IF(H607="SHOPEE",7,IF(H607="TOKOPEDIA",8,9))))))))</f>
        <v>7</v>
      </c>
      <c r="J607">
        <v>23018</v>
      </c>
      <c r="K607">
        <f>IF(M607="Bermasalah",0,1)</f>
        <v>1</v>
      </c>
      <c r="L607" t="s">
        <v>49</v>
      </c>
      <c r="M607" t="str">
        <f t="shared" si="36"/>
        <v>Tidak Bermasalah</v>
      </c>
    </row>
    <row r="608" spans="1:13" x14ac:dyDescent="0.25">
      <c r="A608" s="1">
        <v>45015</v>
      </c>
      <c r="B608" t="s">
        <v>41</v>
      </c>
      <c r="C608">
        <f t="shared" si="35"/>
        <v>23</v>
      </c>
      <c r="D608" t="s">
        <v>3</v>
      </c>
      <c r="E608">
        <f>IF(D608="ECO",1,IF(D608="EZ",2,3))</f>
        <v>1</v>
      </c>
      <c r="F608" t="s">
        <v>4</v>
      </c>
      <c r="G608">
        <f>IF(F608="PP_PM",1,IF(F608="PP_CASH",2,3))</f>
        <v>1</v>
      </c>
      <c r="H608" t="s">
        <v>5</v>
      </c>
      <c r="I608">
        <f>IF(H608="AKULAKUOB",1,IF(H608="BUKAEXPRESS",2,IF(H608="BUKALAPAK",3,IF(H608="E3",4,IF(H608="LAZADA",5,IF(H608="MAGELLAN",6,IF(H608="SHOPEE",7,IF(H608="TOKOPEDIA",8,9))))))))</f>
        <v>7</v>
      </c>
      <c r="J608">
        <v>21532</v>
      </c>
      <c r="K608">
        <f>IF(M608="Bermasalah",0,1)</f>
        <v>0</v>
      </c>
      <c r="L608" t="s">
        <v>131</v>
      </c>
      <c r="M608" t="str">
        <f t="shared" si="36"/>
        <v>Bermasalah</v>
      </c>
    </row>
    <row r="609" spans="1:13" x14ac:dyDescent="0.25">
      <c r="A609" s="1">
        <v>45015</v>
      </c>
      <c r="B609" t="s">
        <v>41</v>
      </c>
      <c r="C609">
        <f t="shared" si="35"/>
        <v>23</v>
      </c>
      <c r="D609" t="s">
        <v>3</v>
      </c>
      <c r="E609">
        <f>IF(D609="ECO",1,IF(D609="EZ",2,3))</f>
        <v>1</v>
      </c>
      <c r="F609" t="s">
        <v>4</v>
      </c>
      <c r="G609">
        <f>IF(F609="PP_PM",1,IF(F609="PP_CASH",2,3))</f>
        <v>1</v>
      </c>
      <c r="H609" t="s">
        <v>5</v>
      </c>
      <c r="I609">
        <f>IF(H609="AKULAKUOB",1,IF(H609="BUKAEXPRESS",2,IF(H609="BUKALAPAK",3,IF(H609="E3",4,IF(H609="LAZADA",5,IF(H609="MAGELLAN",6,IF(H609="SHOPEE",7,IF(H609="TOKOPEDIA",8,9))))))))</f>
        <v>7</v>
      </c>
      <c r="J609">
        <v>26482</v>
      </c>
      <c r="K609">
        <f>IF(M609="Bermasalah",0,1)</f>
        <v>1</v>
      </c>
      <c r="L609" t="s">
        <v>49</v>
      </c>
      <c r="M609" t="str">
        <f t="shared" si="36"/>
        <v>Tidak Bermasalah</v>
      </c>
    </row>
    <row r="610" spans="1:13" x14ac:dyDescent="0.25">
      <c r="A610" s="1">
        <v>45015</v>
      </c>
      <c r="B610" t="s">
        <v>41</v>
      </c>
      <c r="C610">
        <f t="shared" si="35"/>
        <v>23</v>
      </c>
      <c r="D610" t="s">
        <v>3</v>
      </c>
      <c r="E610">
        <f>IF(D610="ECO",1,IF(D610="EZ",2,3))</f>
        <v>1</v>
      </c>
      <c r="F610" t="s">
        <v>4</v>
      </c>
      <c r="G610">
        <f>IF(F610="PP_PM",1,IF(F610="PP_CASH",2,3))</f>
        <v>1</v>
      </c>
      <c r="H610" t="s">
        <v>5</v>
      </c>
      <c r="I610">
        <f>IF(H610="AKULAKUOB",1,IF(H610="BUKAEXPRESS",2,IF(H610="BUKALAPAK",3,IF(H610="E3",4,IF(H610="LAZADA",5,IF(H610="MAGELLAN",6,IF(H610="SHOPEE",7,IF(H610="TOKOPEDIA",8,9))))))))</f>
        <v>7</v>
      </c>
      <c r="J610">
        <v>28958</v>
      </c>
      <c r="K610">
        <f>IF(M610="Bermasalah",0,1)</f>
        <v>1</v>
      </c>
      <c r="L610" t="s">
        <v>49</v>
      </c>
      <c r="M610" t="str">
        <f t="shared" si="36"/>
        <v>Tidak Bermasalah</v>
      </c>
    </row>
    <row r="611" spans="1:13" x14ac:dyDescent="0.25">
      <c r="A611" s="1">
        <v>45015</v>
      </c>
      <c r="B611" t="s">
        <v>41</v>
      </c>
      <c r="C611">
        <f t="shared" si="35"/>
        <v>23</v>
      </c>
      <c r="D611" t="s">
        <v>3</v>
      </c>
      <c r="E611">
        <f>IF(D611="ECO",1,IF(D611="EZ",2,3))</f>
        <v>1</v>
      </c>
      <c r="F611" t="s">
        <v>4</v>
      </c>
      <c r="G611">
        <f>IF(F611="PP_PM",1,IF(F611="PP_CASH",2,3))</f>
        <v>1</v>
      </c>
      <c r="H611" t="s">
        <v>5</v>
      </c>
      <c r="I611">
        <f>IF(H611="AKULAKUOB",1,IF(H611="BUKAEXPRESS",2,IF(H611="BUKALAPAK",3,IF(H611="E3",4,IF(H611="LAZADA",5,IF(H611="MAGELLAN",6,IF(H611="SHOPEE",7,IF(H611="TOKOPEDIA",8,9))))))))</f>
        <v>7</v>
      </c>
      <c r="J611">
        <v>31928</v>
      </c>
      <c r="K611">
        <f>IF(M611="Bermasalah",0,1)</f>
        <v>0</v>
      </c>
      <c r="L611" t="s">
        <v>131</v>
      </c>
      <c r="M611" t="str">
        <f t="shared" si="36"/>
        <v>Bermasalah</v>
      </c>
    </row>
    <row r="612" spans="1:13" x14ac:dyDescent="0.25">
      <c r="A612" s="1">
        <v>45015</v>
      </c>
      <c r="B612" t="s">
        <v>41</v>
      </c>
      <c r="C612">
        <f t="shared" si="35"/>
        <v>23</v>
      </c>
      <c r="D612" t="s">
        <v>8</v>
      </c>
      <c r="E612">
        <f>IF(D612="ECO",1,IF(D612="EZ",2,3))</f>
        <v>2</v>
      </c>
      <c r="F612" t="s">
        <v>4</v>
      </c>
      <c r="G612">
        <f>IF(F612="PP_PM",1,IF(F612="PP_CASH",2,3))</f>
        <v>1</v>
      </c>
      <c r="H612" t="s">
        <v>5</v>
      </c>
      <c r="I612">
        <f>IF(H612="AKULAKUOB",1,IF(H612="BUKAEXPRESS",2,IF(H612="BUKALAPAK",3,IF(H612="E3",4,IF(H612="LAZADA",5,IF(H612="MAGELLAN",6,IF(H612="SHOPEE",7,IF(H612="TOKOPEDIA",8,9))))))))</f>
        <v>7</v>
      </c>
      <c r="J612">
        <v>42195</v>
      </c>
      <c r="K612">
        <f>IF(M612="Bermasalah",0,1)</f>
        <v>0</v>
      </c>
      <c r="L612" t="s">
        <v>131</v>
      </c>
      <c r="M612" t="str">
        <f t="shared" si="36"/>
        <v>Bermasalah</v>
      </c>
    </row>
    <row r="613" spans="1:13" x14ac:dyDescent="0.25">
      <c r="A613" s="1">
        <v>45015</v>
      </c>
      <c r="B613" t="s">
        <v>41</v>
      </c>
      <c r="C613">
        <f t="shared" si="35"/>
        <v>23</v>
      </c>
      <c r="D613" t="s">
        <v>3</v>
      </c>
      <c r="E613">
        <f>IF(D613="ECO",1,IF(D613="EZ",2,3))</f>
        <v>1</v>
      </c>
      <c r="F613" t="s">
        <v>4</v>
      </c>
      <c r="G613">
        <f>IF(F613="PP_PM",1,IF(F613="PP_CASH",2,3))</f>
        <v>1</v>
      </c>
      <c r="H613" t="s">
        <v>5</v>
      </c>
      <c r="I613">
        <f>IF(H613="AKULAKUOB",1,IF(H613="BUKAEXPRESS",2,IF(H613="BUKALAPAK",3,IF(H613="E3",4,IF(H613="LAZADA",5,IF(H613="MAGELLAN",6,IF(H613="SHOPEE",7,IF(H613="TOKOPEDIA",8,9))))))))</f>
        <v>7</v>
      </c>
      <c r="J613">
        <v>31928</v>
      </c>
      <c r="K613">
        <f>IF(M613="Bermasalah",0,1)</f>
        <v>1</v>
      </c>
      <c r="L613" t="s">
        <v>49</v>
      </c>
      <c r="M613" t="str">
        <f t="shared" si="36"/>
        <v>Tidak Bermasalah</v>
      </c>
    </row>
    <row r="614" spans="1:13" x14ac:dyDescent="0.25">
      <c r="A614" s="1">
        <v>45015</v>
      </c>
      <c r="B614" t="s">
        <v>41</v>
      </c>
      <c r="C614">
        <f t="shared" si="35"/>
        <v>23</v>
      </c>
      <c r="D614" t="s">
        <v>3</v>
      </c>
      <c r="E614">
        <f>IF(D614="ECO",1,IF(D614="EZ",2,3))</f>
        <v>1</v>
      </c>
      <c r="F614" t="s">
        <v>4</v>
      </c>
      <c r="G614">
        <f>IF(F614="PP_PM",1,IF(F614="PP_CASH",2,3))</f>
        <v>1</v>
      </c>
      <c r="H614" t="s">
        <v>5</v>
      </c>
      <c r="I614">
        <f>IF(H614="AKULAKUOB",1,IF(H614="BUKAEXPRESS",2,IF(H614="BUKALAPAK",3,IF(H614="E3",4,IF(H614="LAZADA",5,IF(H614="MAGELLAN",6,IF(H614="SHOPEE",7,IF(H614="TOKOPEDIA",8,9))))))))</f>
        <v>7</v>
      </c>
      <c r="J614">
        <v>32918</v>
      </c>
      <c r="K614">
        <f>IF(M614="Bermasalah",0,1)</f>
        <v>1</v>
      </c>
      <c r="L614" t="s">
        <v>49</v>
      </c>
      <c r="M614" t="str">
        <f t="shared" si="36"/>
        <v>Tidak Bermasalah</v>
      </c>
    </row>
    <row r="615" spans="1:13" x14ac:dyDescent="0.25">
      <c r="A615" s="1">
        <v>45015</v>
      </c>
      <c r="B615" t="s">
        <v>41</v>
      </c>
      <c r="C615">
        <f t="shared" si="35"/>
        <v>23</v>
      </c>
      <c r="D615" t="s">
        <v>3</v>
      </c>
      <c r="E615">
        <f>IF(D615="ECO",1,IF(D615="EZ",2,3))</f>
        <v>1</v>
      </c>
      <c r="F615" t="s">
        <v>4</v>
      </c>
      <c r="G615">
        <f>IF(F615="PP_PM",1,IF(F615="PP_CASH",2,3))</f>
        <v>1</v>
      </c>
      <c r="H615" t="s">
        <v>5</v>
      </c>
      <c r="I615">
        <f>IF(H615="AKULAKUOB",1,IF(H615="BUKAEXPRESS",2,IF(H615="BUKALAPAK",3,IF(H615="E3",4,IF(H615="LAZADA",5,IF(H615="MAGELLAN",6,IF(H615="SHOPEE",7,IF(H615="TOKOPEDIA",8,9))))))))</f>
        <v>7</v>
      </c>
      <c r="J615">
        <v>19058</v>
      </c>
      <c r="K615">
        <f>IF(M615="Bermasalah",0,1)</f>
        <v>0</v>
      </c>
      <c r="L615" t="s">
        <v>131</v>
      </c>
      <c r="M615" t="str">
        <f t="shared" si="36"/>
        <v>Bermasalah</v>
      </c>
    </row>
    <row r="616" spans="1:13" x14ac:dyDescent="0.25">
      <c r="A616" s="1">
        <v>45015</v>
      </c>
      <c r="B616" t="s">
        <v>41</v>
      </c>
      <c r="C616">
        <f t="shared" si="35"/>
        <v>23</v>
      </c>
      <c r="D616" t="s">
        <v>3</v>
      </c>
      <c r="E616">
        <f>IF(D616="ECO",1,IF(D616="EZ",2,3))</f>
        <v>1</v>
      </c>
      <c r="F616" t="s">
        <v>4</v>
      </c>
      <c r="G616">
        <f>IF(F616="PP_PM",1,IF(F616="PP_CASH",2,3))</f>
        <v>1</v>
      </c>
      <c r="H616" t="s">
        <v>5</v>
      </c>
      <c r="I616">
        <f>IF(H616="AKULAKUOB",1,IF(H616="BUKAEXPRESS",2,IF(H616="BUKALAPAK",3,IF(H616="E3",4,IF(H616="LAZADA",5,IF(H616="MAGELLAN",6,IF(H616="SHOPEE",7,IF(H616="TOKOPEDIA",8,9))))))))</f>
        <v>7</v>
      </c>
      <c r="J616">
        <v>26978</v>
      </c>
      <c r="K616">
        <f>IF(M616="Bermasalah",0,1)</f>
        <v>1</v>
      </c>
      <c r="L616" t="s">
        <v>49</v>
      </c>
      <c r="M616" t="str">
        <f t="shared" si="36"/>
        <v>Tidak Bermasalah</v>
      </c>
    </row>
    <row r="617" spans="1:13" x14ac:dyDescent="0.25">
      <c r="A617" s="1">
        <v>45015</v>
      </c>
      <c r="B617" t="s">
        <v>41</v>
      </c>
      <c r="C617">
        <f t="shared" si="35"/>
        <v>23</v>
      </c>
      <c r="D617" t="s">
        <v>3</v>
      </c>
      <c r="E617">
        <f>IF(D617="ECO",1,IF(D617="EZ",2,3))</f>
        <v>1</v>
      </c>
      <c r="F617" t="s">
        <v>4</v>
      </c>
      <c r="G617">
        <f>IF(F617="PP_PM",1,IF(F617="PP_CASH",2,3))</f>
        <v>1</v>
      </c>
      <c r="H617" t="s">
        <v>5</v>
      </c>
      <c r="I617">
        <f>IF(H617="AKULAKUOB",1,IF(H617="BUKAEXPRESS",2,IF(H617="BUKALAPAK",3,IF(H617="E3",4,IF(H617="LAZADA",5,IF(H617="MAGELLAN",6,IF(H617="SHOPEE",7,IF(H617="TOKOPEDIA",8,9))))))))</f>
        <v>7</v>
      </c>
      <c r="J617">
        <v>24998</v>
      </c>
      <c r="K617">
        <f>IF(M617="Bermasalah",0,1)</f>
        <v>1</v>
      </c>
      <c r="L617" t="s">
        <v>49</v>
      </c>
      <c r="M617" t="str">
        <f t="shared" si="36"/>
        <v>Tidak Bermasalah</v>
      </c>
    </row>
    <row r="618" spans="1:13" x14ac:dyDescent="0.25">
      <c r="A618" s="1">
        <v>45015</v>
      </c>
      <c r="B618" t="s">
        <v>41</v>
      </c>
      <c r="C618">
        <f t="shared" si="35"/>
        <v>23</v>
      </c>
      <c r="D618" t="s">
        <v>8</v>
      </c>
      <c r="E618">
        <f>IF(D618="ECO",1,IF(D618="EZ",2,3))</f>
        <v>2</v>
      </c>
      <c r="F618" t="s">
        <v>4</v>
      </c>
      <c r="G618">
        <f>IF(F618="PP_PM",1,IF(F618="PP_CASH",2,3))</f>
        <v>1</v>
      </c>
      <c r="H618" t="s">
        <v>5</v>
      </c>
      <c r="I618">
        <f>IF(H618="AKULAKUOB",1,IF(H618="BUKAEXPRESS",2,IF(H618="BUKALAPAK",3,IF(H618="E3",4,IF(H618="LAZADA",5,IF(H618="MAGELLAN",6,IF(H618="SHOPEE",7,IF(H618="TOKOPEDIA",8,9))))))))</f>
        <v>7</v>
      </c>
      <c r="J618">
        <v>23280</v>
      </c>
      <c r="K618">
        <f>IF(M618="Bermasalah",0,1)</f>
        <v>0</v>
      </c>
      <c r="L618" t="s">
        <v>131</v>
      </c>
      <c r="M618" t="str">
        <f t="shared" si="36"/>
        <v>Bermasalah</v>
      </c>
    </row>
    <row r="619" spans="1:13" x14ac:dyDescent="0.25">
      <c r="A619" s="1">
        <v>45016</v>
      </c>
      <c r="B619" t="s">
        <v>41</v>
      </c>
      <c r="C619">
        <f t="shared" si="35"/>
        <v>23</v>
      </c>
      <c r="D619" t="s">
        <v>3</v>
      </c>
      <c r="E619">
        <f>IF(D619="ECO",1,IF(D619="EZ",2,3))</f>
        <v>1</v>
      </c>
      <c r="F619" t="s">
        <v>4</v>
      </c>
      <c r="G619">
        <f>IF(F619="PP_PM",1,IF(F619="PP_CASH",2,3))</f>
        <v>1</v>
      </c>
      <c r="H619" t="s">
        <v>5</v>
      </c>
      <c r="I619">
        <f>IF(H619="AKULAKUOB",1,IF(H619="BUKAEXPRESS",2,IF(H619="BUKALAPAK",3,IF(H619="E3",4,IF(H619="LAZADA",5,IF(H619="MAGELLAN",6,IF(H619="SHOPEE",7,IF(H619="TOKOPEDIA",8,9))))))))</f>
        <v>7</v>
      </c>
      <c r="J619">
        <v>24998</v>
      </c>
      <c r="K619">
        <f>IF(M619="Bermasalah",0,1)</f>
        <v>1</v>
      </c>
      <c r="L619" t="s">
        <v>49</v>
      </c>
      <c r="M619" t="str">
        <f t="shared" si="36"/>
        <v>Tidak Bermasalah</v>
      </c>
    </row>
    <row r="620" spans="1:13" x14ac:dyDescent="0.25">
      <c r="A620" s="1">
        <v>45016</v>
      </c>
      <c r="B620" t="s">
        <v>41</v>
      </c>
      <c r="C620">
        <f t="shared" si="35"/>
        <v>23</v>
      </c>
      <c r="D620" t="s">
        <v>3</v>
      </c>
      <c r="E620">
        <f>IF(D620="ECO",1,IF(D620="EZ",2,3))</f>
        <v>1</v>
      </c>
      <c r="F620" t="s">
        <v>4</v>
      </c>
      <c r="G620">
        <f>IF(F620="PP_PM",1,IF(F620="PP_CASH",2,3))</f>
        <v>1</v>
      </c>
      <c r="H620" t="s">
        <v>5</v>
      </c>
      <c r="I620">
        <f>IF(H620="AKULAKUOB",1,IF(H620="BUKAEXPRESS",2,IF(H620="BUKALAPAK",3,IF(H620="E3",4,IF(H620="LAZADA",5,IF(H620="MAGELLAN",6,IF(H620="SHOPEE",7,IF(H620="TOKOPEDIA",8,9))))))))</f>
        <v>7</v>
      </c>
      <c r="J620">
        <v>25245</v>
      </c>
      <c r="K620">
        <f>IF(M620="Bermasalah",0,1)</f>
        <v>0</v>
      </c>
      <c r="L620" t="s">
        <v>131</v>
      </c>
      <c r="M620" t="str">
        <f t="shared" si="36"/>
        <v>Bermasalah</v>
      </c>
    </row>
    <row r="621" spans="1:13" x14ac:dyDescent="0.25">
      <c r="A621" s="1">
        <v>45016</v>
      </c>
      <c r="B621" t="s">
        <v>41</v>
      </c>
      <c r="C621">
        <f t="shared" si="35"/>
        <v>23</v>
      </c>
      <c r="D621" t="s">
        <v>3</v>
      </c>
      <c r="E621">
        <f>IF(D621="ECO",1,IF(D621="EZ",2,3))</f>
        <v>1</v>
      </c>
      <c r="F621" t="s">
        <v>4</v>
      </c>
      <c r="G621">
        <f>IF(F621="PP_PM",1,IF(F621="PP_CASH",2,3))</f>
        <v>1</v>
      </c>
      <c r="H621" t="s">
        <v>5</v>
      </c>
      <c r="I621">
        <f>IF(H621="AKULAKUOB",1,IF(H621="BUKAEXPRESS",2,IF(H621="BUKALAPAK",3,IF(H621="E3",4,IF(H621="LAZADA",5,IF(H621="MAGELLAN",6,IF(H621="SHOPEE",7,IF(H621="TOKOPEDIA",8,9))))))))</f>
        <v>7</v>
      </c>
      <c r="J621">
        <v>24998</v>
      </c>
      <c r="K621">
        <f>IF(M621="Bermasalah",0,1)</f>
        <v>1</v>
      </c>
      <c r="L621" t="s">
        <v>49</v>
      </c>
      <c r="M621" t="str">
        <f t="shared" si="36"/>
        <v>Tidak Bermasalah</v>
      </c>
    </row>
    <row r="622" spans="1:13" x14ac:dyDescent="0.25">
      <c r="A622" s="1">
        <v>45016</v>
      </c>
      <c r="B622" t="s">
        <v>41</v>
      </c>
      <c r="C622">
        <f t="shared" si="35"/>
        <v>23</v>
      </c>
      <c r="D622" t="s">
        <v>3</v>
      </c>
      <c r="E622">
        <f>IF(D622="ECO",1,IF(D622="EZ",2,3))</f>
        <v>1</v>
      </c>
      <c r="F622" t="s">
        <v>4</v>
      </c>
      <c r="G622">
        <f>IF(F622="PP_PM",1,IF(F622="PP_CASH",2,3))</f>
        <v>1</v>
      </c>
      <c r="H622" t="s">
        <v>5</v>
      </c>
      <c r="I622">
        <f>IF(H622="AKULAKUOB",1,IF(H622="BUKAEXPRESS",2,IF(H622="BUKALAPAK",3,IF(H622="E3",4,IF(H622="LAZADA",5,IF(H622="MAGELLAN",6,IF(H622="SHOPEE",7,IF(H622="TOKOPEDIA",8,9))))))))</f>
        <v>7</v>
      </c>
      <c r="J622">
        <v>26978</v>
      </c>
      <c r="K622">
        <f>IF(M622="Bermasalah",0,1)</f>
        <v>1</v>
      </c>
      <c r="L622" t="s">
        <v>49</v>
      </c>
      <c r="M622" t="str">
        <f t="shared" si="36"/>
        <v>Tidak Bermasalah</v>
      </c>
    </row>
    <row r="623" spans="1:13" x14ac:dyDescent="0.25">
      <c r="A623" s="1">
        <v>45016</v>
      </c>
      <c r="B623" t="s">
        <v>41</v>
      </c>
      <c r="C623">
        <f t="shared" si="35"/>
        <v>23</v>
      </c>
      <c r="D623" t="s">
        <v>3</v>
      </c>
      <c r="E623">
        <f>IF(D623="ECO",1,IF(D623="EZ",2,3))</f>
        <v>1</v>
      </c>
      <c r="F623" t="s">
        <v>4</v>
      </c>
      <c r="G623">
        <f>IF(F623="PP_PM",1,IF(F623="PP_CASH",2,3))</f>
        <v>1</v>
      </c>
      <c r="H623" t="s">
        <v>5</v>
      </c>
      <c r="I623">
        <f>IF(H623="AKULAKUOB",1,IF(H623="BUKAEXPRESS",2,IF(H623="BUKALAPAK",3,IF(H623="E3",4,IF(H623="LAZADA",5,IF(H623="MAGELLAN",6,IF(H623="SHOPEE",7,IF(H623="TOKOPEDIA",8,9))))))))</f>
        <v>7</v>
      </c>
      <c r="J623">
        <v>26730</v>
      </c>
      <c r="K623">
        <f>IF(M623="Bermasalah",0,1)</f>
        <v>1</v>
      </c>
      <c r="L623" t="s">
        <v>49</v>
      </c>
      <c r="M623" t="str">
        <f t="shared" si="36"/>
        <v>Tidak Bermasalah</v>
      </c>
    </row>
    <row r="624" spans="1:13" x14ac:dyDescent="0.25">
      <c r="A624" s="1">
        <v>45016</v>
      </c>
      <c r="B624" t="s">
        <v>41</v>
      </c>
      <c r="C624">
        <f t="shared" si="35"/>
        <v>23</v>
      </c>
      <c r="D624" t="s">
        <v>3</v>
      </c>
      <c r="E624">
        <f>IF(D624="ECO",1,IF(D624="EZ",2,3))</f>
        <v>1</v>
      </c>
      <c r="F624" t="s">
        <v>4</v>
      </c>
      <c r="G624">
        <f>IF(F624="PP_PM",1,IF(F624="PP_CASH",2,3))</f>
        <v>1</v>
      </c>
      <c r="H624" t="s">
        <v>5</v>
      </c>
      <c r="I624">
        <f>IF(H624="AKULAKUOB",1,IF(H624="BUKAEXPRESS",2,IF(H624="BUKALAPAK",3,IF(H624="E3",4,IF(H624="LAZADA",5,IF(H624="MAGELLAN",6,IF(H624="SHOPEE",7,IF(H624="TOKOPEDIA",8,9))))))))</f>
        <v>7</v>
      </c>
      <c r="J624">
        <v>33660</v>
      </c>
      <c r="K624">
        <f>IF(M624="Bermasalah",0,1)</f>
        <v>1</v>
      </c>
      <c r="L624" t="s">
        <v>49</v>
      </c>
      <c r="M624" t="str">
        <f t="shared" si="36"/>
        <v>Tidak Bermasalah</v>
      </c>
    </row>
    <row r="625" spans="1:13" x14ac:dyDescent="0.25">
      <c r="A625" s="1">
        <v>45016</v>
      </c>
      <c r="B625" t="s">
        <v>41</v>
      </c>
      <c r="C625">
        <f t="shared" si="35"/>
        <v>23</v>
      </c>
      <c r="D625" t="s">
        <v>3</v>
      </c>
      <c r="E625">
        <f>IF(D625="ECO",1,IF(D625="EZ",2,3))</f>
        <v>1</v>
      </c>
      <c r="F625" t="s">
        <v>4</v>
      </c>
      <c r="G625">
        <f>IF(F625="PP_PM",1,IF(F625="PP_CASH",2,3))</f>
        <v>1</v>
      </c>
      <c r="H625" t="s">
        <v>5</v>
      </c>
      <c r="I625">
        <f>IF(H625="AKULAKUOB",1,IF(H625="BUKAEXPRESS",2,IF(H625="BUKALAPAK",3,IF(H625="E3",4,IF(H625="LAZADA",5,IF(H625="MAGELLAN",6,IF(H625="SHOPEE",7,IF(H625="TOKOPEDIA",8,9))))))))</f>
        <v>7</v>
      </c>
      <c r="J625">
        <v>26730</v>
      </c>
      <c r="K625">
        <f>IF(M625="Bermasalah",0,1)</f>
        <v>1</v>
      </c>
      <c r="L625" t="s">
        <v>49</v>
      </c>
      <c r="M625" t="str">
        <f t="shared" si="36"/>
        <v>Tidak Bermasalah</v>
      </c>
    </row>
    <row r="626" spans="1:13" x14ac:dyDescent="0.25">
      <c r="A626" s="1">
        <v>45016</v>
      </c>
      <c r="B626" t="s">
        <v>41</v>
      </c>
      <c r="C626">
        <f t="shared" si="35"/>
        <v>23</v>
      </c>
      <c r="D626" t="s">
        <v>3</v>
      </c>
      <c r="E626">
        <f>IF(D626="ECO",1,IF(D626="EZ",2,3))</f>
        <v>1</v>
      </c>
      <c r="F626" t="s">
        <v>4</v>
      </c>
      <c r="G626">
        <f>IF(F626="PP_PM",1,IF(F626="PP_CASH",2,3))</f>
        <v>1</v>
      </c>
      <c r="H626" t="s">
        <v>5</v>
      </c>
      <c r="I626">
        <f>IF(H626="AKULAKUOB",1,IF(H626="BUKAEXPRESS",2,IF(H626="BUKALAPAK",3,IF(H626="E3",4,IF(H626="LAZADA",5,IF(H626="MAGELLAN",6,IF(H626="SHOPEE",7,IF(H626="TOKOPEDIA",8,9))))))))</f>
        <v>7</v>
      </c>
      <c r="J626">
        <v>24998</v>
      </c>
      <c r="K626">
        <f>IF(M626="Bermasalah",0,1)</f>
        <v>0</v>
      </c>
      <c r="L626" t="s">
        <v>131</v>
      </c>
      <c r="M626" t="str">
        <f t="shared" si="36"/>
        <v>Bermasalah</v>
      </c>
    </row>
    <row r="627" spans="1:13" x14ac:dyDescent="0.25">
      <c r="A627" s="1">
        <v>45016</v>
      </c>
      <c r="B627" t="s">
        <v>41</v>
      </c>
      <c r="C627">
        <f t="shared" si="35"/>
        <v>23</v>
      </c>
      <c r="D627" t="s">
        <v>3</v>
      </c>
      <c r="E627">
        <f>IF(D627="ECO",1,IF(D627="EZ",2,3))</f>
        <v>1</v>
      </c>
      <c r="F627" t="s">
        <v>4</v>
      </c>
      <c r="G627">
        <f>IF(F627="PP_PM",1,IF(F627="PP_CASH",2,3))</f>
        <v>1</v>
      </c>
      <c r="H627" t="s">
        <v>5</v>
      </c>
      <c r="I627">
        <f>IF(H627="AKULAKUOB",1,IF(H627="BUKAEXPRESS",2,IF(H627="BUKALAPAK",3,IF(H627="E3",4,IF(H627="LAZADA",5,IF(H627="MAGELLAN",6,IF(H627="SHOPEE",7,IF(H627="TOKOPEDIA",8,9))))))))</f>
        <v>7</v>
      </c>
      <c r="J627">
        <v>37372</v>
      </c>
      <c r="K627">
        <f>IF(M627="Bermasalah",0,1)</f>
        <v>1</v>
      </c>
      <c r="L627" t="s">
        <v>49</v>
      </c>
      <c r="M627" t="str">
        <f t="shared" si="36"/>
        <v>Tidak Bermasalah</v>
      </c>
    </row>
    <row r="628" spans="1:13" x14ac:dyDescent="0.25">
      <c r="A628" s="1">
        <v>45016</v>
      </c>
      <c r="B628" t="s">
        <v>41</v>
      </c>
      <c r="C628">
        <f t="shared" si="35"/>
        <v>23</v>
      </c>
      <c r="D628" t="s">
        <v>3</v>
      </c>
      <c r="E628">
        <f>IF(D628="ECO",1,IF(D628="EZ",2,3))</f>
        <v>1</v>
      </c>
      <c r="F628" t="s">
        <v>4</v>
      </c>
      <c r="G628">
        <f>IF(F628="PP_PM",1,IF(F628="PP_CASH",2,3))</f>
        <v>1</v>
      </c>
      <c r="H628" t="s">
        <v>5</v>
      </c>
      <c r="I628">
        <f>IF(H628="AKULAKUOB",1,IF(H628="BUKAEXPRESS",2,IF(H628="BUKALAPAK",3,IF(H628="E3",4,IF(H628="LAZADA",5,IF(H628="MAGELLAN",6,IF(H628="SHOPEE",7,IF(H628="TOKOPEDIA",8,9))))))))</f>
        <v>7</v>
      </c>
      <c r="J628">
        <v>24998</v>
      </c>
      <c r="K628">
        <f>IF(M628="Bermasalah",0,1)</f>
        <v>1</v>
      </c>
      <c r="L628" t="s">
        <v>49</v>
      </c>
      <c r="M628" t="str">
        <f t="shared" si="36"/>
        <v>Tidak Bermasalah</v>
      </c>
    </row>
    <row r="629" spans="1:13" x14ac:dyDescent="0.25">
      <c r="A629" s="1">
        <v>45016</v>
      </c>
      <c r="B629" t="s">
        <v>41</v>
      </c>
      <c r="C629">
        <f t="shared" si="35"/>
        <v>23</v>
      </c>
      <c r="D629" t="s">
        <v>3</v>
      </c>
      <c r="E629">
        <f>IF(D629="ECO",1,IF(D629="EZ",2,3))</f>
        <v>1</v>
      </c>
      <c r="F629" t="s">
        <v>4</v>
      </c>
      <c r="G629">
        <f>IF(F629="PP_PM",1,IF(F629="PP_CASH",2,3))</f>
        <v>1</v>
      </c>
      <c r="H629" t="s">
        <v>5</v>
      </c>
      <c r="I629">
        <f>IF(H629="AKULAKUOB",1,IF(H629="BUKAEXPRESS",2,IF(H629="BUKALAPAK",3,IF(H629="E3",4,IF(H629="LAZADA",5,IF(H629="MAGELLAN",6,IF(H629="SHOPEE",7,IF(H629="TOKOPEDIA",8,9))))))))</f>
        <v>7</v>
      </c>
      <c r="J629">
        <v>26978</v>
      </c>
      <c r="K629">
        <f>IF(M629="Bermasalah",0,1)</f>
        <v>1</v>
      </c>
      <c r="L629" t="s">
        <v>49</v>
      </c>
      <c r="M629" t="str">
        <f t="shared" si="36"/>
        <v>Tidak Bermasalah</v>
      </c>
    </row>
    <row r="630" spans="1:13" x14ac:dyDescent="0.25">
      <c r="A630" s="1">
        <v>45016</v>
      </c>
      <c r="B630" t="s">
        <v>41</v>
      </c>
      <c r="C630">
        <f t="shared" si="35"/>
        <v>23</v>
      </c>
      <c r="D630" t="s">
        <v>3</v>
      </c>
      <c r="E630">
        <f>IF(D630="ECO",1,IF(D630="EZ",2,3))</f>
        <v>1</v>
      </c>
      <c r="F630" t="s">
        <v>4</v>
      </c>
      <c r="G630">
        <f>IF(F630="PP_PM",1,IF(F630="PP_CASH",2,3))</f>
        <v>1</v>
      </c>
      <c r="H630" t="s">
        <v>5</v>
      </c>
      <c r="I630">
        <f>IF(H630="AKULAKUOB",1,IF(H630="BUKAEXPRESS",2,IF(H630="BUKALAPAK",3,IF(H630="E3",4,IF(H630="LAZADA",5,IF(H630="MAGELLAN",6,IF(H630="SHOPEE",7,IF(H630="TOKOPEDIA",8,9))))))))</f>
        <v>7</v>
      </c>
      <c r="J630">
        <v>43065</v>
      </c>
      <c r="K630">
        <f>IF(M630="Bermasalah",0,1)</f>
        <v>1</v>
      </c>
      <c r="L630" t="s">
        <v>49</v>
      </c>
      <c r="M630" t="str">
        <f t="shared" si="36"/>
        <v>Tidak Bermasalah</v>
      </c>
    </row>
    <row r="631" spans="1:13" x14ac:dyDescent="0.25">
      <c r="A631" s="1">
        <v>45016</v>
      </c>
      <c r="B631" t="s">
        <v>41</v>
      </c>
      <c r="C631">
        <f t="shared" si="35"/>
        <v>23</v>
      </c>
      <c r="D631" t="s">
        <v>3</v>
      </c>
      <c r="E631">
        <f>IF(D631="ECO",1,IF(D631="EZ",2,3))</f>
        <v>1</v>
      </c>
      <c r="F631" t="s">
        <v>4</v>
      </c>
      <c r="G631">
        <f>IF(F631="PP_PM",1,IF(F631="PP_CASH",2,3))</f>
        <v>1</v>
      </c>
      <c r="H631" t="s">
        <v>5</v>
      </c>
      <c r="I631">
        <f>IF(H631="AKULAKUOB",1,IF(H631="BUKAEXPRESS",2,IF(H631="BUKALAPAK",3,IF(H631="E3",4,IF(H631="LAZADA",5,IF(H631="MAGELLAN",6,IF(H631="SHOPEE",7,IF(H631="TOKOPEDIA",8,9))))))))</f>
        <v>7</v>
      </c>
      <c r="J631">
        <v>37372</v>
      </c>
      <c r="K631">
        <f>IF(M631="Bermasalah",0,1)</f>
        <v>1</v>
      </c>
      <c r="L631" t="s">
        <v>49</v>
      </c>
      <c r="M631" t="str">
        <f t="shared" si="36"/>
        <v>Tidak Bermasalah</v>
      </c>
    </row>
    <row r="632" spans="1:13" x14ac:dyDescent="0.25">
      <c r="A632" s="1">
        <v>45016</v>
      </c>
      <c r="B632" t="s">
        <v>41</v>
      </c>
      <c r="C632">
        <f t="shared" si="35"/>
        <v>23</v>
      </c>
      <c r="D632" t="s">
        <v>3</v>
      </c>
      <c r="E632">
        <f>IF(D632="ECO",1,IF(D632="EZ",2,3))</f>
        <v>1</v>
      </c>
      <c r="F632" t="s">
        <v>4</v>
      </c>
      <c r="G632">
        <f>IF(F632="PP_PM",1,IF(F632="PP_CASH",2,3))</f>
        <v>1</v>
      </c>
      <c r="H632" t="s">
        <v>5</v>
      </c>
      <c r="I632">
        <f>IF(H632="AKULAKUOB",1,IF(H632="BUKAEXPRESS",2,IF(H632="BUKALAPAK",3,IF(H632="E3",4,IF(H632="LAZADA",5,IF(H632="MAGELLAN",6,IF(H632="SHOPEE",7,IF(H632="TOKOPEDIA",8,9))))))))</f>
        <v>7</v>
      </c>
      <c r="J632">
        <v>24998</v>
      </c>
      <c r="K632">
        <f>IF(M632="Bermasalah",0,1)</f>
        <v>1</v>
      </c>
      <c r="L632" t="s">
        <v>49</v>
      </c>
      <c r="M632" t="str">
        <f t="shared" si="36"/>
        <v>Tidak Bermasalah</v>
      </c>
    </row>
    <row r="633" spans="1:13" x14ac:dyDescent="0.25">
      <c r="A633" s="1">
        <v>45016</v>
      </c>
      <c r="B633" t="s">
        <v>41</v>
      </c>
      <c r="C633">
        <f t="shared" si="35"/>
        <v>23</v>
      </c>
      <c r="D633" t="s">
        <v>3</v>
      </c>
      <c r="E633">
        <f>IF(D633="ECO",1,IF(D633="EZ",2,3))</f>
        <v>1</v>
      </c>
      <c r="F633" t="s">
        <v>4</v>
      </c>
      <c r="G633">
        <f>IF(F633="PP_PM",1,IF(F633="PP_CASH",2,3))</f>
        <v>1</v>
      </c>
      <c r="H633" t="s">
        <v>5</v>
      </c>
      <c r="I633">
        <f>IF(H633="AKULAKUOB",1,IF(H633="BUKAEXPRESS",2,IF(H633="BUKALAPAK",3,IF(H633="E3",4,IF(H633="LAZADA",5,IF(H633="MAGELLAN",6,IF(H633="SHOPEE",7,IF(H633="TOKOPEDIA",8,9))))))))</f>
        <v>7</v>
      </c>
      <c r="J633">
        <v>19305</v>
      </c>
      <c r="K633">
        <f>IF(M633="Bermasalah",0,1)</f>
        <v>0</v>
      </c>
      <c r="L633" t="s">
        <v>131</v>
      </c>
      <c r="M633" t="str">
        <f t="shared" si="36"/>
        <v>Bermasalah</v>
      </c>
    </row>
    <row r="634" spans="1:13" x14ac:dyDescent="0.25">
      <c r="A634" s="1">
        <v>45016</v>
      </c>
      <c r="B634" t="s">
        <v>41</v>
      </c>
      <c r="C634">
        <f t="shared" si="35"/>
        <v>23</v>
      </c>
      <c r="D634" t="s">
        <v>3</v>
      </c>
      <c r="E634">
        <f>IF(D634="ECO",1,IF(D634="EZ",2,3))</f>
        <v>1</v>
      </c>
      <c r="F634" t="s">
        <v>4</v>
      </c>
      <c r="G634">
        <f>IF(F634="PP_PM",1,IF(F634="PP_CASH",2,3))</f>
        <v>1</v>
      </c>
      <c r="H634" t="s">
        <v>5</v>
      </c>
      <c r="I634">
        <f>IF(H634="AKULAKUOB",1,IF(H634="BUKAEXPRESS",2,IF(H634="BUKALAPAK",3,IF(H634="E3",4,IF(H634="LAZADA",5,IF(H634="MAGELLAN",6,IF(H634="SHOPEE",7,IF(H634="TOKOPEDIA",8,9))))))))</f>
        <v>7</v>
      </c>
      <c r="J634">
        <v>15840</v>
      </c>
      <c r="K634">
        <f>IF(M634="Bermasalah",0,1)</f>
        <v>0</v>
      </c>
      <c r="L634" t="s">
        <v>131</v>
      </c>
      <c r="M634" t="str">
        <f t="shared" si="36"/>
        <v>Bermasalah</v>
      </c>
    </row>
    <row r="635" spans="1:13" x14ac:dyDescent="0.25">
      <c r="A635" s="1">
        <v>45016</v>
      </c>
      <c r="B635" t="s">
        <v>41</v>
      </c>
      <c r="C635">
        <f t="shared" si="35"/>
        <v>23</v>
      </c>
      <c r="D635" t="s">
        <v>3</v>
      </c>
      <c r="E635">
        <f>IF(D635="ECO",1,IF(D635="EZ",2,3))</f>
        <v>1</v>
      </c>
      <c r="F635" t="s">
        <v>4</v>
      </c>
      <c r="G635">
        <f>IF(F635="PP_PM",1,IF(F635="PP_CASH",2,3))</f>
        <v>1</v>
      </c>
      <c r="H635" t="s">
        <v>5</v>
      </c>
      <c r="I635">
        <f>IF(H635="AKULAKUOB",1,IF(H635="BUKAEXPRESS",2,IF(H635="BUKALAPAK",3,IF(H635="E3",4,IF(H635="LAZADA",5,IF(H635="MAGELLAN",6,IF(H635="SHOPEE",7,IF(H635="TOKOPEDIA",8,9))))))))</f>
        <v>7</v>
      </c>
      <c r="J635">
        <v>23265</v>
      </c>
      <c r="K635">
        <f>IF(M635="Bermasalah",0,1)</f>
        <v>1</v>
      </c>
      <c r="L635" t="s">
        <v>49</v>
      </c>
      <c r="M635" t="str">
        <f t="shared" si="36"/>
        <v>Tidak Bermasalah</v>
      </c>
    </row>
    <row r="636" spans="1:13" x14ac:dyDescent="0.25">
      <c r="A636" s="1">
        <v>45016</v>
      </c>
      <c r="B636" t="s">
        <v>41</v>
      </c>
      <c r="C636">
        <f t="shared" si="35"/>
        <v>23</v>
      </c>
      <c r="D636" t="s">
        <v>3</v>
      </c>
      <c r="E636">
        <f>IF(D636="ECO",1,IF(D636="EZ",2,3))</f>
        <v>1</v>
      </c>
      <c r="F636" t="s">
        <v>4</v>
      </c>
      <c r="G636">
        <f>IF(F636="PP_PM",1,IF(F636="PP_CASH",2,3))</f>
        <v>1</v>
      </c>
      <c r="H636" t="s">
        <v>5</v>
      </c>
      <c r="I636">
        <f>IF(H636="AKULAKUOB",1,IF(H636="BUKAEXPRESS",2,IF(H636="BUKALAPAK",3,IF(H636="E3",4,IF(H636="LAZADA",5,IF(H636="MAGELLAN",6,IF(H636="SHOPEE",7,IF(H636="TOKOPEDIA",8,9))))))))</f>
        <v>7</v>
      </c>
      <c r="J636">
        <v>23018</v>
      </c>
      <c r="K636">
        <f>IF(M636="Bermasalah",0,1)</f>
        <v>1</v>
      </c>
      <c r="L636" t="s">
        <v>49</v>
      </c>
      <c r="M636" t="str">
        <f t="shared" si="36"/>
        <v>Tidak Bermasalah</v>
      </c>
    </row>
    <row r="637" spans="1:13" x14ac:dyDescent="0.25">
      <c r="A637" s="1">
        <v>45016</v>
      </c>
      <c r="B637" t="s">
        <v>41</v>
      </c>
      <c r="C637">
        <f t="shared" si="35"/>
        <v>23</v>
      </c>
      <c r="D637" t="s">
        <v>3</v>
      </c>
      <c r="E637">
        <f>IF(D637="ECO",1,IF(D637="EZ",2,3))</f>
        <v>1</v>
      </c>
      <c r="F637" t="s">
        <v>4</v>
      </c>
      <c r="G637">
        <f>IF(F637="PP_PM",1,IF(F637="PP_CASH",2,3))</f>
        <v>1</v>
      </c>
      <c r="H637" t="s">
        <v>5</v>
      </c>
      <c r="I637">
        <f>IF(H637="AKULAKUOB",1,IF(H637="BUKAEXPRESS",2,IF(H637="BUKALAPAK",3,IF(H637="E3",4,IF(H637="LAZADA",5,IF(H637="MAGELLAN",6,IF(H637="SHOPEE",7,IF(H637="TOKOPEDIA",8,9))))))))</f>
        <v>7</v>
      </c>
      <c r="J637">
        <v>23018</v>
      </c>
      <c r="K637">
        <f>IF(M637="Bermasalah",0,1)</f>
        <v>1</v>
      </c>
      <c r="L637" t="s">
        <v>49</v>
      </c>
      <c r="M637" t="str">
        <f t="shared" si="36"/>
        <v>Tidak Bermasalah</v>
      </c>
    </row>
    <row r="638" spans="1:13" x14ac:dyDescent="0.25">
      <c r="A638" s="1">
        <v>45016</v>
      </c>
      <c r="B638" t="s">
        <v>41</v>
      </c>
      <c r="C638">
        <f t="shared" si="35"/>
        <v>23</v>
      </c>
      <c r="D638" t="s">
        <v>3</v>
      </c>
      <c r="E638">
        <f>IF(D638="ECO",1,IF(D638="EZ",2,3))</f>
        <v>1</v>
      </c>
      <c r="F638" t="s">
        <v>4</v>
      </c>
      <c r="G638">
        <f>IF(F638="PP_PM",1,IF(F638="PP_CASH",2,3))</f>
        <v>1</v>
      </c>
      <c r="H638" t="s">
        <v>5</v>
      </c>
      <c r="I638">
        <f>IF(H638="AKULAKUOB",1,IF(H638="BUKAEXPRESS",2,IF(H638="BUKALAPAK",3,IF(H638="E3",4,IF(H638="LAZADA",5,IF(H638="MAGELLAN",6,IF(H638="SHOPEE",7,IF(H638="TOKOPEDIA",8,9))))))))</f>
        <v>7</v>
      </c>
      <c r="J638">
        <v>24998</v>
      </c>
      <c r="K638">
        <f>IF(M638="Bermasalah",0,1)</f>
        <v>1</v>
      </c>
      <c r="L638" t="s">
        <v>49</v>
      </c>
      <c r="M638" t="str">
        <f t="shared" si="36"/>
        <v>Tidak Bermasalah</v>
      </c>
    </row>
    <row r="639" spans="1:13" x14ac:dyDescent="0.25">
      <c r="A639" s="1">
        <v>45016</v>
      </c>
      <c r="B639" t="s">
        <v>41</v>
      </c>
      <c r="C639">
        <f t="shared" si="35"/>
        <v>23</v>
      </c>
      <c r="D639" t="s">
        <v>3</v>
      </c>
      <c r="E639">
        <f>IF(D639="ECO",1,IF(D639="EZ",2,3))</f>
        <v>1</v>
      </c>
      <c r="F639" t="s">
        <v>4</v>
      </c>
      <c r="G639">
        <f>IF(F639="PP_PM",1,IF(F639="PP_CASH",2,3))</f>
        <v>1</v>
      </c>
      <c r="H639" t="s">
        <v>5</v>
      </c>
      <c r="I639">
        <f>IF(H639="AKULAKUOB",1,IF(H639="BUKAEXPRESS",2,IF(H639="BUKALAPAK",3,IF(H639="E3",4,IF(H639="LAZADA",5,IF(H639="MAGELLAN",6,IF(H639="SHOPEE",7,IF(H639="TOKOPEDIA",8,9))))))))</f>
        <v>7</v>
      </c>
      <c r="J639">
        <v>24998</v>
      </c>
      <c r="K639">
        <f>IF(M639="Bermasalah",0,1)</f>
        <v>1</v>
      </c>
      <c r="L639" t="s">
        <v>49</v>
      </c>
      <c r="M639" t="str">
        <f t="shared" si="36"/>
        <v>Tidak Bermasalah</v>
      </c>
    </row>
    <row r="640" spans="1:13" x14ac:dyDescent="0.25">
      <c r="A640" s="1">
        <v>45016</v>
      </c>
      <c r="B640" t="s">
        <v>41</v>
      </c>
      <c r="C640">
        <f t="shared" si="35"/>
        <v>23</v>
      </c>
      <c r="D640" t="s">
        <v>3</v>
      </c>
      <c r="E640">
        <f>IF(D640="ECO",1,IF(D640="EZ",2,3))</f>
        <v>1</v>
      </c>
      <c r="F640" t="s">
        <v>4</v>
      </c>
      <c r="G640">
        <f>IF(F640="PP_PM",1,IF(F640="PP_CASH",2,3))</f>
        <v>1</v>
      </c>
      <c r="H640" t="s">
        <v>5</v>
      </c>
      <c r="I640">
        <f>IF(H640="AKULAKUOB",1,IF(H640="BUKAEXPRESS",2,IF(H640="BUKALAPAK",3,IF(H640="E3",4,IF(H640="LAZADA",5,IF(H640="MAGELLAN",6,IF(H640="SHOPEE",7,IF(H640="TOKOPEDIA",8,9))))))))</f>
        <v>7</v>
      </c>
      <c r="J640">
        <v>26978</v>
      </c>
      <c r="K640">
        <f>IF(M640="Bermasalah",0,1)</f>
        <v>1</v>
      </c>
      <c r="L640" t="s">
        <v>49</v>
      </c>
      <c r="M640" t="str">
        <f t="shared" si="36"/>
        <v>Tidak Bermasalah</v>
      </c>
    </row>
    <row r="641" spans="1:13" x14ac:dyDescent="0.25">
      <c r="A641" s="1">
        <v>45016</v>
      </c>
      <c r="B641" t="s">
        <v>41</v>
      </c>
      <c r="C641">
        <f t="shared" si="35"/>
        <v>23</v>
      </c>
      <c r="D641" t="s">
        <v>3</v>
      </c>
      <c r="E641">
        <f>IF(D641="ECO",1,IF(D641="EZ",2,3))</f>
        <v>1</v>
      </c>
      <c r="F641" t="s">
        <v>4</v>
      </c>
      <c r="G641">
        <f>IF(F641="PP_PM",1,IF(F641="PP_CASH",2,3))</f>
        <v>1</v>
      </c>
      <c r="H641" t="s">
        <v>5</v>
      </c>
      <c r="I641">
        <f>IF(H641="AKULAKUOB",1,IF(H641="BUKAEXPRESS",2,IF(H641="BUKALAPAK",3,IF(H641="E3",4,IF(H641="LAZADA",5,IF(H641="MAGELLAN",6,IF(H641="SHOPEE",7,IF(H641="TOKOPEDIA",8,9))))))))</f>
        <v>7</v>
      </c>
      <c r="J641">
        <v>24998</v>
      </c>
      <c r="K641">
        <f>IF(M641="Bermasalah",0,1)</f>
        <v>1</v>
      </c>
      <c r="L641" t="s">
        <v>49</v>
      </c>
      <c r="M641" t="str">
        <f t="shared" si="36"/>
        <v>Tidak Bermasalah</v>
      </c>
    </row>
    <row r="642" spans="1:13" x14ac:dyDescent="0.25">
      <c r="A642" s="1">
        <v>45016</v>
      </c>
      <c r="B642" t="s">
        <v>41</v>
      </c>
      <c r="C642">
        <f t="shared" si="35"/>
        <v>23</v>
      </c>
      <c r="D642" t="s">
        <v>3</v>
      </c>
      <c r="E642">
        <f>IF(D642="ECO",1,IF(D642="EZ",2,3))</f>
        <v>1</v>
      </c>
      <c r="F642" t="s">
        <v>4</v>
      </c>
      <c r="G642">
        <f>IF(F642="PP_PM",1,IF(F642="PP_CASH",2,3))</f>
        <v>1</v>
      </c>
      <c r="H642" t="s">
        <v>5</v>
      </c>
      <c r="I642">
        <f>IF(H642="AKULAKUOB",1,IF(H642="BUKAEXPRESS",2,IF(H642="BUKALAPAK",3,IF(H642="E3",4,IF(H642="LAZADA",5,IF(H642="MAGELLAN",6,IF(H642="SHOPEE",7,IF(H642="TOKOPEDIA",8,9))))))))</f>
        <v>7</v>
      </c>
      <c r="J642">
        <v>29948</v>
      </c>
      <c r="K642">
        <f>IF(M642="Bermasalah",0,1)</f>
        <v>1</v>
      </c>
      <c r="L642" t="s">
        <v>49</v>
      </c>
      <c r="M642" t="str">
        <f t="shared" si="36"/>
        <v>Tidak Bermasalah</v>
      </c>
    </row>
    <row r="643" spans="1:13" x14ac:dyDescent="0.25">
      <c r="A643" s="1">
        <v>45016</v>
      </c>
      <c r="B643" t="s">
        <v>41</v>
      </c>
      <c r="C643">
        <f t="shared" si="35"/>
        <v>23</v>
      </c>
      <c r="D643" t="s">
        <v>3</v>
      </c>
      <c r="E643">
        <f>IF(D643="ECO",1,IF(D643="EZ",2,3))</f>
        <v>1</v>
      </c>
      <c r="F643" t="s">
        <v>4</v>
      </c>
      <c r="G643">
        <f>IF(F643="PP_PM",1,IF(F643="PP_CASH",2,3))</f>
        <v>1</v>
      </c>
      <c r="H643" t="s">
        <v>5</v>
      </c>
      <c r="I643">
        <f>IF(H643="AKULAKUOB",1,IF(H643="BUKAEXPRESS",2,IF(H643="BUKALAPAK",3,IF(H643="E3",4,IF(H643="LAZADA",5,IF(H643="MAGELLAN",6,IF(H643="SHOPEE",7,IF(H643="TOKOPEDIA",8,9))))))))</f>
        <v>7</v>
      </c>
      <c r="J643">
        <v>24998</v>
      </c>
      <c r="K643">
        <f>IF(M643="Bermasalah",0,1)</f>
        <v>1</v>
      </c>
      <c r="L643" t="s">
        <v>49</v>
      </c>
      <c r="M643" t="str">
        <f t="shared" si="36"/>
        <v>Tidak Bermasalah</v>
      </c>
    </row>
    <row r="644" spans="1:13" x14ac:dyDescent="0.25">
      <c r="A644" s="1">
        <v>45016</v>
      </c>
      <c r="B644" t="s">
        <v>41</v>
      </c>
      <c r="C644">
        <f t="shared" si="35"/>
        <v>23</v>
      </c>
      <c r="D644" t="s">
        <v>3</v>
      </c>
      <c r="E644">
        <f>IF(D644="ECO",1,IF(D644="EZ",2,3))</f>
        <v>1</v>
      </c>
      <c r="F644" t="s">
        <v>4</v>
      </c>
      <c r="G644">
        <f>IF(F644="PP_PM",1,IF(F644="PP_CASH",2,3))</f>
        <v>1</v>
      </c>
      <c r="H644" t="s">
        <v>5</v>
      </c>
      <c r="I644">
        <f>IF(H644="AKULAKUOB",1,IF(H644="BUKAEXPRESS",2,IF(H644="BUKALAPAK",3,IF(H644="E3",4,IF(H644="LAZADA",5,IF(H644="MAGELLAN",6,IF(H644="SHOPEE",7,IF(H644="TOKOPEDIA",8,9))))))))</f>
        <v>7</v>
      </c>
      <c r="J644">
        <v>24998</v>
      </c>
      <c r="K644">
        <f>IF(M644="Bermasalah",0,1)</f>
        <v>0</v>
      </c>
      <c r="L644" t="s">
        <v>131</v>
      </c>
      <c r="M644" t="str">
        <f t="shared" si="36"/>
        <v>Bermasalah</v>
      </c>
    </row>
    <row r="645" spans="1:13" x14ac:dyDescent="0.25">
      <c r="A645" s="1">
        <v>45016</v>
      </c>
      <c r="B645" t="s">
        <v>41</v>
      </c>
      <c r="C645">
        <f t="shared" ref="C645:C708" si="37">IF(B645=B644,23,24)</f>
        <v>23</v>
      </c>
      <c r="D645" t="s">
        <v>3</v>
      </c>
      <c r="E645">
        <f>IF(D645="ECO",1,IF(D645="EZ",2,3))</f>
        <v>1</v>
      </c>
      <c r="F645" t="s">
        <v>4</v>
      </c>
      <c r="G645">
        <f>IF(F645="PP_PM",1,IF(F645="PP_CASH",2,3))</f>
        <v>1</v>
      </c>
      <c r="H645" t="s">
        <v>5</v>
      </c>
      <c r="I645">
        <f>IF(H645="AKULAKUOB",1,IF(H645="BUKAEXPRESS",2,IF(H645="BUKALAPAK",3,IF(H645="E3",4,IF(H645="LAZADA",5,IF(H645="MAGELLAN",6,IF(H645="SHOPEE",7,IF(H645="TOKOPEDIA",8,9))))))))</f>
        <v>7</v>
      </c>
      <c r="J645">
        <v>29948</v>
      </c>
      <c r="K645">
        <f>IF(M645="Bermasalah",0,1)</f>
        <v>1</v>
      </c>
      <c r="L645" t="s">
        <v>49</v>
      </c>
      <c r="M645" t="str">
        <f t="shared" si="36"/>
        <v>Tidak Bermasalah</v>
      </c>
    </row>
    <row r="646" spans="1:13" x14ac:dyDescent="0.25">
      <c r="A646" s="1">
        <v>45016</v>
      </c>
      <c r="B646" t="s">
        <v>41</v>
      </c>
      <c r="C646">
        <f t="shared" si="37"/>
        <v>23</v>
      </c>
      <c r="D646" t="s">
        <v>3</v>
      </c>
      <c r="E646">
        <f>IF(D646="ECO",1,IF(D646="EZ",2,3))</f>
        <v>1</v>
      </c>
      <c r="F646" t="s">
        <v>4</v>
      </c>
      <c r="G646">
        <f>IF(F646="PP_PM",1,IF(F646="PP_CASH",2,3))</f>
        <v>1</v>
      </c>
      <c r="H646" t="s">
        <v>5</v>
      </c>
      <c r="I646">
        <f>IF(H646="AKULAKUOB",1,IF(H646="BUKAEXPRESS",2,IF(H646="BUKALAPAK",3,IF(H646="E3",4,IF(H646="LAZADA",5,IF(H646="MAGELLAN",6,IF(H646="SHOPEE",7,IF(H646="TOKOPEDIA",8,9))))))))</f>
        <v>7</v>
      </c>
      <c r="J646">
        <v>24998</v>
      </c>
      <c r="K646">
        <f>IF(M646="Bermasalah",0,1)</f>
        <v>1</v>
      </c>
      <c r="L646" t="s">
        <v>49</v>
      </c>
      <c r="M646" t="str">
        <f t="shared" si="36"/>
        <v>Tidak Bermasalah</v>
      </c>
    </row>
    <row r="647" spans="1:13" x14ac:dyDescent="0.25">
      <c r="A647" s="1">
        <v>45016</v>
      </c>
      <c r="B647" t="s">
        <v>41</v>
      </c>
      <c r="C647">
        <f t="shared" si="37"/>
        <v>23</v>
      </c>
      <c r="D647" t="s">
        <v>3</v>
      </c>
      <c r="E647">
        <f>IF(D647="ECO",1,IF(D647="EZ",2,3))</f>
        <v>1</v>
      </c>
      <c r="F647" t="s">
        <v>4</v>
      </c>
      <c r="G647">
        <f>IF(F647="PP_PM",1,IF(F647="PP_CASH",2,3))</f>
        <v>1</v>
      </c>
      <c r="H647" t="s">
        <v>5</v>
      </c>
      <c r="I647">
        <f>IF(H647="AKULAKUOB",1,IF(H647="BUKAEXPRESS",2,IF(H647="BUKALAPAK",3,IF(H647="E3",4,IF(H647="LAZADA",5,IF(H647="MAGELLAN",6,IF(H647="SHOPEE",7,IF(H647="TOKOPEDIA",8,9))))))))</f>
        <v>7</v>
      </c>
      <c r="J647">
        <v>18810</v>
      </c>
      <c r="K647">
        <f>IF(M647="Bermasalah",0,1)</f>
        <v>1</v>
      </c>
      <c r="L647" t="s">
        <v>49</v>
      </c>
      <c r="M647" t="str">
        <f t="shared" si="36"/>
        <v>Tidak Bermasalah</v>
      </c>
    </row>
    <row r="648" spans="1:13" x14ac:dyDescent="0.25">
      <c r="A648" s="1">
        <v>45019</v>
      </c>
      <c r="B648" t="s">
        <v>41</v>
      </c>
      <c r="C648">
        <f t="shared" si="37"/>
        <v>23</v>
      </c>
      <c r="D648" t="s">
        <v>3</v>
      </c>
      <c r="E648">
        <f>IF(D648="ECO",1,IF(D648="EZ",2,3))</f>
        <v>1</v>
      </c>
      <c r="F648" t="s">
        <v>4</v>
      </c>
      <c r="G648">
        <f>IF(F648="PP_PM",1,IF(F648="PP_CASH",2,3))</f>
        <v>1</v>
      </c>
      <c r="H648" t="s">
        <v>5</v>
      </c>
      <c r="I648">
        <f>IF(H648="AKULAKUOB",1,IF(H648="BUKAEXPRESS",2,IF(H648="BUKALAPAK",3,IF(H648="E3",4,IF(H648="LAZADA",5,IF(H648="MAGELLAN",6,IF(H648="SHOPEE",7,IF(H648="TOKOPEDIA",8,9))))))))</f>
        <v>7</v>
      </c>
      <c r="J648">
        <v>18315</v>
      </c>
      <c r="K648">
        <f>IF(M648="Bermasalah",0,1)</f>
        <v>0</v>
      </c>
      <c r="L648" t="s">
        <v>131</v>
      </c>
      <c r="M648" t="str">
        <f t="shared" si="36"/>
        <v>Bermasalah</v>
      </c>
    </row>
    <row r="649" spans="1:13" x14ac:dyDescent="0.25">
      <c r="A649" s="1">
        <v>45017</v>
      </c>
      <c r="B649" t="s">
        <v>41</v>
      </c>
      <c r="C649">
        <f t="shared" si="37"/>
        <v>23</v>
      </c>
      <c r="D649" t="s">
        <v>3</v>
      </c>
      <c r="E649">
        <f>IF(D649="ECO",1,IF(D649="EZ",2,3))</f>
        <v>1</v>
      </c>
      <c r="F649" t="s">
        <v>4</v>
      </c>
      <c r="G649">
        <f>IF(F649="PP_PM",1,IF(F649="PP_CASH",2,3))</f>
        <v>1</v>
      </c>
      <c r="H649" t="s">
        <v>5</v>
      </c>
      <c r="I649">
        <f>IF(H649="AKULAKUOB",1,IF(H649="BUKAEXPRESS",2,IF(H649="BUKALAPAK",3,IF(H649="E3",4,IF(H649="LAZADA",5,IF(H649="MAGELLAN",6,IF(H649="SHOPEE",7,IF(H649="TOKOPEDIA",8,9))))))))</f>
        <v>7</v>
      </c>
      <c r="J649">
        <v>16335</v>
      </c>
      <c r="K649">
        <f>IF(M649="Bermasalah",0,1)</f>
        <v>0</v>
      </c>
      <c r="L649" t="s">
        <v>19</v>
      </c>
      <c r="M649" t="str">
        <f t="shared" si="36"/>
        <v>Bermasalah</v>
      </c>
    </row>
    <row r="650" spans="1:13" x14ac:dyDescent="0.25">
      <c r="A650" s="1">
        <v>45019</v>
      </c>
      <c r="B650" t="s">
        <v>41</v>
      </c>
      <c r="C650">
        <f t="shared" si="37"/>
        <v>23</v>
      </c>
      <c r="D650" t="s">
        <v>3</v>
      </c>
      <c r="E650">
        <f>IF(D650="ECO",1,IF(D650="EZ",2,3))</f>
        <v>1</v>
      </c>
      <c r="F650" t="s">
        <v>4</v>
      </c>
      <c r="G650">
        <f>IF(F650="PP_PM",1,IF(F650="PP_CASH",2,3))</f>
        <v>1</v>
      </c>
      <c r="H650" t="s">
        <v>5</v>
      </c>
      <c r="I650">
        <f>IF(H650="AKULAKUOB",1,IF(H650="BUKAEXPRESS",2,IF(H650="BUKALAPAK",3,IF(H650="E3",4,IF(H650="LAZADA",5,IF(H650="MAGELLAN",6,IF(H650="SHOPEE",7,IF(H650="TOKOPEDIA",8,9))))))))</f>
        <v>7</v>
      </c>
      <c r="J650">
        <v>14602</v>
      </c>
      <c r="K650">
        <f>IF(M650="Bermasalah",0,1)</f>
        <v>0</v>
      </c>
      <c r="L650" t="s">
        <v>19</v>
      </c>
      <c r="M650" t="str">
        <f t="shared" si="36"/>
        <v>Bermasalah</v>
      </c>
    </row>
    <row r="651" spans="1:13" x14ac:dyDescent="0.25">
      <c r="A651" s="1">
        <v>45063</v>
      </c>
      <c r="B651" t="s">
        <v>41</v>
      </c>
      <c r="C651">
        <f t="shared" si="37"/>
        <v>23</v>
      </c>
      <c r="D651" t="s">
        <v>3</v>
      </c>
      <c r="E651">
        <f>IF(D651="ECO",1,IF(D651="EZ",2,3))</f>
        <v>1</v>
      </c>
      <c r="F651" t="s">
        <v>4</v>
      </c>
      <c r="G651">
        <f>IF(F651="PP_PM",1,IF(F651="PP_CASH",2,3))</f>
        <v>1</v>
      </c>
      <c r="H651" t="s">
        <v>5</v>
      </c>
      <c r="I651">
        <f>IF(H651="AKULAKUOB",1,IF(H651="BUKAEXPRESS",2,IF(H651="BUKALAPAK",3,IF(H651="E3",4,IF(H651="LAZADA",5,IF(H651="MAGELLAN",6,IF(H651="SHOPEE",7,IF(H651="TOKOPEDIA",8,9))))))))</f>
        <v>7</v>
      </c>
      <c r="J651">
        <v>27720</v>
      </c>
      <c r="K651">
        <f>IF(M651="Bermasalah",0,1)</f>
        <v>0</v>
      </c>
      <c r="L651" t="s">
        <v>131</v>
      </c>
      <c r="M651" t="str">
        <f t="shared" si="36"/>
        <v>Bermasalah</v>
      </c>
    </row>
    <row r="652" spans="1:13" x14ac:dyDescent="0.25">
      <c r="A652" s="1">
        <v>45064</v>
      </c>
      <c r="B652" t="s">
        <v>41</v>
      </c>
      <c r="C652">
        <f t="shared" si="37"/>
        <v>23</v>
      </c>
      <c r="D652" t="s">
        <v>3</v>
      </c>
      <c r="E652">
        <f>IF(D652="ECO",1,IF(D652="EZ",2,3))</f>
        <v>1</v>
      </c>
      <c r="F652" t="s">
        <v>4</v>
      </c>
      <c r="G652">
        <f>IF(F652="PP_PM",1,IF(F652="PP_CASH",2,3))</f>
        <v>1</v>
      </c>
      <c r="H652" t="s">
        <v>5</v>
      </c>
      <c r="I652">
        <f>IF(H652="AKULAKUOB",1,IF(H652="BUKAEXPRESS",2,IF(H652="BUKALAPAK",3,IF(H652="E3",4,IF(H652="LAZADA",5,IF(H652="MAGELLAN",6,IF(H652="SHOPEE",7,IF(H652="TOKOPEDIA",8,9))))))))</f>
        <v>7</v>
      </c>
      <c r="J652">
        <v>18068</v>
      </c>
      <c r="K652">
        <f>IF(M652="Bermasalah",0,1)</f>
        <v>0</v>
      </c>
      <c r="L652" t="s">
        <v>19</v>
      </c>
      <c r="M652" t="str">
        <f t="shared" si="36"/>
        <v>Bermasalah</v>
      </c>
    </row>
    <row r="653" spans="1:13" x14ac:dyDescent="0.25">
      <c r="A653" s="1">
        <v>45065</v>
      </c>
      <c r="B653" t="s">
        <v>41</v>
      </c>
      <c r="C653">
        <f t="shared" si="37"/>
        <v>23</v>
      </c>
      <c r="D653" t="s">
        <v>3</v>
      </c>
      <c r="E653">
        <f>IF(D653="ECO",1,IF(D653="EZ",2,3))</f>
        <v>1</v>
      </c>
      <c r="F653" t="s">
        <v>4</v>
      </c>
      <c r="G653">
        <f>IF(F653="PP_PM",1,IF(F653="PP_CASH",2,3))</f>
        <v>1</v>
      </c>
      <c r="H653" t="s">
        <v>5</v>
      </c>
      <c r="I653">
        <f>IF(H653="AKULAKUOB",1,IF(H653="BUKAEXPRESS",2,IF(H653="BUKALAPAK",3,IF(H653="E3",4,IF(H653="LAZADA",5,IF(H653="MAGELLAN",6,IF(H653="SHOPEE",7,IF(H653="TOKOPEDIA",8,9))))))))</f>
        <v>7</v>
      </c>
      <c r="J653">
        <v>19305</v>
      </c>
      <c r="K653">
        <f>IF(M653="Bermasalah",0,1)</f>
        <v>1</v>
      </c>
      <c r="L653" t="s">
        <v>49</v>
      </c>
      <c r="M653" t="str">
        <f t="shared" si="36"/>
        <v>Tidak Bermasalah</v>
      </c>
    </row>
    <row r="654" spans="1:13" x14ac:dyDescent="0.25">
      <c r="A654" s="1">
        <v>45066</v>
      </c>
      <c r="B654" t="s">
        <v>41</v>
      </c>
      <c r="C654">
        <f t="shared" si="37"/>
        <v>23</v>
      </c>
      <c r="D654" t="s">
        <v>3</v>
      </c>
      <c r="E654">
        <f>IF(D654="ECO",1,IF(D654="EZ",2,3))</f>
        <v>1</v>
      </c>
      <c r="F654" t="s">
        <v>4</v>
      </c>
      <c r="G654">
        <f>IF(F654="PP_PM",1,IF(F654="PP_CASH",2,3))</f>
        <v>1</v>
      </c>
      <c r="H654" t="s">
        <v>5</v>
      </c>
      <c r="I654">
        <f>IF(H654="AKULAKUOB",1,IF(H654="BUKAEXPRESS",2,IF(H654="BUKALAPAK",3,IF(H654="E3",4,IF(H654="LAZADA",5,IF(H654="MAGELLAN",6,IF(H654="SHOPEE",7,IF(H654="TOKOPEDIA",8,9))))))))</f>
        <v>7</v>
      </c>
      <c r="J654">
        <v>21532</v>
      </c>
      <c r="K654">
        <f>IF(M654="Bermasalah",0,1)</f>
        <v>0</v>
      </c>
      <c r="L654" t="s">
        <v>131</v>
      </c>
      <c r="M654" t="str">
        <f t="shared" si="36"/>
        <v>Bermasalah</v>
      </c>
    </row>
    <row r="655" spans="1:13" x14ac:dyDescent="0.25">
      <c r="A655" s="1">
        <v>45067</v>
      </c>
      <c r="B655" t="s">
        <v>41</v>
      </c>
      <c r="C655">
        <f t="shared" si="37"/>
        <v>23</v>
      </c>
      <c r="D655" t="s">
        <v>3</v>
      </c>
      <c r="E655">
        <f>IF(D655="ECO",1,IF(D655="EZ",2,3))</f>
        <v>1</v>
      </c>
      <c r="F655" t="s">
        <v>4</v>
      </c>
      <c r="G655">
        <f>IF(F655="PP_PM",1,IF(F655="PP_CASH",2,3))</f>
        <v>1</v>
      </c>
      <c r="H655" t="s">
        <v>5</v>
      </c>
      <c r="I655">
        <f>IF(H655="AKULAKUOB",1,IF(H655="BUKAEXPRESS",2,IF(H655="BUKALAPAK",3,IF(H655="E3",4,IF(H655="LAZADA",5,IF(H655="MAGELLAN",6,IF(H655="SHOPEE",7,IF(H655="TOKOPEDIA",8,9))))))))</f>
        <v>7</v>
      </c>
      <c r="J655">
        <v>18562</v>
      </c>
      <c r="K655">
        <f>IF(M655="Bermasalah",0,1)</f>
        <v>0</v>
      </c>
      <c r="L655" t="s">
        <v>131</v>
      </c>
      <c r="M655" t="str">
        <f t="shared" si="36"/>
        <v>Bermasalah</v>
      </c>
    </row>
    <row r="656" spans="1:13" x14ac:dyDescent="0.25">
      <c r="A656" s="1">
        <v>45068</v>
      </c>
      <c r="B656" t="s">
        <v>41</v>
      </c>
      <c r="C656">
        <f t="shared" si="37"/>
        <v>23</v>
      </c>
      <c r="D656" t="s">
        <v>3</v>
      </c>
      <c r="E656">
        <f>IF(D656="ECO",1,IF(D656="EZ",2,3))</f>
        <v>1</v>
      </c>
      <c r="F656" t="s">
        <v>4</v>
      </c>
      <c r="G656">
        <f>IF(F656="PP_PM",1,IF(F656="PP_CASH",2,3))</f>
        <v>1</v>
      </c>
      <c r="H656" t="s">
        <v>5</v>
      </c>
      <c r="I656">
        <f>IF(H656="AKULAKUOB",1,IF(H656="BUKAEXPRESS",2,IF(H656="BUKALAPAK",3,IF(H656="E3",4,IF(H656="LAZADA",5,IF(H656="MAGELLAN",6,IF(H656="SHOPEE",7,IF(H656="TOKOPEDIA",8,9))))))))</f>
        <v>7</v>
      </c>
      <c r="J656">
        <v>18810</v>
      </c>
      <c r="K656">
        <f>IF(M656="Bermasalah",0,1)</f>
        <v>0</v>
      </c>
      <c r="L656" t="s">
        <v>131</v>
      </c>
      <c r="M656" t="str">
        <f t="shared" si="36"/>
        <v>Bermasalah</v>
      </c>
    </row>
    <row r="657" spans="1:13" x14ac:dyDescent="0.25">
      <c r="A657" s="1">
        <v>45069</v>
      </c>
      <c r="B657" t="s">
        <v>41</v>
      </c>
      <c r="C657">
        <f t="shared" si="37"/>
        <v>23</v>
      </c>
      <c r="D657" t="s">
        <v>3</v>
      </c>
      <c r="E657">
        <f>IF(D657="ECO",1,IF(D657="EZ",2,3))</f>
        <v>1</v>
      </c>
      <c r="F657" t="s">
        <v>4</v>
      </c>
      <c r="G657">
        <f>IF(F657="PP_PM",1,IF(F657="PP_CASH",2,3))</f>
        <v>1</v>
      </c>
      <c r="H657" t="s">
        <v>5</v>
      </c>
      <c r="I657">
        <f>IF(H657="AKULAKUOB",1,IF(H657="BUKAEXPRESS",2,IF(H657="BUKALAPAK",3,IF(H657="E3",4,IF(H657="LAZADA",5,IF(H657="MAGELLAN",6,IF(H657="SHOPEE",7,IF(H657="TOKOPEDIA",8,9))))))))</f>
        <v>7</v>
      </c>
      <c r="J657">
        <v>18562</v>
      </c>
      <c r="K657">
        <f>IF(M657="Bermasalah",0,1)</f>
        <v>1</v>
      </c>
      <c r="L657" t="s">
        <v>49</v>
      </c>
      <c r="M657" t="str">
        <f t="shared" si="36"/>
        <v>Tidak Bermasalah</v>
      </c>
    </row>
    <row r="658" spans="1:13" x14ac:dyDescent="0.25">
      <c r="A658" s="1">
        <v>45070</v>
      </c>
      <c r="B658" t="s">
        <v>41</v>
      </c>
      <c r="C658">
        <f t="shared" si="37"/>
        <v>23</v>
      </c>
      <c r="D658" t="s">
        <v>3</v>
      </c>
      <c r="E658">
        <f>IF(D658="ECO",1,IF(D658="EZ",2,3))</f>
        <v>1</v>
      </c>
      <c r="F658" t="s">
        <v>4</v>
      </c>
      <c r="G658">
        <f>IF(F658="PP_PM",1,IF(F658="PP_CASH",2,3))</f>
        <v>1</v>
      </c>
      <c r="H658" t="s">
        <v>5</v>
      </c>
      <c r="I658">
        <f>IF(H658="AKULAKUOB",1,IF(H658="BUKAEXPRESS",2,IF(H658="BUKALAPAK",3,IF(H658="E3",4,IF(H658="LAZADA",5,IF(H658="MAGELLAN",6,IF(H658="SHOPEE",7,IF(H658="TOKOPEDIA",8,9))))))))</f>
        <v>7</v>
      </c>
      <c r="J658">
        <v>22028</v>
      </c>
      <c r="K658">
        <f>IF(M658="Bermasalah",0,1)</f>
        <v>1</v>
      </c>
      <c r="L658" t="s">
        <v>49</v>
      </c>
      <c r="M658" t="str">
        <f t="shared" si="36"/>
        <v>Tidak Bermasalah</v>
      </c>
    </row>
    <row r="659" spans="1:13" x14ac:dyDescent="0.25">
      <c r="A659" s="1">
        <v>45071</v>
      </c>
      <c r="B659" t="s">
        <v>41</v>
      </c>
      <c r="C659">
        <f t="shared" si="37"/>
        <v>23</v>
      </c>
      <c r="D659" t="s">
        <v>3</v>
      </c>
      <c r="E659">
        <f>IF(D659="ECO",1,IF(D659="EZ",2,3))</f>
        <v>1</v>
      </c>
      <c r="F659" t="s">
        <v>4</v>
      </c>
      <c r="G659">
        <f>IF(F659="PP_PM",1,IF(F659="PP_CASH",2,3))</f>
        <v>1</v>
      </c>
      <c r="H659" t="s">
        <v>5</v>
      </c>
      <c r="I659">
        <f>IF(H659="AKULAKUOB",1,IF(H659="BUKAEXPRESS",2,IF(H659="BUKALAPAK",3,IF(H659="E3",4,IF(H659="LAZADA",5,IF(H659="MAGELLAN",6,IF(H659="SHOPEE",7,IF(H659="TOKOPEDIA",8,9))))))))</f>
        <v>7</v>
      </c>
      <c r="J659">
        <v>20048</v>
      </c>
      <c r="K659">
        <f>IF(M659="Bermasalah",0,1)</f>
        <v>1</v>
      </c>
      <c r="L659" t="s">
        <v>49</v>
      </c>
      <c r="M659" t="str">
        <f t="shared" si="36"/>
        <v>Tidak Bermasalah</v>
      </c>
    </row>
    <row r="660" spans="1:13" x14ac:dyDescent="0.25">
      <c r="A660" s="1">
        <v>45072</v>
      </c>
      <c r="B660" t="s">
        <v>41</v>
      </c>
      <c r="C660">
        <f t="shared" si="37"/>
        <v>23</v>
      </c>
      <c r="D660" t="s">
        <v>3</v>
      </c>
      <c r="E660">
        <f>IF(D660="ECO",1,IF(D660="EZ",2,3))</f>
        <v>1</v>
      </c>
      <c r="F660" t="s">
        <v>4</v>
      </c>
      <c r="G660">
        <f>IF(F660="PP_PM",1,IF(F660="PP_CASH",2,3))</f>
        <v>1</v>
      </c>
      <c r="H660" t="s">
        <v>5</v>
      </c>
      <c r="I660">
        <f>IF(H660="AKULAKUOB",1,IF(H660="BUKAEXPRESS",2,IF(H660="BUKALAPAK",3,IF(H660="E3",4,IF(H660="LAZADA",5,IF(H660="MAGELLAN",6,IF(H660="SHOPEE",7,IF(H660="TOKOPEDIA",8,9))))))))</f>
        <v>7</v>
      </c>
      <c r="J660">
        <v>13860</v>
      </c>
      <c r="K660">
        <f>IF(M660="Bermasalah",0,1)</f>
        <v>0</v>
      </c>
      <c r="L660" t="s">
        <v>131</v>
      </c>
      <c r="M660" t="str">
        <f t="shared" si="36"/>
        <v>Bermasalah</v>
      </c>
    </row>
    <row r="661" spans="1:13" x14ac:dyDescent="0.25">
      <c r="A661" s="1">
        <v>45073</v>
      </c>
      <c r="B661" t="s">
        <v>41</v>
      </c>
      <c r="C661">
        <f t="shared" si="37"/>
        <v>23</v>
      </c>
      <c r="D661" t="s">
        <v>3</v>
      </c>
      <c r="E661">
        <f>IF(D661="ECO",1,IF(D661="EZ",2,3))</f>
        <v>1</v>
      </c>
      <c r="F661" t="s">
        <v>4</v>
      </c>
      <c r="G661">
        <f>IF(F661="PP_PM",1,IF(F661="PP_CASH",2,3))</f>
        <v>1</v>
      </c>
      <c r="H661" t="s">
        <v>5</v>
      </c>
      <c r="I661">
        <f>IF(H661="AKULAKUOB",1,IF(H661="BUKAEXPRESS",2,IF(H661="BUKALAPAK",3,IF(H661="E3",4,IF(H661="LAZADA",5,IF(H661="MAGELLAN",6,IF(H661="SHOPEE",7,IF(H661="TOKOPEDIA",8,9))))))))</f>
        <v>7</v>
      </c>
      <c r="J661">
        <v>22028</v>
      </c>
      <c r="K661">
        <f>IF(M661="Bermasalah",0,1)</f>
        <v>1</v>
      </c>
      <c r="L661" t="s">
        <v>49</v>
      </c>
      <c r="M661" t="str">
        <f t="shared" ref="M661:M724" si="38">IF(L661="Other","Bermasalah",IF(L661="Delivery","Tidak Bermasalah",IF(L661="Kirim","Tidak Bermasalah",IF(L661="Pack","Tidak Bermasalah",IF(L661="Paket Bermasalah","Bermasalah",IF(L661="Paket Tinggal Gudang","Tidak Bermasalah",IF(L661="Sampai","Tidak Bermasalah",IF(L661="Tanda Terima","Tidak Bermasalah",IF(L661="TTD Retur","Bermasalah",0)))))))))</f>
        <v>Tidak Bermasalah</v>
      </c>
    </row>
    <row r="662" spans="1:13" x14ac:dyDescent="0.25">
      <c r="A662" s="1">
        <v>45074</v>
      </c>
      <c r="B662" t="s">
        <v>41</v>
      </c>
      <c r="C662">
        <f t="shared" si="37"/>
        <v>23</v>
      </c>
      <c r="D662" t="s">
        <v>3</v>
      </c>
      <c r="E662">
        <f>IF(D662="ECO",1,IF(D662="EZ",2,3))</f>
        <v>1</v>
      </c>
      <c r="F662" t="s">
        <v>4</v>
      </c>
      <c r="G662">
        <f>IF(F662="PP_PM",1,IF(F662="PP_CASH",2,3))</f>
        <v>1</v>
      </c>
      <c r="H662" t="s">
        <v>5</v>
      </c>
      <c r="I662">
        <f>IF(H662="AKULAKUOB",1,IF(H662="BUKAEXPRESS",2,IF(H662="BUKALAPAK",3,IF(H662="E3",4,IF(H662="LAZADA",5,IF(H662="MAGELLAN",6,IF(H662="SHOPEE",7,IF(H662="TOKOPEDIA",8,9))))))))</f>
        <v>7</v>
      </c>
      <c r="J662">
        <v>22028</v>
      </c>
      <c r="K662">
        <f>IF(M662="Bermasalah",0,1)</f>
        <v>1</v>
      </c>
      <c r="L662" t="s">
        <v>49</v>
      </c>
      <c r="M662" t="str">
        <f t="shared" si="38"/>
        <v>Tidak Bermasalah</v>
      </c>
    </row>
    <row r="663" spans="1:13" x14ac:dyDescent="0.25">
      <c r="A663" s="1">
        <v>45075</v>
      </c>
      <c r="B663" t="s">
        <v>41</v>
      </c>
      <c r="C663">
        <f t="shared" si="37"/>
        <v>23</v>
      </c>
      <c r="D663" t="s">
        <v>3</v>
      </c>
      <c r="E663">
        <f>IF(D663="ECO",1,IF(D663="EZ",2,3))</f>
        <v>1</v>
      </c>
      <c r="F663" t="s">
        <v>4</v>
      </c>
      <c r="G663">
        <f>IF(F663="PP_PM",1,IF(F663="PP_CASH",2,3))</f>
        <v>1</v>
      </c>
      <c r="H663" t="s">
        <v>5</v>
      </c>
      <c r="I663">
        <f>IF(H663="AKULAKUOB",1,IF(H663="BUKAEXPRESS",2,IF(H663="BUKALAPAK",3,IF(H663="E3",4,IF(H663="LAZADA",5,IF(H663="MAGELLAN",6,IF(H663="SHOPEE",7,IF(H663="TOKOPEDIA",8,9))))))))</f>
        <v>7</v>
      </c>
      <c r="J663">
        <v>20048</v>
      </c>
      <c r="K663">
        <f>IF(M663="Bermasalah",0,1)</f>
        <v>1</v>
      </c>
      <c r="L663" t="s">
        <v>49</v>
      </c>
      <c r="M663" t="str">
        <f t="shared" si="38"/>
        <v>Tidak Bermasalah</v>
      </c>
    </row>
    <row r="664" spans="1:13" x14ac:dyDescent="0.25">
      <c r="A664" s="1">
        <v>45076</v>
      </c>
      <c r="B664" t="s">
        <v>41</v>
      </c>
      <c r="C664">
        <f t="shared" si="37"/>
        <v>23</v>
      </c>
      <c r="D664" t="s">
        <v>8</v>
      </c>
      <c r="E664">
        <f>IF(D664="ECO",1,IF(D664="EZ",2,3))</f>
        <v>2</v>
      </c>
      <c r="F664" t="s">
        <v>4</v>
      </c>
      <c r="G664">
        <f>IF(F664="PP_PM",1,IF(F664="PP_CASH",2,3))</f>
        <v>1</v>
      </c>
      <c r="H664" t="s">
        <v>5</v>
      </c>
      <c r="I664">
        <f>IF(H664="AKULAKUOB",1,IF(H664="BUKAEXPRESS",2,IF(H664="BUKALAPAK",3,IF(H664="E3",4,IF(H664="LAZADA",5,IF(H664="MAGELLAN",6,IF(H664="SHOPEE",7,IF(H664="TOKOPEDIA",8,9))))))))</f>
        <v>7</v>
      </c>
      <c r="J664">
        <v>17460</v>
      </c>
      <c r="K664">
        <f>IF(M664="Bermasalah",0,1)</f>
        <v>1</v>
      </c>
      <c r="L664" t="s">
        <v>49</v>
      </c>
      <c r="M664" t="str">
        <f t="shared" si="38"/>
        <v>Tidak Bermasalah</v>
      </c>
    </row>
    <row r="665" spans="1:13" x14ac:dyDescent="0.25">
      <c r="A665" s="1">
        <v>45077</v>
      </c>
      <c r="B665" t="s">
        <v>41</v>
      </c>
      <c r="C665">
        <f t="shared" si="37"/>
        <v>23</v>
      </c>
      <c r="D665" t="s">
        <v>3</v>
      </c>
      <c r="E665">
        <f>IF(D665="ECO",1,IF(D665="EZ",2,3))</f>
        <v>1</v>
      </c>
      <c r="F665" t="s">
        <v>4</v>
      </c>
      <c r="G665">
        <f>IF(F665="PP_PM",1,IF(F665="PP_CASH",2,3))</f>
        <v>1</v>
      </c>
      <c r="H665" t="s">
        <v>5</v>
      </c>
      <c r="I665">
        <f>IF(H665="AKULAKUOB",1,IF(H665="BUKAEXPRESS",2,IF(H665="BUKALAPAK",3,IF(H665="E3",4,IF(H665="LAZADA",5,IF(H665="MAGELLAN",6,IF(H665="SHOPEE",7,IF(H665="TOKOPEDIA",8,9))))))))</f>
        <v>7</v>
      </c>
      <c r="J665">
        <v>22028</v>
      </c>
      <c r="K665">
        <f>IF(M665="Bermasalah",0,1)</f>
        <v>0</v>
      </c>
      <c r="L665" t="s">
        <v>131</v>
      </c>
      <c r="M665" t="str">
        <f t="shared" si="38"/>
        <v>Bermasalah</v>
      </c>
    </row>
    <row r="666" spans="1:13" x14ac:dyDescent="0.25">
      <c r="A666" s="1">
        <v>45047</v>
      </c>
      <c r="B666" t="s">
        <v>41</v>
      </c>
      <c r="C666">
        <f t="shared" si="37"/>
        <v>23</v>
      </c>
      <c r="D666" t="s">
        <v>3</v>
      </c>
      <c r="E666">
        <f>IF(D666="ECO",1,IF(D666="EZ",2,3))</f>
        <v>1</v>
      </c>
      <c r="F666" t="s">
        <v>4</v>
      </c>
      <c r="G666">
        <f>IF(F666="PP_PM",1,IF(F666="PP_CASH",2,3))</f>
        <v>1</v>
      </c>
      <c r="H666" t="s">
        <v>5</v>
      </c>
      <c r="I666">
        <f>IF(H666="AKULAKUOB",1,IF(H666="BUKAEXPRESS",2,IF(H666="BUKALAPAK",3,IF(H666="E3",4,IF(H666="LAZADA",5,IF(H666="MAGELLAN",6,IF(H666="SHOPEE",7,IF(H666="TOKOPEDIA",8,9))))))))</f>
        <v>7</v>
      </c>
      <c r="J666">
        <v>16335</v>
      </c>
      <c r="K666">
        <f>IF(M666="Bermasalah",0,1)</f>
        <v>0</v>
      </c>
      <c r="L666" t="s">
        <v>19</v>
      </c>
      <c r="M666" t="str">
        <f t="shared" si="38"/>
        <v>Bermasalah</v>
      </c>
    </row>
    <row r="667" spans="1:13" x14ac:dyDescent="0.25">
      <c r="A667" s="1">
        <v>45074</v>
      </c>
      <c r="B667" t="s">
        <v>41</v>
      </c>
      <c r="C667">
        <f t="shared" si="37"/>
        <v>23</v>
      </c>
      <c r="D667" t="s">
        <v>3</v>
      </c>
      <c r="E667">
        <f>IF(D667="ECO",1,IF(D667="EZ",2,3))</f>
        <v>1</v>
      </c>
      <c r="F667" t="s">
        <v>4</v>
      </c>
      <c r="G667">
        <f>IF(F667="PP_PM",1,IF(F667="PP_CASH",2,3))</f>
        <v>1</v>
      </c>
      <c r="H667" t="s">
        <v>5</v>
      </c>
      <c r="I667">
        <f>IF(H667="AKULAKUOB",1,IF(H667="BUKAEXPRESS",2,IF(H667="BUKALAPAK",3,IF(H667="E3",4,IF(H667="LAZADA",5,IF(H667="MAGELLAN",6,IF(H667="SHOPEE",7,IF(H667="TOKOPEDIA",8,9))))))))</f>
        <v>7</v>
      </c>
      <c r="J667">
        <v>22028</v>
      </c>
      <c r="K667">
        <f>IF(M667="Bermasalah",0,1)</f>
        <v>0</v>
      </c>
      <c r="L667" t="s">
        <v>19</v>
      </c>
      <c r="M667" t="str">
        <f t="shared" si="38"/>
        <v>Bermasalah</v>
      </c>
    </row>
    <row r="668" spans="1:13" x14ac:dyDescent="0.25">
      <c r="A668" s="1">
        <v>45075</v>
      </c>
      <c r="B668" t="s">
        <v>41</v>
      </c>
      <c r="C668">
        <f t="shared" si="37"/>
        <v>23</v>
      </c>
      <c r="D668" t="s">
        <v>3</v>
      </c>
      <c r="E668">
        <f>IF(D668="ECO",1,IF(D668="EZ",2,3))</f>
        <v>1</v>
      </c>
      <c r="F668" t="s">
        <v>4</v>
      </c>
      <c r="G668">
        <f>IF(F668="PP_PM",1,IF(F668="PP_CASH",2,3))</f>
        <v>1</v>
      </c>
      <c r="H668" t="s">
        <v>5</v>
      </c>
      <c r="I668">
        <f>IF(H668="AKULAKUOB",1,IF(H668="BUKAEXPRESS",2,IF(H668="BUKALAPAK",3,IF(H668="E3",4,IF(H668="LAZADA",5,IF(H668="MAGELLAN",6,IF(H668="SHOPEE",7,IF(H668="TOKOPEDIA",8,9))))))))</f>
        <v>7</v>
      </c>
      <c r="J668">
        <v>44055</v>
      </c>
      <c r="K668">
        <f>IF(M668="Bermasalah",0,1)</f>
        <v>0</v>
      </c>
      <c r="L668" t="s">
        <v>131</v>
      </c>
      <c r="M668" t="str">
        <f t="shared" si="38"/>
        <v>Bermasalah</v>
      </c>
    </row>
    <row r="669" spans="1:13" x14ac:dyDescent="0.25">
      <c r="A669" s="1">
        <v>45076</v>
      </c>
      <c r="B669" t="s">
        <v>41</v>
      </c>
      <c r="C669">
        <f t="shared" si="37"/>
        <v>23</v>
      </c>
      <c r="D669" t="s">
        <v>3</v>
      </c>
      <c r="E669">
        <f>IF(D669="ECO",1,IF(D669="EZ",2,3))</f>
        <v>1</v>
      </c>
      <c r="F669" t="s">
        <v>4</v>
      </c>
      <c r="G669">
        <f>IF(F669="PP_PM",1,IF(F669="PP_CASH",2,3))</f>
        <v>1</v>
      </c>
      <c r="H669" t="s">
        <v>5</v>
      </c>
      <c r="I669">
        <f>IF(H669="AKULAKUOB",1,IF(H669="BUKAEXPRESS",2,IF(H669="BUKALAPAK",3,IF(H669="E3",4,IF(H669="LAZADA",5,IF(H669="MAGELLAN",6,IF(H669="SHOPEE",7,IF(H669="TOKOPEDIA",8,9))))))))</f>
        <v>7</v>
      </c>
      <c r="J669">
        <v>63360</v>
      </c>
      <c r="K669">
        <f>IF(M669="Bermasalah",0,1)</f>
        <v>0</v>
      </c>
      <c r="L669" t="s">
        <v>19</v>
      </c>
      <c r="M669" t="str">
        <f t="shared" si="38"/>
        <v>Bermasalah</v>
      </c>
    </row>
    <row r="670" spans="1:13" x14ac:dyDescent="0.25">
      <c r="A670" s="1">
        <v>45077</v>
      </c>
      <c r="B670" t="s">
        <v>41</v>
      </c>
      <c r="C670">
        <f t="shared" si="37"/>
        <v>23</v>
      </c>
      <c r="D670" t="s">
        <v>8</v>
      </c>
      <c r="E670">
        <f>IF(D670="ECO",1,IF(D670="EZ",2,3))</f>
        <v>2</v>
      </c>
      <c r="F670" t="s">
        <v>4</v>
      </c>
      <c r="G670">
        <f>IF(F670="PP_PM",1,IF(F670="PP_CASH",2,3))</f>
        <v>1</v>
      </c>
      <c r="H670" t="s">
        <v>5</v>
      </c>
      <c r="I670">
        <f>IF(H670="AKULAKUOB",1,IF(H670="BUKAEXPRESS",2,IF(H670="BUKALAPAK",3,IF(H670="E3",4,IF(H670="LAZADA",5,IF(H670="MAGELLAN",6,IF(H670="SHOPEE",7,IF(H670="TOKOPEDIA",8,9))))))))</f>
        <v>7</v>
      </c>
      <c r="J670">
        <v>23280</v>
      </c>
      <c r="K670">
        <f>IF(M670="Bermasalah",0,1)</f>
        <v>0</v>
      </c>
      <c r="L670" t="s">
        <v>131</v>
      </c>
      <c r="M670" t="str">
        <f t="shared" si="38"/>
        <v>Bermasalah</v>
      </c>
    </row>
    <row r="671" spans="1:13" x14ac:dyDescent="0.25">
      <c r="A671" s="1">
        <v>45047</v>
      </c>
      <c r="B671" t="s">
        <v>41</v>
      </c>
      <c r="C671">
        <f t="shared" si="37"/>
        <v>23</v>
      </c>
      <c r="D671" t="s">
        <v>3</v>
      </c>
      <c r="E671">
        <f>IF(D671="ECO",1,IF(D671="EZ",2,3))</f>
        <v>1</v>
      </c>
      <c r="F671" t="s">
        <v>4</v>
      </c>
      <c r="G671">
        <f>IF(F671="PP_PM",1,IF(F671="PP_CASH",2,3))</f>
        <v>1</v>
      </c>
      <c r="H671" t="s">
        <v>5</v>
      </c>
      <c r="I671">
        <f>IF(H671="AKULAKUOB",1,IF(H671="BUKAEXPRESS",2,IF(H671="BUKALAPAK",3,IF(H671="E3",4,IF(H671="LAZADA",5,IF(H671="MAGELLAN",6,IF(H671="SHOPEE",7,IF(H671="TOKOPEDIA",8,9))))))))</f>
        <v>7</v>
      </c>
      <c r="J671">
        <v>22028</v>
      </c>
      <c r="K671">
        <f>IF(M671="Bermasalah",0,1)</f>
        <v>1</v>
      </c>
      <c r="L671" t="s">
        <v>49</v>
      </c>
      <c r="M671" t="str">
        <f t="shared" si="38"/>
        <v>Tidak Bermasalah</v>
      </c>
    </row>
    <row r="672" spans="1:13" x14ac:dyDescent="0.25">
      <c r="A672" s="1">
        <v>45048</v>
      </c>
      <c r="B672" t="s">
        <v>41</v>
      </c>
      <c r="C672">
        <f t="shared" si="37"/>
        <v>23</v>
      </c>
      <c r="D672" t="s">
        <v>3</v>
      </c>
      <c r="E672">
        <f>IF(D672="ECO",1,IF(D672="EZ",2,3))</f>
        <v>1</v>
      </c>
      <c r="F672" t="s">
        <v>4</v>
      </c>
      <c r="G672">
        <f>IF(F672="PP_PM",1,IF(F672="PP_CASH",2,3))</f>
        <v>1</v>
      </c>
      <c r="H672" t="s">
        <v>5</v>
      </c>
      <c r="I672">
        <f>IF(H672="AKULAKUOB",1,IF(H672="BUKAEXPRESS",2,IF(H672="BUKALAPAK",3,IF(H672="E3",4,IF(H672="LAZADA",5,IF(H672="MAGELLAN",6,IF(H672="SHOPEE",7,IF(H672="TOKOPEDIA",8,9))))))))</f>
        <v>7</v>
      </c>
      <c r="J672">
        <v>22028</v>
      </c>
      <c r="K672">
        <f>IF(M672="Bermasalah",0,1)</f>
        <v>1</v>
      </c>
      <c r="L672" t="s">
        <v>49</v>
      </c>
      <c r="M672" t="str">
        <f t="shared" si="38"/>
        <v>Tidak Bermasalah</v>
      </c>
    </row>
    <row r="673" spans="1:13" x14ac:dyDescent="0.25">
      <c r="A673" s="1">
        <v>45049</v>
      </c>
      <c r="B673" t="s">
        <v>41</v>
      </c>
      <c r="C673">
        <f t="shared" si="37"/>
        <v>23</v>
      </c>
      <c r="D673" t="s">
        <v>3</v>
      </c>
      <c r="E673">
        <f>IF(D673="ECO",1,IF(D673="EZ",2,3))</f>
        <v>1</v>
      </c>
      <c r="F673" t="s">
        <v>4</v>
      </c>
      <c r="G673">
        <f>IF(F673="PP_PM",1,IF(F673="PP_CASH",2,3))</f>
        <v>1</v>
      </c>
      <c r="H673" t="s">
        <v>5</v>
      </c>
      <c r="I673">
        <f>IF(H673="AKULAKUOB",1,IF(H673="BUKAEXPRESS",2,IF(H673="BUKALAPAK",3,IF(H673="E3",4,IF(H673="LAZADA",5,IF(H673="MAGELLAN",6,IF(H673="SHOPEE",7,IF(H673="TOKOPEDIA",8,9))))))))</f>
        <v>7</v>
      </c>
      <c r="J673">
        <v>22028</v>
      </c>
      <c r="K673">
        <f>IF(M673="Bermasalah",0,1)</f>
        <v>1</v>
      </c>
      <c r="L673" t="s">
        <v>49</v>
      </c>
      <c r="M673" t="str">
        <f t="shared" si="38"/>
        <v>Tidak Bermasalah</v>
      </c>
    </row>
    <row r="674" spans="1:13" x14ac:dyDescent="0.25">
      <c r="A674" s="1">
        <v>45050</v>
      </c>
      <c r="B674" t="s">
        <v>41</v>
      </c>
      <c r="C674">
        <f t="shared" si="37"/>
        <v>23</v>
      </c>
      <c r="D674" t="s">
        <v>3</v>
      </c>
      <c r="E674">
        <f>IF(D674="ECO",1,IF(D674="EZ",2,3))</f>
        <v>1</v>
      </c>
      <c r="F674" t="s">
        <v>4</v>
      </c>
      <c r="G674">
        <f>IF(F674="PP_PM",1,IF(F674="PP_CASH",2,3))</f>
        <v>1</v>
      </c>
      <c r="H674" t="s">
        <v>5</v>
      </c>
      <c r="I674">
        <f>IF(H674="AKULAKUOB",1,IF(H674="BUKAEXPRESS",2,IF(H674="BUKALAPAK",3,IF(H674="E3",4,IF(H674="LAZADA",5,IF(H674="MAGELLAN",6,IF(H674="SHOPEE",7,IF(H674="TOKOPEDIA",8,9))))))))</f>
        <v>7</v>
      </c>
      <c r="J674">
        <v>22028</v>
      </c>
      <c r="K674">
        <f>IF(M674="Bermasalah",0,1)</f>
        <v>0</v>
      </c>
      <c r="L674" t="s">
        <v>131</v>
      </c>
      <c r="M674" t="str">
        <f t="shared" si="38"/>
        <v>Bermasalah</v>
      </c>
    </row>
    <row r="675" spans="1:13" x14ac:dyDescent="0.25">
      <c r="A675" s="1">
        <v>45051</v>
      </c>
      <c r="B675" t="s">
        <v>41</v>
      </c>
      <c r="C675">
        <f t="shared" si="37"/>
        <v>23</v>
      </c>
      <c r="D675" t="s">
        <v>3</v>
      </c>
      <c r="E675">
        <f>IF(D675="ECO",1,IF(D675="EZ",2,3))</f>
        <v>1</v>
      </c>
      <c r="F675" t="s">
        <v>4</v>
      </c>
      <c r="G675">
        <f>IF(F675="PP_PM",1,IF(F675="PP_CASH",2,3))</f>
        <v>1</v>
      </c>
      <c r="H675" t="s">
        <v>5</v>
      </c>
      <c r="I675">
        <f>IF(H675="AKULAKUOB",1,IF(H675="BUKAEXPRESS",2,IF(H675="BUKALAPAK",3,IF(H675="E3",4,IF(H675="LAZADA",5,IF(H675="MAGELLAN",6,IF(H675="SHOPEE",7,IF(H675="TOKOPEDIA",8,9))))))))</f>
        <v>7</v>
      </c>
      <c r="J675">
        <v>26978</v>
      </c>
      <c r="K675">
        <f>IF(M675="Bermasalah",0,1)</f>
        <v>1</v>
      </c>
      <c r="L675" t="s">
        <v>49</v>
      </c>
      <c r="M675" t="str">
        <f t="shared" si="38"/>
        <v>Tidak Bermasalah</v>
      </c>
    </row>
    <row r="676" spans="1:13" x14ac:dyDescent="0.25">
      <c r="A676" s="1">
        <v>45052</v>
      </c>
      <c r="B676" t="s">
        <v>41</v>
      </c>
      <c r="C676">
        <f t="shared" si="37"/>
        <v>23</v>
      </c>
      <c r="D676" t="s">
        <v>3</v>
      </c>
      <c r="E676">
        <f>IF(D676="ECO",1,IF(D676="EZ",2,3))</f>
        <v>1</v>
      </c>
      <c r="F676" t="s">
        <v>4</v>
      </c>
      <c r="G676">
        <f>IF(F676="PP_PM",1,IF(F676="PP_CASH",2,3))</f>
        <v>1</v>
      </c>
      <c r="H676" t="s">
        <v>5</v>
      </c>
      <c r="I676">
        <f>IF(H676="AKULAKUOB",1,IF(H676="BUKAEXPRESS",2,IF(H676="BUKALAPAK",3,IF(H676="E3",4,IF(H676="LAZADA",5,IF(H676="MAGELLAN",6,IF(H676="SHOPEE",7,IF(H676="TOKOPEDIA",8,9))))))))</f>
        <v>7</v>
      </c>
      <c r="J676">
        <v>26978</v>
      </c>
      <c r="K676">
        <f>IF(M676="Bermasalah",0,1)</f>
        <v>0</v>
      </c>
      <c r="L676" t="s">
        <v>131</v>
      </c>
      <c r="M676" t="str">
        <f t="shared" si="38"/>
        <v>Bermasalah</v>
      </c>
    </row>
    <row r="677" spans="1:13" x14ac:dyDescent="0.25">
      <c r="A677" s="1">
        <v>45053</v>
      </c>
      <c r="B677" t="s">
        <v>41</v>
      </c>
      <c r="C677">
        <f t="shared" si="37"/>
        <v>23</v>
      </c>
      <c r="D677" t="s">
        <v>3</v>
      </c>
      <c r="E677">
        <f>IF(D677="ECO",1,IF(D677="EZ",2,3))</f>
        <v>1</v>
      </c>
      <c r="F677" t="s">
        <v>4</v>
      </c>
      <c r="G677">
        <f>IF(F677="PP_PM",1,IF(F677="PP_CASH",2,3))</f>
        <v>1</v>
      </c>
      <c r="H677" t="s">
        <v>5</v>
      </c>
      <c r="I677">
        <f>IF(H677="AKULAKUOB",1,IF(H677="BUKAEXPRESS",2,IF(H677="BUKALAPAK",3,IF(H677="E3",4,IF(H677="LAZADA",5,IF(H677="MAGELLAN",6,IF(H677="SHOPEE",7,IF(H677="TOKOPEDIA",8,9))))))))</f>
        <v>7</v>
      </c>
      <c r="J677">
        <v>22028</v>
      </c>
      <c r="K677">
        <f>IF(M677="Bermasalah",0,1)</f>
        <v>1</v>
      </c>
      <c r="L677" t="s">
        <v>49</v>
      </c>
      <c r="M677" t="str">
        <f t="shared" si="38"/>
        <v>Tidak Bermasalah</v>
      </c>
    </row>
    <row r="678" spans="1:13" x14ac:dyDescent="0.25">
      <c r="A678" s="1">
        <v>45054</v>
      </c>
      <c r="B678" t="s">
        <v>41</v>
      </c>
      <c r="C678">
        <f t="shared" si="37"/>
        <v>23</v>
      </c>
      <c r="D678" t="s">
        <v>3</v>
      </c>
      <c r="E678">
        <f>IF(D678="ECO",1,IF(D678="EZ",2,3))</f>
        <v>1</v>
      </c>
      <c r="F678" t="s">
        <v>4</v>
      </c>
      <c r="G678">
        <f>IF(F678="PP_PM",1,IF(F678="PP_CASH",2,3))</f>
        <v>1</v>
      </c>
      <c r="H678" t="s">
        <v>5</v>
      </c>
      <c r="I678">
        <f>IF(H678="AKULAKUOB",1,IF(H678="BUKAEXPRESS",2,IF(H678="BUKALAPAK",3,IF(H678="E3",4,IF(H678="LAZADA",5,IF(H678="MAGELLAN",6,IF(H678="SHOPEE",7,IF(H678="TOKOPEDIA",8,9))))))))</f>
        <v>7</v>
      </c>
      <c r="J678">
        <v>22028</v>
      </c>
      <c r="K678">
        <f>IF(M678="Bermasalah",0,1)</f>
        <v>1</v>
      </c>
      <c r="L678" t="s">
        <v>49</v>
      </c>
      <c r="M678" t="str">
        <f t="shared" si="38"/>
        <v>Tidak Bermasalah</v>
      </c>
    </row>
    <row r="679" spans="1:13" x14ac:dyDescent="0.25">
      <c r="A679" s="1">
        <v>45055</v>
      </c>
      <c r="B679" t="s">
        <v>41</v>
      </c>
      <c r="C679">
        <f t="shared" si="37"/>
        <v>23</v>
      </c>
      <c r="D679" t="s">
        <v>3</v>
      </c>
      <c r="E679">
        <f>IF(D679="ECO",1,IF(D679="EZ",2,3))</f>
        <v>1</v>
      </c>
      <c r="F679" t="s">
        <v>4</v>
      </c>
      <c r="G679">
        <f>IF(F679="PP_PM",1,IF(F679="PP_CASH",2,3))</f>
        <v>1</v>
      </c>
      <c r="H679" t="s">
        <v>5</v>
      </c>
      <c r="I679">
        <f>IF(H679="AKULAKUOB",1,IF(H679="BUKAEXPRESS",2,IF(H679="BUKALAPAK",3,IF(H679="E3",4,IF(H679="LAZADA",5,IF(H679="MAGELLAN",6,IF(H679="SHOPEE",7,IF(H679="TOKOPEDIA",8,9))))))))</f>
        <v>7</v>
      </c>
      <c r="J679">
        <v>22028</v>
      </c>
      <c r="K679">
        <f>IF(M679="Bermasalah",0,1)</f>
        <v>1</v>
      </c>
      <c r="L679" t="s">
        <v>49</v>
      </c>
      <c r="M679" t="str">
        <f t="shared" si="38"/>
        <v>Tidak Bermasalah</v>
      </c>
    </row>
    <row r="680" spans="1:13" x14ac:dyDescent="0.25">
      <c r="A680" s="1">
        <v>45056</v>
      </c>
      <c r="B680" t="s">
        <v>41</v>
      </c>
      <c r="C680">
        <f t="shared" si="37"/>
        <v>23</v>
      </c>
      <c r="D680" t="s">
        <v>3</v>
      </c>
      <c r="E680">
        <f>IF(D680="ECO",1,IF(D680="EZ",2,3))</f>
        <v>1</v>
      </c>
      <c r="F680" t="s">
        <v>4</v>
      </c>
      <c r="G680">
        <f>IF(F680="PP_PM",1,IF(F680="PP_CASH",2,3))</f>
        <v>1</v>
      </c>
      <c r="H680" t="s">
        <v>5</v>
      </c>
      <c r="I680">
        <f>IF(H680="AKULAKUOB",1,IF(H680="BUKAEXPRESS",2,IF(H680="BUKALAPAK",3,IF(H680="E3",4,IF(H680="LAZADA",5,IF(H680="MAGELLAN",6,IF(H680="SHOPEE",7,IF(H680="TOKOPEDIA",8,9))))))))</f>
        <v>7</v>
      </c>
      <c r="J680">
        <v>62370</v>
      </c>
      <c r="K680">
        <f>IF(M680="Bermasalah",0,1)</f>
        <v>1</v>
      </c>
      <c r="L680" t="s">
        <v>49</v>
      </c>
      <c r="M680" t="str">
        <f t="shared" si="38"/>
        <v>Tidak Bermasalah</v>
      </c>
    </row>
    <row r="681" spans="1:13" x14ac:dyDescent="0.25">
      <c r="A681" s="1">
        <v>45057</v>
      </c>
      <c r="B681" t="s">
        <v>41</v>
      </c>
      <c r="C681">
        <f t="shared" si="37"/>
        <v>23</v>
      </c>
      <c r="D681" t="s">
        <v>3</v>
      </c>
      <c r="E681">
        <f>IF(D681="ECO",1,IF(D681="EZ",2,3))</f>
        <v>1</v>
      </c>
      <c r="F681" t="s">
        <v>4</v>
      </c>
      <c r="G681">
        <f>IF(F681="PP_PM",1,IF(F681="PP_CASH",2,3))</f>
        <v>1</v>
      </c>
      <c r="H681" t="s">
        <v>5</v>
      </c>
      <c r="I681">
        <f>IF(H681="AKULAKUOB",1,IF(H681="BUKAEXPRESS",2,IF(H681="BUKALAPAK",3,IF(H681="E3",4,IF(H681="LAZADA",5,IF(H681="MAGELLAN",6,IF(H681="SHOPEE",7,IF(H681="TOKOPEDIA",8,9))))))))</f>
        <v>7</v>
      </c>
      <c r="J681">
        <v>22028</v>
      </c>
      <c r="K681">
        <f>IF(M681="Bermasalah",0,1)</f>
        <v>1</v>
      </c>
      <c r="L681" t="s">
        <v>49</v>
      </c>
      <c r="M681" t="str">
        <f t="shared" si="38"/>
        <v>Tidak Bermasalah</v>
      </c>
    </row>
    <row r="682" spans="1:13" x14ac:dyDescent="0.25">
      <c r="A682" s="1">
        <v>45058</v>
      </c>
      <c r="B682" t="s">
        <v>41</v>
      </c>
      <c r="C682">
        <f t="shared" si="37"/>
        <v>23</v>
      </c>
      <c r="D682" t="s">
        <v>3</v>
      </c>
      <c r="E682">
        <f>IF(D682="ECO",1,IF(D682="EZ",2,3))</f>
        <v>1</v>
      </c>
      <c r="F682" t="s">
        <v>4</v>
      </c>
      <c r="G682">
        <f>IF(F682="PP_PM",1,IF(F682="PP_CASH",2,3))</f>
        <v>1</v>
      </c>
      <c r="H682" t="s">
        <v>5</v>
      </c>
      <c r="I682">
        <f>IF(H682="AKULAKUOB",1,IF(H682="BUKAEXPRESS",2,IF(H682="BUKALAPAK",3,IF(H682="E3",4,IF(H682="LAZADA",5,IF(H682="MAGELLAN",6,IF(H682="SHOPEE",7,IF(H682="TOKOPEDIA",8,9))))))))</f>
        <v>7</v>
      </c>
      <c r="J682">
        <v>26978</v>
      </c>
      <c r="K682">
        <f>IF(M682="Bermasalah",0,1)</f>
        <v>1</v>
      </c>
      <c r="L682" t="s">
        <v>49</v>
      </c>
      <c r="M682" t="str">
        <f t="shared" si="38"/>
        <v>Tidak Bermasalah</v>
      </c>
    </row>
    <row r="683" spans="1:13" x14ac:dyDescent="0.25">
      <c r="A683" s="1">
        <v>45059</v>
      </c>
      <c r="B683" t="s">
        <v>41</v>
      </c>
      <c r="C683">
        <f t="shared" si="37"/>
        <v>23</v>
      </c>
      <c r="D683" t="s">
        <v>3</v>
      </c>
      <c r="E683">
        <f>IF(D683="ECO",1,IF(D683="EZ",2,3))</f>
        <v>1</v>
      </c>
      <c r="F683" t="s">
        <v>4</v>
      </c>
      <c r="G683">
        <f>IF(F683="PP_PM",1,IF(F683="PP_CASH",2,3))</f>
        <v>1</v>
      </c>
      <c r="H683" t="s">
        <v>5</v>
      </c>
      <c r="I683">
        <f>IF(H683="AKULAKUOB",1,IF(H683="BUKAEXPRESS",2,IF(H683="BUKALAPAK",3,IF(H683="E3",4,IF(H683="LAZADA",5,IF(H683="MAGELLAN",6,IF(H683="SHOPEE",7,IF(H683="TOKOPEDIA",8,9))))))))</f>
        <v>7</v>
      </c>
      <c r="J683">
        <v>22028</v>
      </c>
      <c r="K683">
        <f>IF(M683="Bermasalah",0,1)</f>
        <v>0</v>
      </c>
      <c r="L683" t="s">
        <v>131</v>
      </c>
      <c r="M683" t="str">
        <f t="shared" si="38"/>
        <v>Bermasalah</v>
      </c>
    </row>
    <row r="684" spans="1:13" x14ac:dyDescent="0.25">
      <c r="A684" s="1">
        <v>45060</v>
      </c>
      <c r="B684" t="s">
        <v>41</v>
      </c>
      <c r="C684">
        <f t="shared" si="37"/>
        <v>23</v>
      </c>
      <c r="D684" t="s">
        <v>3</v>
      </c>
      <c r="E684">
        <f>IF(D684="ECO",1,IF(D684="EZ",2,3))</f>
        <v>1</v>
      </c>
      <c r="F684" t="s">
        <v>4</v>
      </c>
      <c r="G684">
        <f>IF(F684="PP_PM",1,IF(F684="PP_CASH",2,3))</f>
        <v>1</v>
      </c>
      <c r="H684" t="s">
        <v>5</v>
      </c>
      <c r="I684">
        <f>IF(H684="AKULAKUOB",1,IF(H684="BUKAEXPRESS",2,IF(H684="BUKALAPAK",3,IF(H684="E3",4,IF(H684="LAZADA",5,IF(H684="MAGELLAN",6,IF(H684="SHOPEE",7,IF(H684="TOKOPEDIA",8,9))))))))</f>
        <v>7</v>
      </c>
      <c r="J684">
        <v>31680</v>
      </c>
      <c r="K684">
        <f>IF(M684="Bermasalah",0,1)</f>
        <v>1</v>
      </c>
      <c r="L684" t="s">
        <v>49</v>
      </c>
      <c r="M684" t="str">
        <f t="shared" si="38"/>
        <v>Tidak Bermasalah</v>
      </c>
    </row>
    <row r="685" spans="1:13" x14ac:dyDescent="0.25">
      <c r="A685" s="1">
        <v>45061</v>
      </c>
      <c r="B685" t="s">
        <v>41</v>
      </c>
      <c r="C685">
        <f t="shared" si="37"/>
        <v>23</v>
      </c>
      <c r="D685" t="s">
        <v>3</v>
      </c>
      <c r="E685">
        <f>IF(D685="ECO",1,IF(D685="EZ",2,3))</f>
        <v>1</v>
      </c>
      <c r="F685" t="s">
        <v>4</v>
      </c>
      <c r="G685">
        <f>IF(F685="PP_PM",1,IF(F685="PP_CASH",2,3))</f>
        <v>1</v>
      </c>
      <c r="H685" t="s">
        <v>5</v>
      </c>
      <c r="I685">
        <f>IF(H685="AKULAKUOB",1,IF(H685="BUKAEXPRESS",2,IF(H685="BUKALAPAK",3,IF(H685="E3",4,IF(H685="LAZADA",5,IF(H685="MAGELLAN",6,IF(H685="SHOPEE",7,IF(H685="TOKOPEDIA",8,9))))))))</f>
        <v>7</v>
      </c>
      <c r="J685">
        <v>29948</v>
      </c>
      <c r="K685">
        <f>IF(M685="Bermasalah",0,1)</f>
        <v>1</v>
      </c>
      <c r="L685" t="s">
        <v>49</v>
      </c>
      <c r="M685" t="str">
        <f t="shared" si="38"/>
        <v>Tidak Bermasalah</v>
      </c>
    </row>
    <row r="686" spans="1:13" x14ac:dyDescent="0.25">
      <c r="A686" s="1">
        <v>45062</v>
      </c>
      <c r="B686" t="s">
        <v>41</v>
      </c>
      <c r="C686">
        <f t="shared" si="37"/>
        <v>23</v>
      </c>
      <c r="D686" t="s">
        <v>3</v>
      </c>
      <c r="E686">
        <f>IF(D686="ECO",1,IF(D686="EZ",2,3))</f>
        <v>1</v>
      </c>
      <c r="F686" t="s">
        <v>4</v>
      </c>
      <c r="G686">
        <f>IF(F686="PP_PM",1,IF(F686="PP_CASH",2,3))</f>
        <v>1</v>
      </c>
      <c r="H686" t="s">
        <v>5</v>
      </c>
      <c r="I686">
        <f>IF(H686="AKULAKUOB",1,IF(H686="BUKAEXPRESS",2,IF(H686="BUKALAPAK",3,IF(H686="E3",4,IF(H686="LAZADA",5,IF(H686="MAGELLAN",6,IF(H686="SHOPEE",7,IF(H686="TOKOPEDIA",8,9))))))))</f>
        <v>7</v>
      </c>
      <c r="J686">
        <v>22028</v>
      </c>
      <c r="K686">
        <f>IF(M686="Bermasalah",0,1)</f>
        <v>1</v>
      </c>
      <c r="L686" t="s">
        <v>49</v>
      </c>
      <c r="M686" t="str">
        <f t="shared" si="38"/>
        <v>Tidak Bermasalah</v>
      </c>
    </row>
    <row r="687" spans="1:13" x14ac:dyDescent="0.25">
      <c r="A687" s="1">
        <v>45066</v>
      </c>
      <c r="B687" t="s">
        <v>41</v>
      </c>
      <c r="C687">
        <f t="shared" si="37"/>
        <v>23</v>
      </c>
      <c r="D687" t="s">
        <v>3</v>
      </c>
      <c r="E687">
        <f>IF(D687="ECO",1,IF(D687="EZ",2,3))</f>
        <v>1</v>
      </c>
      <c r="F687" t="s">
        <v>4</v>
      </c>
      <c r="G687">
        <f>IF(F687="PP_PM",1,IF(F687="PP_CASH",2,3))</f>
        <v>1</v>
      </c>
      <c r="H687" t="s">
        <v>5</v>
      </c>
      <c r="I687">
        <f>IF(H687="AKULAKUOB",1,IF(H687="BUKAEXPRESS",2,IF(H687="BUKALAPAK",3,IF(H687="E3",4,IF(H687="LAZADA",5,IF(H687="MAGELLAN",6,IF(H687="SHOPEE",7,IF(H687="TOKOPEDIA",8,9))))))))</f>
        <v>7</v>
      </c>
      <c r="J687">
        <v>22028</v>
      </c>
      <c r="K687">
        <f>IF(M687="Bermasalah",0,1)</f>
        <v>1</v>
      </c>
      <c r="L687" t="s">
        <v>49</v>
      </c>
      <c r="M687" t="str">
        <f t="shared" si="38"/>
        <v>Tidak Bermasalah</v>
      </c>
    </row>
    <row r="688" spans="1:13" x14ac:dyDescent="0.25">
      <c r="A688" s="1">
        <v>45067</v>
      </c>
      <c r="B688" t="s">
        <v>41</v>
      </c>
      <c r="C688">
        <f t="shared" si="37"/>
        <v>23</v>
      </c>
      <c r="D688" t="s">
        <v>3</v>
      </c>
      <c r="E688">
        <f>IF(D688="ECO",1,IF(D688="EZ",2,3))</f>
        <v>1</v>
      </c>
      <c r="F688" t="s">
        <v>4</v>
      </c>
      <c r="G688">
        <f>IF(F688="PP_PM",1,IF(F688="PP_CASH",2,3))</f>
        <v>1</v>
      </c>
      <c r="H688" t="s">
        <v>5</v>
      </c>
      <c r="I688">
        <f>IF(H688="AKULAKUOB",1,IF(H688="BUKAEXPRESS",2,IF(H688="BUKALAPAK",3,IF(H688="E3",4,IF(H688="LAZADA",5,IF(H688="MAGELLAN",6,IF(H688="SHOPEE",7,IF(H688="TOKOPEDIA",8,9))))))))</f>
        <v>7</v>
      </c>
      <c r="J688">
        <v>28710</v>
      </c>
      <c r="K688">
        <f>IF(M688="Bermasalah",0,1)</f>
        <v>1</v>
      </c>
      <c r="L688" t="s">
        <v>49</v>
      </c>
      <c r="M688" t="str">
        <f t="shared" si="38"/>
        <v>Tidak Bermasalah</v>
      </c>
    </row>
    <row r="689" spans="1:13" x14ac:dyDescent="0.25">
      <c r="A689" s="1">
        <v>45068</v>
      </c>
      <c r="B689" t="s">
        <v>41</v>
      </c>
      <c r="C689">
        <f t="shared" si="37"/>
        <v>23</v>
      </c>
      <c r="D689" t="s">
        <v>3</v>
      </c>
      <c r="E689">
        <f>IF(D689="ECO",1,IF(D689="EZ",2,3))</f>
        <v>1</v>
      </c>
      <c r="F689" t="s">
        <v>4</v>
      </c>
      <c r="G689">
        <f>IF(F689="PP_PM",1,IF(F689="PP_CASH",2,3))</f>
        <v>1</v>
      </c>
      <c r="H689" t="s">
        <v>5</v>
      </c>
      <c r="I689">
        <f>IF(H689="AKULAKUOB",1,IF(H689="BUKAEXPRESS",2,IF(H689="BUKALAPAK",3,IF(H689="E3",4,IF(H689="LAZADA",5,IF(H689="MAGELLAN",6,IF(H689="SHOPEE",7,IF(H689="TOKOPEDIA",8,9))))))))</f>
        <v>7</v>
      </c>
      <c r="J689">
        <v>26730</v>
      </c>
      <c r="K689">
        <f>IF(M689="Bermasalah",0,1)</f>
        <v>0</v>
      </c>
      <c r="L689" t="s">
        <v>131</v>
      </c>
      <c r="M689" t="str">
        <f t="shared" si="38"/>
        <v>Bermasalah</v>
      </c>
    </row>
    <row r="690" spans="1:13" x14ac:dyDescent="0.25">
      <c r="A690" s="1">
        <v>45069</v>
      </c>
      <c r="B690" t="s">
        <v>41</v>
      </c>
      <c r="C690">
        <f t="shared" si="37"/>
        <v>23</v>
      </c>
      <c r="D690" t="s">
        <v>3</v>
      </c>
      <c r="E690">
        <f>IF(D690="ECO",1,IF(D690="EZ",2,3))</f>
        <v>1</v>
      </c>
      <c r="F690" t="s">
        <v>4</v>
      </c>
      <c r="G690">
        <f>IF(F690="PP_PM",1,IF(F690="PP_CASH",2,3))</f>
        <v>1</v>
      </c>
      <c r="H690" t="s">
        <v>5</v>
      </c>
      <c r="I690">
        <f>IF(H690="AKULAKUOB",1,IF(H690="BUKAEXPRESS",2,IF(H690="BUKALAPAK",3,IF(H690="E3",4,IF(H690="LAZADA",5,IF(H690="MAGELLAN",6,IF(H690="SHOPEE",7,IF(H690="TOKOPEDIA",8,9))))))))</f>
        <v>7</v>
      </c>
      <c r="J690">
        <v>15840</v>
      </c>
      <c r="K690">
        <f>IF(M690="Bermasalah",0,1)</f>
        <v>0</v>
      </c>
      <c r="L690" t="s">
        <v>131</v>
      </c>
      <c r="M690" t="str">
        <f t="shared" si="38"/>
        <v>Bermasalah</v>
      </c>
    </row>
    <row r="691" spans="1:13" x14ac:dyDescent="0.25">
      <c r="A691" s="1">
        <v>45070</v>
      </c>
      <c r="B691" t="s">
        <v>41</v>
      </c>
      <c r="C691">
        <f t="shared" si="37"/>
        <v>23</v>
      </c>
      <c r="D691" t="s">
        <v>3</v>
      </c>
      <c r="E691">
        <f>IF(D691="ECO",1,IF(D691="EZ",2,3))</f>
        <v>1</v>
      </c>
      <c r="F691" t="s">
        <v>4</v>
      </c>
      <c r="G691">
        <f>IF(F691="PP_PM",1,IF(F691="PP_CASH",2,3))</f>
        <v>1</v>
      </c>
      <c r="H691" t="s">
        <v>5</v>
      </c>
      <c r="I691">
        <f>IF(H691="AKULAKUOB",1,IF(H691="BUKAEXPRESS",2,IF(H691="BUKALAPAK",3,IF(H691="E3",4,IF(H691="LAZADA",5,IF(H691="MAGELLAN",6,IF(H691="SHOPEE",7,IF(H691="TOKOPEDIA",8,9))))))))</f>
        <v>7</v>
      </c>
      <c r="J691">
        <v>24998</v>
      </c>
      <c r="K691">
        <f>IF(M691="Bermasalah",0,1)</f>
        <v>0</v>
      </c>
      <c r="L691" t="s">
        <v>131</v>
      </c>
      <c r="M691" t="str">
        <f t="shared" si="38"/>
        <v>Bermasalah</v>
      </c>
    </row>
    <row r="692" spans="1:13" x14ac:dyDescent="0.25">
      <c r="A692" s="1">
        <v>45071</v>
      </c>
      <c r="B692" t="s">
        <v>41</v>
      </c>
      <c r="C692">
        <f t="shared" si="37"/>
        <v>23</v>
      </c>
      <c r="D692" t="s">
        <v>8</v>
      </c>
      <c r="E692">
        <f>IF(D692="ECO",1,IF(D692="EZ",2,3))</f>
        <v>2</v>
      </c>
      <c r="F692" t="s">
        <v>4</v>
      </c>
      <c r="G692">
        <f>IF(F692="PP_PM",1,IF(F692="PP_CASH",2,3))</f>
        <v>1</v>
      </c>
      <c r="H692" t="s">
        <v>5</v>
      </c>
      <c r="I692">
        <f>IF(H692="AKULAKUOB",1,IF(H692="BUKAEXPRESS",2,IF(H692="BUKALAPAK",3,IF(H692="E3",4,IF(H692="LAZADA",5,IF(H692="MAGELLAN",6,IF(H692="SHOPEE",7,IF(H692="TOKOPEDIA",8,9))))))))</f>
        <v>7</v>
      </c>
      <c r="J692">
        <v>25220</v>
      </c>
      <c r="K692">
        <f>IF(M692="Bermasalah",0,1)</f>
        <v>0</v>
      </c>
      <c r="L692" t="s">
        <v>131</v>
      </c>
      <c r="M692" t="str">
        <f t="shared" si="38"/>
        <v>Bermasalah</v>
      </c>
    </row>
    <row r="693" spans="1:13" x14ac:dyDescent="0.25">
      <c r="A693" s="1">
        <v>45072</v>
      </c>
      <c r="B693" t="s">
        <v>41</v>
      </c>
      <c r="C693">
        <f t="shared" si="37"/>
        <v>23</v>
      </c>
      <c r="D693" t="s">
        <v>3</v>
      </c>
      <c r="E693">
        <f>IF(D693="ECO",1,IF(D693="EZ",2,3))</f>
        <v>1</v>
      </c>
      <c r="F693" t="s">
        <v>4</v>
      </c>
      <c r="G693">
        <f>IF(F693="PP_PM",1,IF(F693="PP_CASH",2,3))</f>
        <v>1</v>
      </c>
      <c r="H693" t="s">
        <v>5</v>
      </c>
      <c r="I693">
        <f>IF(H693="AKULAKUOB",1,IF(H693="BUKAEXPRESS",2,IF(H693="BUKALAPAK",3,IF(H693="E3",4,IF(H693="LAZADA",5,IF(H693="MAGELLAN",6,IF(H693="SHOPEE",7,IF(H693="TOKOPEDIA",8,9))))))))</f>
        <v>7</v>
      </c>
      <c r="J693">
        <v>23265</v>
      </c>
      <c r="K693">
        <f>IF(M693="Bermasalah",0,1)</f>
        <v>1</v>
      </c>
      <c r="L693" t="s">
        <v>49</v>
      </c>
      <c r="M693" t="str">
        <f t="shared" si="38"/>
        <v>Tidak Bermasalah</v>
      </c>
    </row>
    <row r="694" spans="1:13" x14ac:dyDescent="0.25">
      <c r="A694" s="1">
        <v>45073</v>
      </c>
      <c r="B694" t="s">
        <v>41</v>
      </c>
      <c r="C694">
        <f t="shared" si="37"/>
        <v>23</v>
      </c>
      <c r="D694" t="s">
        <v>3</v>
      </c>
      <c r="E694">
        <f>IF(D694="ECO",1,IF(D694="EZ",2,3))</f>
        <v>1</v>
      </c>
      <c r="F694" t="s">
        <v>4</v>
      </c>
      <c r="G694">
        <f>IF(F694="PP_PM",1,IF(F694="PP_CASH",2,3))</f>
        <v>1</v>
      </c>
      <c r="H694" t="s">
        <v>5</v>
      </c>
      <c r="I694">
        <f>IF(H694="AKULAKUOB",1,IF(H694="BUKAEXPRESS",2,IF(H694="BUKALAPAK",3,IF(H694="E3",4,IF(H694="LAZADA",5,IF(H694="MAGELLAN",6,IF(H694="SHOPEE",7,IF(H694="TOKOPEDIA",8,9))))))))</f>
        <v>7</v>
      </c>
      <c r="J694">
        <v>37372</v>
      </c>
      <c r="K694">
        <f>IF(M694="Bermasalah",0,1)</f>
        <v>1</v>
      </c>
      <c r="L694" t="s">
        <v>49</v>
      </c>
      <c r="M694" t="str">
        <f t="shared" si="38"/>
        <v>Tidak Bermasalah</v>
      </c>
    </row>
    <row r="695" spans="1:13" x14ac:dyDescent="0.25">
      <c r="A695" s="1">
        <v>45074</v>
      </c>
      <c r="B695" t="s">
        <v>41</v>
      </c>
      <c r="C695">
        <f t="shared" si="37"/>
        <v>23</v>
      </c>
      <c r="D695" t="s">
        <v>3</v>
      </c>
      <c r="E695">
        <f>IF(D695="ECO",1,IF(D695="EZ",2,3))</f>
        <v>1</v>
      </c>
      <c r="F695" t="s">
        <v>4</v>
      </c>
      <c r="G695">
        <f>IF(F695="PP_PM",1,IF(F695="PP_CASH",2,3))</f>
        <v>1</v>
      </c>
      <c r="H695" t="s">
        <v>5</v>
      </c>
      <c r="I695">
        <f>IF(H695="AKULAKUOB",1,IF(H695="BUKAEXPRESS",2,IF(H695="BUKALAPAK",3,IF(H695="E3",4,IF(H695="LAZADA",5,IF(H695="MAGELLAN",6,IF(H695="SHOPEE",7,IF(H695="TOKOPEDIA",8,9))))))))</f>
        <v>7</v>
      </c>
      <c r="J695">
        <v>29948</v>
      </c>
      <c r="K695">
        <f>IF(M695="Bermasalah",0,1)</f>
        <v>1</v>
      </c>
      <c r="L695" t="s">
        <v>49</v>
      </c>
      <c r="M695" t="str">
        <f t="shared" si="38"/>
        <v>Tidak Bermasalah</v>
      </c>
    </row>
    <row r="696" spans="1:13" x14ac:dyDescent="0.25">
      <c r="A696" s="1">
        <v>45075</v>
      </c>
      <c r="B696" t="s">
        <v>41</v>
      </c>
      <c r="C696">
        <f t="shared" si="37"/>
        <v>23</v>
      </c>
      <c r="D696" t="s">
        <v>3</v>
      </c>
      <c r="E696">
        <f>IF(D696="ECO",1,IF(D696="EZ",2,3))</f>
        <v>1</v>
      </c>
      <c r="F696" t="s">
        <v>4</v>
      </c>
      <c r="G696">
        <f>IF(F696="PP_PM",1,IF(F696="PP_CASH",2,3))</f>
        <v>1</v>
      </c>
      <c r="H696" t="s">
        <v>5</v>
      </c>
      <c r="I696">
        <f>IF(H696="AKULAKUOB",1,IF(H696="BUKAEXPRESS",2,IF(H696="BUKALAPAK",3,IF(H696="E3",4,IF(H696="LAZADA",5,IF(H696="MAGELLAN",6,IF(H696="SHOPEE",7,IF(H696="TOKOPEDIA",8,9))))))))</f>
        <v>7</v>
      </c>
      <c r="J696">
        <v>24998</v>
      </c>
      <c r="K696">
        <f>IF(M696="Bermasalah",0,1)</f>
        <v>1</v>
      </c>
      <c r="L696" t="s">
        <v>49</v>
      </c>
      <c r="M696" t="str">
        <f t="shared" si="38"/>
        <v>Tidak Bermasalah</v>
      </c>
    </row>
    <row r="697" spans="1:13" x14ac:dyDescent="0.25">
      <c r="A697" s="1">
        <v>45076</v>
      </c>
      <c r="B697" t="s">
        <v>41</v>
      </c>
      <c r="C697">
        <f t="shared" si="37"/>
        <v>23</v>
      </c>
      <c r="D697" t="s">
        <v>3</v>
      </c>
      <c r="E697">
        <f>IF(D697="ECO",1,IF(D697="EZ",2,3))</f>
        <v>1</v>
      </c>
      <c r="F697" t="s">
        <v>4</v>
      </c>
      <c r="G697">
        <f>IF(F697="PP_PM",1,IF(F697="PP_CASH",2,3))</f>
        <v>1</v>
      </c>
      <c r="H697" t="s">
        <v>5</v>
      </c>
      <c r="I697">
        <f>IF(H697="AKULAKUOB",1,IF(H697="BUKAEXPRESS",2,IF(H697="BUKALAPAK",3,IF(H697="E3",4,IF(H697="LAZADA",5,IF(H697="MAGELLAN",6,IF(H697="SHOPEE",7,IF(H697="TOKOPEDIA",8,9))))))))</f>
        <v>7</v>
      </c>
      <c r="J697">
        <v>32918</v>
      </c>
      <c r="K697">
        <f>IF(M697="Bermasalah",0,1)</f>
        <v>1</v>
      </c>
      <c r="L697" t="s">
        <v>6</v>
      </c>
      <c r="M697" t="str">
        <f t="shared" si="38"/>
        <v>Tidak Bermasalah</v>
      </c>
    </row>
    <row r="698" spans="1:13" x14ac:dyDescent="0.25">
      <c r="A698" s="1">
        <v>45077</v>
      </c>
      <c r="B698" t="s">
        <v>41</v>
      </c>
      <c r="C698">
        <f t="shared" si="37"/>
        <v>23</v>
      </c>
      <c r="D698" t="s">
        <v>3</v>
      </c>
      <c r="E698">
        <f>IF(D698="ECO",1,IF(D698="EZ",2,3))</f>
        <v>1</v>
      </c>
      <c r="F698" t="s">
        <v>4</v>
      </c>
      <c r="G698">
        <f>IF(F698="PP_PM",1,IF(F698="PP_CASH",2,3))</f>
        <v>1</v>
      </c>
      <c r="H698" t="s">
        <v>5</v>
      </c>
      <c r="I698">
        <f>IF(H698="AKULAKUOB",1,IF(H698="BUKAEXPRESS",2,IF(H698="BUKALAPAK",3,IF(H698="E3",4,IF(H698="LAZADA",5,IF(H698="MAGELLAN",6,IF(H698="SHOPEE",7,IF(H698="TOKOPEDIA",8,9))))))))</f>
        <v>7</v>
      </c>
      <c r="J698">
        <v>24998</v>
      </c>
      <c r="K698">
        <f>IF(M698="Bermasalah",0,1)</f>
        <v>0</v>
      </c>
      <c r="L698" t="s">
        <v>131</v>
      </c>
      <c r="M698" t="str">
        <f t="shared" si="38"/>
        <v>Bermasalah</v>
      </c>
    </row>
    <row r="699" spans="1:13" x14ac:dyDescent="0.25">
      <c r="A699" s="1">
        <v>45047</v>
      </c>
      <c r="B699" t="s">
        <v>41</v>
      </c>
      <c r="C699">
        <f t="shared" si="37"/>
        <v>23</v>
      </c>
      <c r="D699" t="s">
        <v>3</v>
      </c>
      <c r="E699">
        <f>IF(D699="ECO",1,IF(D699="EZ",2,3))</f>
        <v>1</v>
      </c>
      <c r="F699" t="s">
        <v>4</v>
      </c>
      <c r="G699">
        <f>IF(F699="PP_PM",1,IF(F699="PP_CASH",2,3))</f>
        <v>1</v>
      </c>
      <c r="H699" t="s">
        <v>5</v>
      </c>
      <c r="I699">
        <f>IF(H699="AKULAKUOB",1,IF(H699="BUKAEXPRESS",2,IF(H699="BUKALAPAK",3,IF(H699="E3",4,IF(H699="LAZADA",5,IF(H699="MAGELLAN",6,IF(H699="SHOPEE",7,IF(H699="TOKOPEDIA",8,9))))))))</f>
        <v>7</v>
      </c>
      <c r="J699">
        <v>23018</v>
      </c>
      <c r="K699">
        <f>IF(M699="Bermasalah",0,1)</f>
        <v>0</v>
      </c>
      <c r="L699" t="s">
        <v>131</v>
      </c>
      <c r="M699" t="str">
        <f t="shared" si="38"/>
        <v>Bermasalah</v>
      </c>
    </row>
    <row r="700" spans="1:13" x14ac:dyDescent="0.25">
      <c r="A700" s="1">
        <v>45048</v>
      </c>
      <c r="B700" t="s">
        <v>41</v>
      </c>
      <c r="C700">
        <f t="shared" si="37"/>
        <v>23</v>
      </c>
      <c r="D700" t="s">
        <v>3</v>
      </c>
      <c r="E700">
        <f>IF(D700="ECO",1,IF(D700="EZ",2,3))</f>
        <v>1</v>
      </c>
      <c r="F700" t="s">
        <v>4</v>
      </c>
      <c r="G700">
        <f>IF(F700="PP_PM",1,IF(F700="PP_CASH",2,3))</f>
        <v>1</v>
      </c>
      <c r="H700" t="s">
        <v>5</v>
      </c>
      <c r="I700">
        <f>IF(H700="AKULAKUOB",1,IF(H700="BUKAEXPRESS",2,IF(H700="BUKALAPAK",3,IF(H700="E3",4,IF(H700="LAZADA",5,IF(H700="MAGELLAN",6,IF(H700="SHOPEE",7,IF(H700="TOKOPEDIA",8,9))))))))</f>
        <v>7</v>
      </c>
      <c r="J700">
        <v>29948</v>
      </c>
      <c r="K700">
        <f>IF(M700="Bermasalah",0,1)</f>
        <v>0</v>
      </c>
      <c r="L700" t="s">
        <v>131</v>
      </c>
      <c r="M700" t="str">
        <f t="shared" si="38"/>
        <v>Bermasalah</v>
      </c>
    </row>
    <row r="701" spans="1:13" x14ac:dyDescent="0.25">
      <c r="A701" s="1">
        <v>45049</v>
      </c>
      <c r="B701" t="s">
        <v>41</v>
      </c>
      <c r="C701">
        <f t="shared" si="37"/>
        <v>23</v>
      </c>
      <c r="D701" t="s">
        <v>3</v>
      </c>
      <c r="E701">
        <f>IF(D701="ECO",1,IF(D701="EZ",2,3))</f>
        <v>1</v>
      </c>
      <c r="F701" t="s">
        <v>4</v>
      </c>
      <c r="G701">
        <f>IF(F701="PP_PM",1,IF(F701="PP_CASH",2,3))</f>
        <v>1</v>
      </c>
      <c r="H701" t="s">
        <v>5</v>
      </c>
      <c r="I701">
        <f>IF(H701="AKULAKUOB",1,IF(H701="BUKAEXPRESS",2,IF(H701="BUKALAPAK",3,IF(H701="E3",4,IF(H701="LAZADA",5,IF(H701="MAGELLAN",6,IF(H701="SHOPEE",7,IF(H701="TOKOPEDIA",8,9))))))))</f>
        <v>7</v>
      </c>
      <c r="J701">
        <v>49995</v>
      </c>
      <c r="K701">
        <f>IF(M701="Bermasalah",0,1)</f>
        <v>0</v>
      </c>
      <c r="L701" t="s">
        <v>131</v>
      </c>
      <c r="M701" t="str">
        <f t="shared" si="38"/>
        <v>Bermasalah</v>
      </c>
    </row>
    <row r="702" spans="1:13" x14ac:dyDescent="0.25">
      <c r="A702" s="1">
        <v>45050</v>
      </c>
      <c r="B702" t="s">
        <v>41</v>
      </c>
      <c r="C702">
        <f t="shared" si="37"/>
        <v>23</v>
      </c>
      <c r="D702" t="s">
        <v>3</v>
      </c>
      <c r="E702">
        <f>IF(D702="ECO",1,IF(D702="EZ",2,3))</f>
        <v>1</v>
      </c>
      <c r="F702" t="s">
        <v>4</v>
      </c>
      <c r="G702">
        <f>IF(F702="PP_PM",1,IF(F702="PP_CASH",2,3))</f>
        <v>1</v>
      </c>
      <c r="H702" t="s">
        <v>5</v>
      </c>
      <c r="I702">
        <f>IF(H702="AKULAKUOB",1,IF(H702="BUKAEXPRESS",2,IF(H702="BUKALAPAK",3,IF(H702="E3",4,IF(H702="LAZADA",5,IF(H702="MAGELLAN",6,IF(H702="SHOPEE",7,IF(H702="TOKOPEDIA",8,9))))))))</f>
        <v>7</v>
      </c>
      <c r="J702">
        <v>32918</v>
      </c>
      <c r="K702">
        <f>IF(M702="Bermasalah",0,1)</f>
        <v>1</v>
      </c>
      <c r="L702" t="s">
        <v>49</v>
      </c>
      <c r="M702" t="str">
        <f t="shared" si="38"/>
        <v>Tidak Bermasalah</v>
      </c>
    </row>
    <row r="703" spans="1:13" x14ac:dyDescent="0.25">
      <c r="A703" s="1">
        <v>45051</v>
      </c>
      <c r="B703" t="s">
        <v>41</v>
      </c>
      <c r="C703">
        <f t="shared" si="37"/>
        <v>23</v>
      </c>
      <c r="D703" t="s">
        <v>3</v>
      </c>
      <c r="E703">
        <f>IF(D703="ECO",1,IF(D703="EZ",2,3))</f>
        <v>1</v>
      </c>
      <c r="F703" t="s">
        <v>4</v>
      </c>
      <c r="G703">
        <f>IF(F703="PP_PM",1,IF(F703="PP_CASH",2,3))</f>
        <v>1</v>
      </c>
      <c r="H703" t="s">
        <v>5</v>
      </c>
      <c r="I703">
        <f>IF(H703="AKULAKUOB",1,IF(H703="BUKAEXPRESS",2,IF(H703="BUKALAPAK",3,IF(H703="E3",4,IF(H703="LAZADA",5,IF(H703="MAGELLAN",6,IF(H703="SHOPEE",7,IF(H703="TOKOPEDIA",8,9))))))))</f>
        <v>7</v>
      </c>
      <c r="J703">
        <v>30442</v>
      </c>
      <c r="K703">
        <f>IF(M703="Bermasalah",0,1)</f>
        <v>0</v>
      </c>
      <c r="L703" t="s">
        <v>131</v>
      </c>
      <c r="M703" t="str">
        <f t="shared" si="38"/>
        <v>Bermasalah</v>
      </c>
    </row>
    <row r="704" spans="1:13" x14ac:dyDescent="0.25">
      <c r="A704" s="1">
        <v>45052</v>
      </c>
      <c r="B704" t="s">
        <v>41</v>
      </c>
      <c r="C704">
        <f t="shared" si="37"/>
        <v>23</v>
      </c>
      <c r="D704" t="s">
        <v>3</v>
      </c>
      <c r="E704">
        <f>IF(D704="ECO",1,IF(D704="EZ",2,3))</f>
        <v>1</v>
      </c>
      <c r="F704" t="s">
        <v>4</v>
      </c>
      <c r="G704">
        <f>IF(F704="PP_PM",1,IF(F704="PP_CASH",2,3))</f>
        <v>1</v>
      </c>
      <c r="H704" t="s">
        <v>5</v>
      </c>
      <c r="I704">
        <f>IF(H704="AKULAKUOB",1,IF(H704="BUKAEXPRESS",2,IF(H704="BUKALAPAK",3,IF(H704="E3",4,IF(H704="LAZADA",5,IF(H704="MAGELLAN",6,IF(H704="SHOPEE",7,IF(H704="TOKOPEDIA",8,9))))))))</f>
        <v>7</v>
      </c>
      <c r="J704">
        <v>32918</v>
      </c>
      <c r="K704">
        <f>IF(M704="Bermasalah",0,1)</f>
        <v>0</v>
      </c>
      <c r="L704" t="s">
        <v>131</v>
      </c>
      <c r="M704" t="str">
        <f t="shared" si="38"/>
        <v>Bermasalah</v>
      </c>
    </row>
    <row r="705" spans="1:13" x14ac:dyDescent="0.25">
      <c r="A705" s="1">
        <v>45053</v>
      </c>
      <c r="B705" t="s">
        <v>41</v>
      </c>
      <c r="C705">
        <f t="shared" si="37"/>
        <v>23</v>
      </c>
      <c r="D705" t="s">
        <v>3</v>
      </c>
      <c r="E705">
        <f>IF(D705="ECO",1,IF(D705="EZ",2,3))</f>
        <v>1</v>
      </c>
      <c r="F705" t="s">
        <v>4</v>
      </c>
      <c r="G705">
        <f>IF(F705="PP_PM",1,IF(F705="PP_CASH",2,3))</f>
        <v>1</v>
      </c>
      <c r="H705" t="s">
        <v>5</v>
      </c>
      <c r="I705">
        <f>IF(H705="AKULAKUOB",1,IF(H705="BUKAEXPRESS",2,IF(H705="BUKALAPAK",3,IF(H705="E3",4,IF(H705="LAZADA",5,IF(H705="MAGELLAN",6,IF(H705="SHOPEE",7,IF(H705="TOKOPEDIA",8,9))))))))</f>
        <v>7</v>
      </c>
      <c r="J705">
        <v>26730</v>
      </c>
      <c r="K705">
        <f>IF(M705="Bermasalah",0,1)</f>
        <v>0</v>
      </c>
      <c r="L705" t="s">
        <v>131</v>
      </c>
      <c r="M705" t="str">
        <f t="shared" si="38"/>
        <v>Bermasalah</v>
      </c>
    </row>
    <row r="706" spans="1:13" x14ac:dyDescent="0.25">
      <c r="A706" s="1">
        <v>45054</v>
      </c>
      <c r="B706" t="s">
        <v>41</v>
      </c>
      <c r="C706">
        <f t="shared" si="37"/>
        <v>23</v>
      </c>
      <c r="D706" t="s">
        <v>3</v>
      </c>
      <c r="E706">
        <f>IF(D706="ECO",1,IF(D706="EZ",2,3))</f>
        <v>1</v>
      </c>
      <c r="F706" t="s">
        <v>4</v>
      </c>
      <c r="G706">
        <f>IF(F706="PP_PM",1,IF(F706="PP_CASH",2,3))</f>
        <v>1</v>
      </c>
      <c r="H706" t="s">
        <v>5</v>
      </c>
      <c r="I706">
        <f>IF(H706="AKULAKUOB",1,IF(H706="BUKAEXPRESS",2,IF(H706="BUKALAPAK",3,IF(H706="E3",4,IF(H706="LAZADA",5,IF(H706="MAGELLAN",6,IF(H706="SHOPEE",7,IF(H706="TOKOPEDIA",8,9))))))))</f>
        <v>7</v>
      </c>
      <c r="J706">
        <v>15345</v>
      </c>
      <c r="K706">
        <f>IF(M706="Bermasalah",0,1)</f>
        <v>1</v>
      </c>
      <c r="L706" t="s">
        <v>49</v>
      </c>
      <c r="M706" t="str">
        <f t="shared" si="38"/>
        <v>Tidak Bermasalah</v>
      </c>
    </row>
    <row r="707" spans="1:13" x14ac:dyDescent="0.25">
      <c r="A707" s="1">
        <v>45055</v>
      </c>
      <c r="B707" t="s">
        <v>41</v>
      </c>
      <c r="C707">
        <f t="shared" si="37"/>
        <v>23</v>
      </c>
      <c r="D707" t="s">
        <v>3</v>
      </c>
      <c r="E707">
        <f>IF(D707="ECO",1,IF(D707="EZ",2,3))</f>
        <v>1</v>
      </c>
      <c r="F707" t="s">
        <v>4</v>
      </c>
      <c r="G707">
        <f>IF(F707="PP_PM",1,IF(F707="PP_CASH",2,3))</f>
        <v>1</v>
      </c>
      <c r="H707" t="s">
        <v>5</v>
      </c>
      <c r="I707">
        <f>IF(H707="AKULAKUOB",1,IF(H707="BUKAEXPRESS",2,IF(H707="BUKALAPAK",3,IF(H707="E3",4,IF(H707="LAZADA",5,IF(H707="MAGELLAN",6,IF(H707="SHOPEE",7,IF(H707="TOKOPEDIA",8,9))))))))</f>
        <v>7</v>
      </c>
      <c r="J707">
        <v>26730</v>
      </c>
      <c r="K707">
        <f>IF(M707="Bermasalah",0,1)</f>
        <v>0</v>
      </c>
      <c r="L707" t="s">
        <v>131</v>
      </c>
      <c r="M707" t="str">
        <f t="shared" si="38"/>
        <v>Bermasalah</v>
      </c>
    </row>
    <row r="708" spans="1:13" x14ac:dyDescent="0.25">
      <c r="A708" s="1">
        <v>45056</v>
      </c>
      <c r="B708" t="s">
        <v>41</v>
      </c>
      <c r="C708">
        <f t="shared" si="37"/>
        <v>23</v>
      </c>
      <c r="D708" t="s">
        <v>3</v>
      </c>
      <c r="E708">
        <f>IF(D708="ECO",1,IF(D708="EZ",2,3))</f>
        <v>1</v>
      </c>
      <c r="F708" t="s">
        <v>4</v>
      </c>
      <c r="G708">
        <f>IF(F708="PP_PM",1,IF(F708="PP_CASH",2,3))</f>
        <v>1</v>
      </c>
      <c r="H708" t="s">
        <v>5</v>
      </c>
      <c r="I708">
        <f>IF(H708="AKULAKUOB",1,IF(H708="BUKAEXPRESS",2,IF(H708="BUKALAPAK",3,IF(H708="E3",4,IF(H708="LAZADA",5,IF(H708="MAGELLAN",6,IF(H708="SHOPEE",7,IF(H708="TOKOPEDIA",8,9))))))))</f>
        <v>7</v>
      </c>
      <c r="J708">
        <v>23018</v>
      </c>
      <c r="K708">
        <f>IF(M708="Bermasalah",0,1)</f>
        <v>1</v>
      </c>
      <c r="L708" t="s">
        <v>49</v>
      </c>
      <c r="M708" t="str">
        <f t="shared" si="38"/>
        <v>Tidak Bermasalah</v>
      </c>
    </row>
    <row r="709" spans="1:13" x14ac:dyDescent="0.25">
      <c r="A709" s="1">
        <v>45057</v>
      </c>
      <c r="B709" t="s">
        <v>41</v>
      </c>
      <c r="C709">
        <f t="shared" ref="C709:C731" si="39">IF(B709=B708,23,24)</f>
        <v>23</v>
      </c>
      <c r="D709" t="s">
        <v>3</v>
      </c>
      <c r="E709">
        <f>IF(D709="ECO",1,IF(D709="EZ",2,3))</f>
        <v>1</v>
      </c>
      <c r="F709" t="s">
        <v>4</v>
      </c>
      <c r="G709">
        <f>IF(F709="PP_PM",1,IF(F709="PP_CASH",2,3))</f>
        <v>1</v>
      </c>
      <c r="H709" t="s">
        <v>5</v>
      </c>
      <c r="I709">
        <f>IF(H709="AKULAKUOB",1,IF(H709="BUKAEXPRESS",2,IF(H709="BUKALAPAK",3,IF(H709="E3",4,IF(H709="LAZADA",5,IF(H709="MAGELLAN",6,IF(H709="SHOPEE",7,IF(H709="TOKOPEDIA",8,9))))))))</f>
        <v>7</v>
      </c>
      <c r="J709">
        <v>17325</v>
      </c>
      <c r="K709">
        <f>IF(M709="Bermasalah",0,1)</f>
        <v>1</v>
      </c>
      <c r="L709" t="s">
        <v>49</v>
      </c>
      <c r="M709" t="str">
        <f t="shared" si="38"/>
        <v>Tidak Bermasalah</v>
      </c>
    </row>
    <row r="710" spans="1:13" x14ac:dyDescent="0.25">
      <c r="A710" s="1">
        <v>45058</v>
      </c>
      <c r="B710" t="s">
        <v>41</v>
      </c>
      <c r="C710">
        <f t="shared" si="39"/>
        <v>23</v>
      </c>
      <c r="D710" t="s">
        <v>3</v>
      </c>
      <c r="E710">
        <f>IF(D710="ECO",1,IF(D710="EZ",2,3))</f>
        <v>1</v>
      </c>
      <c r="F710" t="s">
        <v>4</v>
      </c>
      <c r="G710">
        <f>IF(F710="PP_PM",1,IF(F710="PP_CASH",2,3))</f>
        <v>1</v>
      </c>
      <c r="H710" t="s">
        <v>5</v>
      </c>
      <c r="I710">
        <f>IF(H710="AKULAKUOB",1,IF(H710="BUKAEXPRESS",2,IF(H710="BUKALAPAK",3,IF(H710="E3",4,IF(H710="LAZADA",5,IF(H710="MAGELLAN",6,IF(H710="SHOPEE",7,IF(H710="TOKOPEDIA",8,9))))))))</f>
        <v>7</v>
      </c>
      <c r="J710">
        <v>18068</v>
      </c>
      <c r="K710">
        <f>IF(M710="Bermasalah",0,1)</f>
        <v>0</v>
      </c>
      <c r="L710" t="s">
        <v>131</v>
      </c>
      <c r="M710" t="str">
        <f t="shared" si="38"/>
        <v>Bermasalah</v>
      </c>
    </row>
    <row r="711" spans="1:13" x14ac:dyDescent="0.25">
      <c r="A711" s="1">
        <v>45059</v>
      </c>
      <c r="B711" t="s">
        <v>41</v>
      </c>
      <c r="C711">
        <f t="shared" si="39"/>
        <v>23</v>
      </c>
      <c r="D711" t="s">
        <v>8</v>
      </c>
      <c r="E711">
        <f>IF(D711="ECO",1,IF(D711="EZ",2,3))</f>
        <v>2</v>
      </c>
      <c r="F711" t="s">
        <v>4</v>
      </c>
      <c r="G711">
        <f>IF(F711="PP_PM",1,IF(F711="PP_CASH",2,3))</f>
        <v>1</v>
      </c>
      <c r="H711" t="s">
        <v>5</v>
      </c>
      <c r="I711">
        <f>IF(H711="AKULAKUOB",1,IF(H711="BUKAEXPRESS",2,IF(H711="BUKALAPAK",3,IF(H711="E3",4,IF(H711="LAZADA",5,IF(H711="MAGELLAN",6,IF(H711="SHOPEE",7,IF(H711="TOKOPEDIA",8,9))))))))</f>
        <v>7</v>
      </c>
      <c r="J711">
        <v>26675</v>
      </c>
      <c r="K711">
        <f>IF(M711="Bermasalah",0,1)</f>
        <v>0</v>
      </c>
      <c r="L711" t="s">
        <v>131</v>
      </c>
      <c r="M711" t="str">
        <f t="shared" si="38"/>
        <v>Bermasalah</v>
      </c>
    </row>
    <row r="712" spans="1:13" x14ac:dyDescent="0.25">
      <c r="A712" s="1">
        <v>45060</v>
      </c>
      <c r="B712" t="s">
        <v>41</v>
      </c>
      <c r="C712">
        <f t="shared" si="39"/>
        <v>23</v>
      </c>
      <c r="D712" t="s">
        <v>8</v>
      </c>
      <c r="E712">
        <f>IF(D712="ECO",1,IF(D712="EZ",2,3))</f>
        <v>2</v>
      </c>
      <c r="F712" t="s">
        <v>4</v>
      </c>
      <c r="G712">
        <f>IF(F712="PP_PM",1,IF(F712="PP_CASH",2,3))</f>
        <v>1</v>
      </c>
      <c r="H712" t="s">
        <v>5</v>
      </c>
      <c r="I712">
        <f>IF(H712="AKULAKUOB",1,IF(H712="BUKAEXPRESS",2,IF(H712="BUKALAPAK",3,IF(H712="E3",4,IF(H712="LAZADA",5,IF(H712="MAGELLAN",6,IF(H712="SHOPEE",7,IF(H712="TOKOPEDIA",8,9))))))))</f>
        <v>7</v>
      </c>
      <c r="J712">
        <v>53350</v>
      </c>
      <c r="K712">
        <f>IF(M712="Bermasalah",0,1)</f>
        <v>0</v>
      </c>
      <c r="L712" t="s">
        <v>131</v>
      </c>
      <c r="M712" t="str">
        <f t="shared" si="38"/>
        <v>Bermasalah</v>
      </c>
    </row>
    <row r="713" spans="1:13" x14ac:dyDescent="0.25">
      <c r="A713" s="1">
        <v>45061</v>
      </c>
      <c r="B713" t="s">
        <v>41</v>
      </c>
      <c r="C713">
        <f t="shared" si="39"/>
        <v>23</v>
      </c>
      <c r="D713" t="s">
        <v>3</v>
      </c>
      <c r="E713">
        <f>IF(D713="ECO",1,IF(D713="EZ",2,3))</f>
        <v>1</v>
      </c>
      <c r="F713" t="s">
        <v>4</v>
      </c>
      <c r="G713">
        <f>IF(F713="PP_PM",1,IF(F713="PP_CASH",2,3))</f>
        <v>1</v>
      </c>
      <c r="H713" t="s">
        <v>5</v>
      </c>
      <c r="I713">
        <f>IF(H713="AKULAKUOB",1,IF(H713="BUKAEXPRESS",2,IF(H713="BUKALAPAK",3,IF(H713="E3",4,IF(H713="LAZADA",5,IF(H713="MAGELLAN",6,IF(H713="SHOPEE",7,IF(H713="TOKOPEDIA",8,9))))))))</f>
        <v>7</v>
      </c>
      <c r="J713">
        <v>15840</v>
      </c>
      <c r="K713">
        <f>IF(M713="Bermasalah",0,1)</f>
        <v>0</v>
      </c>
      <c r="L713" t="s">
        <v>131</v>
      </c>
      <c r="M713" t="str">
        <f t="shared" si="38"/>
        <v>Bermasalah</v>
      </c>
    </row>
    <row r="714" spans="1:13" x14ac:dyDescent="0.25">
      <c r="A714" s="1">
        <v>45062</v>
      </c>
      <c r="B714" t="s">
        <v>41</v>
      </c>
      <c r="C714">
        <f t="shared" si="39"/>
        <v>23</v>
      </c>
      <c r="D714" t="s">
        <v>3</v>
      </c>
      <c r="E714">
        <f>IF(D714="ECO",1,IF(D714="EZ",2,3))</f>
        <v>1</v>
      </c>
      <c r="F714" t="s">
        <v>4</v>
      </c>
      <c r="G714">
        <f>IF(F714="PP_PM",1,IF(F714="PP_CASH",2,3))</f>
        <v>1</v>
      </c>
      <c r="H714" t="s">
        <v>5</v>
      </c>
      <c r="I714">
        <f>IF(H714="AKULAKUOB",1,IF(H714="BUKAEXPRESS",2,IF(H714="BUKALAPAK",3,IF(H714="E3",4,IF(H714="LAZADA",5,IF(H714="MAGELLAN",6,IF(H714="SHOPEE",7,IF(H714="TOKOPEDIA",8,9))))))))</f>
        <v>7</v>
      </c>
      <c r="J714">
        <v>24998</v>
      </c>
      <c r="K714">
        <f>IF(M714="Bermasalah",0,1)</f>
        <v>1</v>
      </c>
      <c r="L714" t="s">
        <v>49</v>
      </c>
      <c r="M714" t="str">
        <f t="shared" si="38"/>
        <v>Tidak Bermasalah</v>
      </c>
    </row>
    <row r="715" spans="1:13" x14ac:dyDescent="0.25">
      <c r="A715" s="1">
        <v>45063</v>
      </c>
      <c r="B715" t="s">
        <v>41</v>
      </c>
      <c r="C715">
        <f t="shared" si="39"/>
        <v>23</v>
      </c>
      <c r="D715" t="s">
        <v>3</v>
      </c>
      <c r="E715">
        <f>IF(D715="ECO",1,IF(D715="EZ",2,3))</f>
        <v>1</v>
      </c>
      <c r="F715" t="s">
        <v>4</v>
      </c>
      <c r="G715">
        <f>IF(F715="PP_PM",1,IF(F715="PP_CASH",2,3))</f>
        <v>1</v>
      </c>
      <c r="H715" t="s">
        <v>5</v>
      </c>
      <c r="I715">
        <f>IF(H715="AKULAKUOB",1,IF(H715="BUKAEXPRESS",2,IF(H715="BUKALAPAK",3,IF(H715="E3",4,IF(H715="LAZADA",5,IF(H715="MAGELLAN",6,IF(H715="SHOPEE",7,IF(H715="TOKOPEDIA",8,9))))))))</f>
        <v>7</v>
      </c>
      <c r="J715">
        <v>15345</v>
      </c>
      <c r="K715">
        <f>IF(M715="Bermasalah",0,1)</f>
        <v>1</v>
      </c>
      <c r="L715" t="s">
        <v>49</v>
      </c>
      <c r="M715" t="str">
        <f t="shared" si="38"/>
        <v>Tidak Bermasalah</v>
      </c>
    </row>
    <row r="716" spans="1:13" x14ac:dyDescent="0.25">
      <c r="A716" s="1">
        <v>45064</v>
      </c>
      <c r="B716" t="s">
        <v>41</v>
      </c>
      <c r="C716">
        <f t="shared" si="39"/>
        <v>23</v>
      </c>
      <c r="D716" t="s">
        <v>3</v>
      </c>
      <c r="E716">
        <f>IF(D716="ECO",1,IF(D716="EZ",2,3))</f>
        <v>1</v>
      </c>
      <c r="F716" t="s">
        <v>4</v>
      </c>
      <c r="G716">
        <f>IF(F716="PP_PM",1,IF(F716="PP_CASH",2,3))</f>
        <v>1</v>
      </c>
      <c r="H716" t="s">
        <v>5</v>
      </c>
      <c r="I716">
        <f>IF(H716="AKULAKUOB",1,IF(H716="BUKAEXPRESS",2,IF(H716="BUKALAPAK",3,IF(H716="E3",4,IF(H716="LAZADA",5,IF(H716="MAGELLAN",6,IF(H716="SHOPEE",7,IF(H716="TOKOPEDIA",8,9))))))))</f>
        <v>7</v>
      </c>
      <c r="J716">
        <v>28958</v>
      </c>
      <c r="K716">
        <f>IF(M716="Bermasalah",0,1)</f>
        <v>0</v>
      </c>
      <c r="L716" t="s">
        <v>131</v>
      </c>
      <c r="M716" t="str">
        <f t="shared" si="38"/>
        <v>Bermasalah</v>
      </c>
    </row>
    <row r="717" spans="1:13" x14ac:dyDescent="0.25">
      <c r="A717" s="1">
        <v>45065</v>
      </c>
      <c r="B717" t="s">
        <v>41</v>
      </c>
      <c r="C717">
        <f t="shared" si="39"/>
        <v>23</v>
      </c>
      <c r="D717" t="s">
        <v>3</v>
      </c>
      <c r="E717">
        <f>IF(D717="ECO",1,IF(D717="EZ",2,3))</f>
        <v>1</v>
      </c>
      <c r="F717" t="s">
        <v>4</v>
      </c>
      <c r="G717">
        <f>IF(F717="PP_PM",1,IF(F717="PP_CASH",2,3))</f>
        <v>1</v>
      </c>
      <c r="H717" t="s">
        <v>5</v>
      </c>
      <c r="I717">
        <f>IF(H717="AKULAKUOB",1,IF(H717="BUKAEXPRESS",2,IF(H717="BUKALAPAK",3,IF(H717="E3",4,IF(H717="LAZADA",5,IF(H717="MAGELLAN",6,IF(H717="SHOPEE",7,IF(H717="TOKOPEDIA",8,9))))))))</f>
        <v>7</v>
      </c>
      <c r="J717">
        <v>23265</v>
      </c>
      <c r="K717">
        <f>IF(M717="Bermasalah",0,1)</f>
        <v>0</v>
      </c>
      <c r="L717" t="s">
        <v>131</v>
      </c>
      <c r="M717" t="str">
        <f t="shared" si="38"/>
        <v>Bermasalah</v>
      </c>
    </row>
    <row r="718" spans="1:13" x14ac:dyDescent="0.25">
      <c r="A718" s="1">
        <v>45066</v>
      </c>
      <c r="B718" t="s">
        <v>41</v>
      </c>
      <c r="C718">
        <f t="shared" si="39"/>
        <v>23</v>
      </c>
      <c r="D718" t="s">
        <v>3</v>
      </c>
      <c r="E718">
        <f>IF(D718="ECO",1,IF(D718="EZ",2,3))</f>
        <v>1</v>
      </c>
      <c r="F718" t="s">
        <v>4</v>
      </c>
      <c r="G718">
        <f>IF(F718="PP_PM",1,IF(F718="PP_CASH",2,3))</f>
        <v>1</v>
      </c>
      <c r="H718" t="s">
        <v>5</v>
      </c>
      <c r="I718">
        <f>IF(H718="AKULAKUOB",1,IF(H718="BUKAEXPRESS",2,IF(H718="BUKALAPAK",3,IF(H718="E3",4,IF(H718="LAZADA",5,IF(H718="MAGELLAN",6,IF(H718="SHOPEE",7,IF(H718="TOKOPEDIA",8,9))))))))</f>
        <v>7</v>
      </c>
      <c r="J718">
        <v>21532</v>
      </c>
      <c r="K718">
        <f>IF(M718="Bermasalah",0,1)</f>
        <v>0</v>
      </c>
      <c r="L718" t="s">
        <v>131</v>
      </c>
      <c r="M718" t="str">
        <f t="shared" si="38"/>
        <v>Bermasalah</v>
      </c>
    </row>
    <row r="719" spans="1:13" x14ac:dyDescent="0.25">
      <c r="A719" s="1">
        <v>45090</v>
      </c>
      <c r="B719" t="s">
        <v>41</v>
      </c>
      <c r="C719">
        <f t="shared" si="39"/>
        <v>23</v>
      </c>
      <c r="D719" t="s">
        <v>3</v>
      </c>
      <c r="E719">
        <f>IF(D719="ECO",1,IF(D719="EZ",2,3))</f>
        <v>1</v>
      </c>
      <c r="F719" t="s">
        <v>4</v>
      </c>
      <c r="G719">
        <f>IF(F719="PP_PM",1,IF(F719="PP_CASH",2,3))</f>
        <v>1</v>
      </c>
      <c r="H719" t="s">
        <v>5</v>
      </c>
      <c r="I719">
        <f>IF(H719="AKULAKUOB",1,IF(H719="BUKAEXPRESS",2,IF(H719="BUKALAPAK",3,IF(H719="E3",4,IF(H719="LAZADA",5,IF(H719="MAGELLAN",6,IF(H719="SHOPEE",7,IF(H719="TOKOPEDIA",8,9))))))))</f>
        <v>7</v>
      </c>
      <c r="J719">
        <v>18315</v>
      </c>
      <c r="K719">
        <f>IF(M719="Bermasalah",0,1)</f>
        <v>1</v>
      </c>
      <c r="L719" t="s">
        <v>49</v>
      </c>
      <c r="M719" t="str">
        <f t="shared" si="38"/>
        <v>Tidak Bermasalah</v>
      </c>
    </row>
    <row r="720" spans="1:13" x14ac:dyDescent="0.25">
      <c r="A720" s="1">
        <v>45102</v>
      </c>
      <c r="B720" t="s">
        <v>41</v>
      </c>
      <c r="C720">
        <f t="shared" si="39"/>
        <v>23</v>
      </c>
      <c r="D720" t="s">
        <v>3</v>
      </c>
      <c r="E720">
        <f>IF(D720="ECO",1,IF(D720="EZ",2,3))</f>
        <v>1</v>
      </c>
      <c r="F720" t="s">
        <v>4</v>
      </c>
      <c r="G720">
        <f>IF(F720="PP_PM",1,IF(F720="PP_CASH",2,3))</f>
        <v>1</v>
      </c>
      <c r="H720" t="s">
        <v>5</v>
      </c>
      <c r="I720">
        <f>IF(H720="AKULAKUOB",1,IF(H720="BUKAEXPRESS",2,IF(H720="BUKALAPAK",3,IF(H720="E3",4,IF(H720="LAZADA",5,IF(H720="MAGELLAN",6,IF(H720="SHOPEE",7,IF(H720="TOKOPEDIA",8,9))))))))</f>
        <v>7</v>
      </c>
      <c r="J720">
        <v>22770</v>
      </c>
      <c r="K720">
        <f>IF(M720="Bermasalah",0,1)</f>
        <v>1</v>
      </c>
      <c r="L720" t="s">
        <v>49</v>
      </c>
      <c r="M720" t="str">
        <f t="shared" si="38"/>
        <v>Tidak Bermasalah</v>
      </c>
    </row>
    <row r="721" spans="1:13" x14ac:dyDescent="0.25">
      <c r="A721" s="1">
        <v>45093</v>
      </c>
      <c r="B721" t="s">
        <v>41</v>
      </c>
      <c r="C721">
        <f t="shared" si="39"/>
        <v>23</v>
      </c>
      <c r="D721" t="s">
        <v>3</v>
      </c>
      <c r="E721">
        <f>IF(D721="ECO",1,IF(D721="EZ",2,3))</f>
        <v>1</v>
      </c>
      <c r="F721" t="s">
        <v>4</v>
      </c>
      <c r="G721">
        <f>IF(F721="PP_PM",1,IF(F721="PP_CASH",2,3))</f>
        <v>1</v>
      </c>
      <c r="H721" t="s">
        <v>5</v>
      </c>
      <c r="I721">
        <f>IF(H721="AKULAKUOB",1,IF(H721="BUKAEXPRESS",2,IF(H721="BUKALAPAK",3,IF(H721="E3",4,IF(H721="LAZADA",5,IF(H721="MAGELLAN",6,IF(H721="SHOPEE",7,IF(H721="TOKOPEDIA",8,9))))))))</f>
        <v>7</v>
      </c>
      <c r="J721">
        <v>14602</v>
      </c>
      <c r="K721">
        <f>IF(M721="Bermasalah",0,1)</f>
        <v>1</v>
      </c>
      <c r="L721" t="s">
        <v>49</v>
      </c>
      <c r="M721" t="str">
        <f t="shared" si="38"/>
        <v>Tidak Bermasalah</v>
      </c>
    </row>
    <row r="722" spans="1:13" x14ac:dyDescent="0.25">
      <c r="A722" s="1">
        <v>45097</v>
      </c>
      <c r="B722" t="s">
        <v>41</v>
      </c>
      <c r="C722">
        <f t="shared" si="39"/>
        <v>23</v>
      </c>
      <c r="D722" t="s">
        <v>3</v>
      </c>
      <c r="E722">
        <f>IF(D722="ECO",1,IF(D722="EZ",2,3))</f>
        <v>1</v>
      </c>
      <c r="F722" t="s">
        <v>4</v>
      </c>
      <c r="G722">
        <f>IF(F722="PP_PM",1,IF(F722="PP_CASH",2,3))</f>
        <v>1</v>
      </c>
      <c r="H722" t="s">
        <v>5</v>
      </c>
      <c r="I722">
        <f>IF(H722="AKULAKUOB",1,IF(H722="BUKAEXPRESS",2,IF(H722="BUKALAPAK",3,IF(H722="E3",4,IF(H722="LAZADA",5,IF(H722="MAGELLAN",6,IF(H722="SHOPEE",7,IF(H722="TOKOPEDIA",8,9))))))))</f>
        <v>7</v>
      </c>
      <c r="J722">
        <v>18562</v>
      </c>
      <c r="K722">
        <f>IF(M722="Bermasalah",0,1)</f>
        <v>1</v>
      </c>
      <c r="L722" t="s">
        <v>49</v>
      </c>
      <c r="M722" t="str">
        <f t="shared" si="38"/>
        <v>Tidak Bermasalah</v>
      </c>
    </row>
    <row r="723" spans="1:13" x14ac:dyDescent="0.25">
      <c r="A723" s="1">
        <v>45106</v>
      </c>
      <c r="B723" t="s">
        <v>41</v>
      </c>
      <c r="C723">
        <f t="shared" si="39"/>
        <v>23</v>
      </c>
      <c r="D723" t="s">
        <v>3</v>
      </c>
      <c r="E723">
        <f>IF(D723="ECO",1,IF(D723="EZ",2,3))</f>
        <v>1</v>
      </c>
      <c r="F723" t="s">
        <v>4</v>
      </c>
      <c r="G723">
        <f>IF(F723="PP_PM",1,IF(F723="PP_CASH",2,3))</f>
        <v>1</v>
      </c>
      <c r="H723" t="s">
        <v>5</v>
      </c>
      <c r="I723">
        <f>IF(H723="AKULAKUOB",1,IF(H723="BUKAEXPRESS",2,IF(H723="BUKALAPAK",3,IF(H723="E3",4,IF(H723="LAZADA",5,IF(H723="MAGELLAN",6,IF(H723="SHOPEE",7,IF(H723="TOKOPEDIA",8,9))))))))</f>
        <v>7</v>
      </c>
      <c r="J723">
        <v>24998</v>
      </c>
      <c r="K723">
        <f>IF(M723="Bermasalah",0,1)</f>
        <v>1</v>
      </c>
      <c r="L723" t="s">
        <v>49</v>
      </c>
      <c r="M723" t="str">
        <f t="shared" si="38"/>
        <v>Tidak Bermasalah</v>
      </c>
    </row>
    <row r="724" spans="1:13" x14ac:dyDescent="0.25">
      <c r="A724" s="1">
        <v>45087</v>
      </c>
      <c r="B724" t="s">
        <v>41</v>
      </c>
      <c r="C724">
        <f t="shared" si="39"/>
        <v>23</v>
      </c>
      <c r="D724" t="s">
        <v>3</v>
      </c>
      <c r="E724">
        <f>IF(D724="ECO",1,IF(D724="EZ",2,3))</f>
        <v>1</v>
      </c>
      <c r="F724" t="s">
        <v>4</v>
      </c>
      <c r="G724">
        <f>IF(F724="PP_PM",1,IF(F724="PP_CASH",2,3))</f>
        <v>1</v>
      </c>
      <c r="H724" t="s">
        <v>5</v>
      </c>
      <c r="I724">
        <f>IF(H724="AKULAKUOB",1,IF(H724="BUKAEXPRESS",2,IF(H724="BUKALAPAK",3,IF(H724="E3",4,IF(H724="LAZADA",5,IF(H724="MAGELLAN",6,IF(H724="SHOPEE",7,IF(H724="TOKOPEDIA",8,9))))))))</f>
        <v>7</v>
      </c>
      <c r="J724">
        <v>20790</v>
      </c>
      <c r="K724">
        <f>IF(M724="Bermasalah",0,1)</f>
        <v>1</v>
      </c>
      <c r="L724" t="s">
        <v>49</v>
      </c>
      <c r="M724" t="str">
        <f t="shared" si="38"/>
        <v>Tidak Bermasalah</v>
      </c>
    </row>
    <row r="725" spans="1:13" x14ac:dyDescent="0.25">
      <c r="A725" s="1">
        <v>45105</v>
      </c>
      <c r="B725" t="s">
        <v>41</v>
      </c>
      <c r="C725">
        <f t="shared" si="39"/>
        <v>23</v>
      </c>
      <c r="D725" t="s">
        <v>3</v>
      </c>
      <c r="E725">
        <f>IF(D725="ECO",1,IF(D725="EZ",2,3))</f>
        <v>1</v>
      </c>
      <c r="F725" t="s">
        <v>4</v>
      </c>
      <c r="G725">
        <f>IF(F725="PP_PM",1,IF(F725="PP_CASH",2,3))</f>
        <v>1</v>
      </c>
      <c r="H725" t="s">
        <v>5</v>
      </c>
      <c r="I725">
        <f>IF(H725="AKULAKUOB",1,IF(H725="BUKAEXPRESS",2,IF(H725="BUKALAPAK",3,IF(H725="E3",4,IF(H725="LAZADA",5,IF(H725="MAGELLAN",6,IF(H725="SHOPEE",7,IF(H725="TOKOPEDIA",8,9))))))))</f>
        <v>7</v>
      </c>
      <c r="J725">
        <v>19305</v>
      </c>
      <c r="K725">
        <f>IF(M725="Bermasalah",0,1)</f>
        <v>1</v>
      </c>
      <c r="L725" t="s">
        <v>49</v>
      </c>
      <c r="M725" t="str">
        <f t="shared" ref="M725:M757" si="40">IF(L725="Other","Bermasalah",IF(L725="Delivery","Tidak Bermasalah",IF(L725="Kirim","Tidak Bermasalah",IF(L725="Pack","Tidak Bermasalah",IF(L725="Paket Bermasalah","Bermasalah",IF(L725="Paket Tinggal Gudang","Tidak Bermasalah",IF(L725="Sampai","Tidak Bermasalah",IF(L725="Tanda Terima","Tidak Bermasalah",IF(L725="TTD Retur","Bermasalah",0)))))))))</f>
        <v>Tidak Bermasalah</v>
      </c>
    </row>
    <row r="726" spans="1:13" x14ac:dyDescent="0.25">
      <c r="A726" s="1">
        <v>45083</v>
      </c>
      <c r="B726" t="s">
        <v>41</v>
      </c>
      <c r="C726">
        <f t="shared" si="39"/>
        <v>23</v>
      </c>
      <c r="D726" t="s">
        <v>3</v>
      </c>
      <c r="E726">
        <f>IF(D726="ECO",1,IF(D726="EZ",2,3))</f>
        <v>1</v>
      </c>
      <c r="F726" t="s">
        <v>4</v>
      </c>
      <c r="G726">
        <f>IF(F726="PP_PM",1,IF(F726="PP_CASH",2,3))</f>
        <v>1</v>
      </c>
      <c r="H726" t="s">
        <v>5</v>
      </c>
      <c r="I726">
        <f>IF(H726="AKULAKUOB",1,IF(H726="BUKAEXPRESS",2,IF(H726="BUKALAPAK",3,IF(H726="E3",4,IF(H726="LAZADA",5,IF(H726="MAGELLAN",6,IF(H726="SHOPEE",7,IF(H726="TOKOPEDIA",8,9))))))))</f>
        <v>7</v>
      </c>
      <c r="J726">
        <v>22028</v>
      </c>
      <c r="K726">
        <f>IF(M726="Bermasalah",0,1)</f>
        <v>1</v>
      </c>
      <c r="L726" t="s">
        <v>49</v>
      </c>
      <c r="M726" t="str">
        <f t="shared" si="40"/>
        <v>Tidak Bermasalah</v>
      </c>
    </row>
    <row r="727" spans="1:13" x14ac:dyDescent="0.25">
      <c r="A727" s="1">
        <v>45088</v>
      </c>
      <c r="B727" t="s">
        <v>41</v>
      </c>
      <c r="C727">
        <f t="shared" si="39"/>
        <v>23</v>
      </c>
      <c r="D727" t="s">
        <v>3</v>
      </c>
      <c r="E727">
        <f>IF(D727="ECO",1,IF(D727="EZ",2,3))</f>
        <v>1</v>
      </c>
      <c r="F727" t="s">
        <v>4</v>
      </c>
      <c r="G727">
        <f>IF(F727="PP_PM",1,IF(F727="PP_CASH",2,3))</f>
        <v>1</v>
      </c>
      <c r="H727" t="s">
        <v>5</v>
      </c>
      <c r="I727">
        <f>IF(H727="AKULAKUOB",1,IF(H727="BUKAEXPRESS",2,IF(H727="BUKALAPAK",3,IF(H727="E3",4,IF(H727="LAZADA",5,IF(H727="MAGELLAN",6,IF(H727="SHOPEE",7,IF(H727="TOKOPEDIA",8,9))))))))</f>
        <v>7</v>
      </c>
      <c r="J727">
        <v>16335</v>
      </c>
      <c r="K727">
        <f>IF(M727="Bermasalah",0,1)</f>
        <v>1</v>
      </c>
      <c r="L727" t="s">
        <v>49</v>
      </c>
      <c r="M727" t="str">
        <f t="shared" si="40"/>
        <v>Tidak Bermasalah</v>
      </c>
    </row>
    <row r="728" spans="1:13" x14ac:dyDescent="0.25">
      <c r="A728" s="1">
        <v>45089</v>
      </c>
      <c r="B728" t="s">
        <v>41</v>
      </c>
      <c r="C728">
        <f t="shared" si="39"/>
        <v>23</v>
      </c>
      <c r="D728" t="s">
        <v>3</v>
      </c>
      <c r="E728">
        <f>IF(D728="ECO",1,IF(D728="EZ",2,3))</f>
        <v>1</v>
      </c>
      <c r="F728" t="s">
        <v>4</v>
      </c>
      <c r="G728">
        <f>IF(F728="PP_PM",1,IF(F728="PP_CASH",2,3))</f>
        <v>1</v>
      </c>
      <c r="H728" t="s">
        <v>5</v>
      </c>
      <c r="I728">
        <f>IF(H728="AKULAKUOB",1,IF(H728="BUKAEXPRESS",2,IF(H728="BUKALAPAK",3,IF(H728="E3",4,IF(H728="LAZADA",5,IF(H728="MAGELLAN",6,IF(H728="SHOPEE",7,IF(H728="TOKOPEDIA",8,9))))))))</f>
        <v>7</v>
      </c>
      <c r="J728">
        <v>29948</v>
      </c>
      <c r="K728">
        <f>IF(M728="Bermasalah",0,1)</f>
        <v>1</v>
      </c>
      <c r="L728" t="s">
        <v>49</v>
      </c>
      <c r="M728" t="str">
        <f t="shared" si="40"/>
        <v>Tidak Bermasalah</v>
      </c>
    </row>
    <row r="729" spans="1:13" x14ac:dyDescent="0.25">
      <c r="A729" s="1">
        <v>45095</v>
      </c>
      <c r="B729" t="s">
        <v>41</v>
      </c>
      <c r="C729">
        <f t="shared" si="39"/>
        <v>23</v>
      </c>
      <c r="D729" t="s">
        <v>3</v>
      </c>
      <c r="E729">
        <f>IF(D729="ECO",1,IF(D729="EZ",2,3))</f>
        <v>1</v>
      </c>
      <c r="F729" t="s">
        <v>4</v>
      </c>
      <c r="G729">
        <f>IF(F729="PP_PM",1,IF(F729="PP_CASH",2,3))</f>
        <v>1</v>
      </c>
      <c r="H729" t="s">
        <v>5</v>
      </c>
      <c r="I729">
        <f>IF(H729="AKULAKUOB",1,IF(H729="BUKAEXPRESS",2,IF(H729="BUKALAPAK",3,IF(H729="E3",4,IF(H729="LAZADA",5,IF(H729="MAGELLAN",6,IF(H729="SHOPEE",7,IF(H729="TOKOPEDIA",8,9))))))))</f>
        <v>7</v>
      </c>
      <c r="J729">
        <v>40590</v>
      </c>
      <c r="K729">
        <f>IF(M729="Bermasalah",0,1)</f>
        <v>1</v>
      </c>
      <c r="L729" t="s">
        <v>49</v>
      </c>
      <c r="M729" t="str">
        <f t="shared" si="40"/>
        <v>Tidak Bermasalah</v>
      </c>
    </row>
    <row r="730" spans="1:13" x14ac:dyDescent="0.25">
      <c r="A730" s="1">
        <v>45097</v>
      </c>
      <c r="B730" t="s">
        <v>41</v>
      </c>
      <c r="C730">
        <f t="shared" si="39"/>
        <v>23</v>
      </c>
      <c r="D730" t="s">
        <v>3</v>
      </c>
      <c r="E730">
        <f>IF(D730="ECO",1,IF(D730="EZ",2,3))</f>
        <v>1</v>
      </c>
      <c r="F730" t="s">
        <v>4</v>
      </c>
      <c r="G730">
        <f>IF(F730="PP_PM",1,IF(F730="PP_CASH",2,3))</f>
        <v>1</v>
      </c>
      <c r="H730" t="s">
        <v>5</v>
      </c>
      <c r="I730">
        <f>IF(H730="AKULAKUOB",1,IF(H730="BUKAEXPRESS",2,IF(H730="BUKALAPAK",3,IF(H730="E3",4,IF(H730="LAZADA",5,IF(H730="MAGELLAN",6,IF(H730="SHOPEE",7,IF(H730="TOKOPEDIA",8,9))))))))</f>
        <v>7</v>
      </c>
      <c r="J730">
        <v>17078</v>
      </c>
      <c r="K730">
        <f>IF(M730="Bermasalah",0,1)</f>
        <v>1</v>
      </c>
      <c r="L730" t="s">
        <v>49</v>
      </c>
      <c r="M730" t="str">
        <f t="shared" si="40"/>
        <v>Tidak Bermasalah</v>
      </c>
    </row>
    <row r="731" spans="1:13" x14ac:dyDescent="0.25">
      <c r="A731" s="1">
        <v>44953</v>
      </c>
      <c r="B731" t="s">
        <v>82</v>
      </c>
      <c r="C731">
        <f t="shared" si="39"/>
        <v>24</v>
      </c>
      <c r="D731" t="s">
        <v>8</v>
      </c>
      <c r="E731">
        <f>IF(D731="ECO",1,IF(D731="EZ",2,3))</f>
        <v>2</v>
      </c>
      <c r="F731" t="s">
        <v>4</v>
      </c>
      <c r="G731">
        <f>IF(F731="PP_PM",1,IF(F731="PP_CASH",2,3))</f>
        <v>1</v>
      </c>
      <c r="H731" t="s">
        <v>12</v>
      </c>
      <c r="I731">
        <f>IF(H731="AKULAKUOB",1,IF(H731="BUKAEXPRESS",2,IF(H731="BUKALAPAK",3,IF(H731="E3",4,IF(H731="LAZADA",5,IF(H731="MAGELLAN",6,IF(H731="SHOPEE",7,IF(H731="TOKOPEDIA",8,9))))))))</f>
        <v>6</v>
      </c>
      <c r="J731">
        <v>30555</v>
      </c>
      <c r="K731">
        <f>IF(M731="Bermasalah",0,1)</f>
        <v>1</v>
      </c>
      <c r="L731" t="s">
        <v>49</v>
      </c>
      <c r="M731" t="str">
        <f t="shared" si="40"/>
        <v>Tidak Bermasalah</v>
      </c>
    </row>
    <row r="732" spans="1:13" x14ac:dyDescent="0.25">
      <c r="A732" s="1">
        <v>45014</v>
      </c>
      <c r="B732" t="s">
        <v>82</v>
      </c>
      <c r="C732">
        <f>IF(B732=B731,24,25)</f>
        <v>24</v>
      </c>
      <c r="D732" t="s">
        <v>8</v>
      </c>
      <c r="E732">
        <f>IF(D732="ECO",1,IF(D732="EZ",2,3))</f>
        <v>2</v>
      </c>
      <c r="F732" t="s">
        <v>4</v>
      </c>
      <c r="G732">
        <f>IF(F732="PP_PM",1,IF(F732="PP_CASH",2,3))</f>
        <v>1</v>
      </c>
      <c r="H732" t="s">
        <v>12</v>
      </c>
      <c r="I732">
        <f>IF(H732="AKULAKUOB",1,IF(H732="BUKAEXPRESS",2,IF(H732="BUKALAPAK",3,IF(H732="E3",4,IF(H732="LAZADA",5,IF(H732="MAGELLAN",6,IF(H732="SHOPEE",7,IF(H732="TOKOPEDIA",8,9))))))))</f>
        <v>6</v>
      </c>
      <c r="J732">
        <v>22795</v>
      </c>
      <c r="K732">
        <f>IF(M732="Bermasalah",0,1)</f>
        <v>1</v>
      </c>
      <c r="L732" t="s">
        <v>49</v>
      </c>
      <c r="M732" t="str">
        <f t="shared" si="40"/>
        <v>Tidak Bermasalah</v>
      </c>
    </row>
    <row r="733" spans="1:13" x14ac:dyDescent="0.25">
      <c r="A733" s="1">
        <v>45016</v>
      </c>
      <c r="B733" t="s">
        <v>82</v>
      </c>
      <c r="C733">
        <f t="shared" ref="C733:C737" si="41">IF(B733=B732,24,25)</f>
        <v>24</v>
      </c>
      <c r="D733" t="s">
        <v>8</v>
      </c>
      <c r="E733">
        <f>IF(D733="ECO",1,IF(D733="EZ",2,3))</f>
        <v>2</v>
      </c>
      <c r="F733" t="s">
        <v>4</v>
      </c>
      <c r="G733">
        <f>IF(F733="PP_PM",1,IF(F733="PP_CASH",2,3))</f>
        <v>1</v>
      </c>
      <c r="H733" t="s">
        <v>12</v>
      </c>
      <c r="I733">
        <f>IF(H733="AKULAKUOB",1,IF(H733="BUKAEXPRESS",2,IF(H733="BUKALAPAK",3,IF(H733="E3",4,IF(H733="LAZADA",5,IF(H733="MAGELLAN",6,IF(H733="SHOPEE",7,IF(H733="TOKOPEDIA",8,9))))))))</f>
        <v>6</v>
      </c>
      <c r="J733">
        <v>23765</v>
      </c>
      <c r="K733">
        <f>IF(M733="Bermasalah",0,1)</f>
        <v>0</v>
      </c>
      <c r="L733" t="s">
        <v>131</v>
      </c>
      <c r="M733" t="str">
        <f t="shared" si="40"/>
        <v>Bermasalah</v>
      </c>
    </row>
    <row r="734" spans="1:13" x14ac:dyDescent="0.25">
      <c r="A734" s="1">
        <v>45069</v>
      </c>
      <c r="B734" t="s">
        <v>82</v>
      </c>
      <c r="C734">
        <f t="shared" si="41"/>
        <v>24</v>
      </c>
      <c r="D734" t="s">
        <v>3</v>
      </c>
      <c r="E734">
        <f>IF(D734="ECO",1,IF(D734="EZ",2,3))</f>
        <v>1</v>
      </c>
      <c r="F734" t="s">
        <v>4</v>
      </c>
      <c r="G734">
        <f>IF(F734="PP_PM",1,IF(F734="PP_CASH",2,3))</f>
        <v>1</v>
      </c>
      <c r="H734" t="s">
        <v>12</v>
      </c>
      <c r="I734">
        <f>IF(H734="AKULAKUOB",1,IF(H734="BUKAEXPRESS",2,IF(H734="BUKALAPAK",3,IF(H734="E3",4,IF(H734="LAZADA",5,IF(H734="MAGELLAN",6,IF(H734="SHOPEE",7,IF(H734="TOKOPEDIA",8,9))))))))</f>
        <v>6</v>
      </c>
      <c r="J734">
        <v>23018</v>
      </c>
      <c r="K734">
        <f>IF(M734="Bermasalah",0,1)</f>
        <v>1</v>
      </c>
      <c r="L734" t="s">
        <v>49</v>
      </c>
      <c r="M734" t="str">
        <f t="shared" si="40"/>
        <v>Tidak Bermasalah</v>
      </c>
    </row>
    <row r="735" spans="1:13" x14ac:dyDescent="0.25">
      <c r="A735" s="1">
        <v>45099</v>
      </c>
      <c r="B735" t="s">
        <v>82</v>
      </c>
      <c r="C735">
        <f t="shared" si="41"/>
        <v>24</v>
      </c>
      <c r="D735" t="s">
        <v>8</v>
      </c>
      <c r="E735">
        <f>IF(D735="ECO",1,IF(D735="EZ",2,3))</f>
        <v>2</v>
      </c>
      <c r="F735" t="s">
        <v>4</v>
      </c>
      <c r="G735">
        <f>IF(F735="PP_PM",1,IF(F735="PP_CASH",2,3))</f>
        <v>1</v>
      </c>
      <c r="H735" t="s">
        <v>12</v>
      </c>
      <c r="I735">
        <f>IF(H735="AKULAKUOB",1,IF(H735="BUKAEXPRESS",2,IF(H735="BUKALAPAK",3,IF(H735="E3",4,IF(H735="LAZADA",5,IF(H735="MAGELLAN",6,IF(H735="SHOPEE",7,IF(H735="TOKOPEDIA",8,9))))))))</f>
        <v>6</v>
      </c>
      <c r="J735">
        <v>10314</v>
      </c>
      <c r="K735">
        <f>IF(M735="Bermasalah",0,1)</f>
        <v>1</v>
      </c>
      <c r="L735" t="s">
        <v>49</v>
      </c>
      <c r="M735" t="str">
        <f t="shared" si="40"/>
        <v>Tidak Bermasalah</v>
      </c>
    </row>
    <row r="736" spans="1:13" x14ac:dyDescent="0.25">
      <c r="A736" s="1">
        <v>45101</v>
      </c>
      <c r="B736" t="s">
        <v>82</v>
      </c>
      <c r="C736">
        <f t="shared" si="41"/>
        <v>24</v>
      </c>
      <c r="D736" t="s">
        <v>8</v>
      </c>
      <c r="E736">
        <f>IF(D736="ECO",1,IF(D736="EZ",2,3))</f>
        <v>2</v>
      </c>
      <c r="F736" t="s">
        <v>4</v>
      </c>
      <c r="G736">
        <f>IF(F736="PP_PM",1,IF(F736="PP_CASH",2,3))</f>
        <v>1</v>
      </c>
      <c r="H736" t="s">
        <v>12</v>
      </c>
      <c r="I736">
        <f>IF(H736="AKULAKUOB",1,IF(H736="BUKAEXPRESS",2,IF(H736="BUKALAPAK",3,IF(H736="E3",4,IF(H736="LAZADA",5,IF(H736="MAGELLAN",6,IF(H736="SHOPEE",7,IF(H736="TOKOPEDIA",8,9))))))))</f>
        <v>6</v>
      </c>
      <c r="J736">
        <v>16806</v>
      </c>
      <c r="K736">
        <f>IF(M736="Bermasalah",0,1)</f>
        <v>1</v>
      </c>
      <c r="L736" t="s">
        <v>49</v>
      </c>
      <c r="M736" t="str">
        <f t="shared" si="40"/>
        <v>Tidak Bermasalah</v>
      </c>
    </row>
    <row r="737" spans="1:13" x14ac:dyDescent="0.25">
      <c r="A737" s="1">
        <v>45026</v>
      </c>
      <c r="B737" t="s">
        <v>129</v>
      </c>
      <c r="C737">
        <f t="shared" si="41"/>
        <v>25</v>
      </c>
      <c r="D737" t="s">
        <v>8</v>
      </c>
      <c r="E737">
        <f>IF(D737="ECO",1,IF(D737="EZ",2,3))</f>
        <v>2</v>
      </c>
      <c r="F737" t="s">
        <v>4</v>
      </c>
      <c r="G737">
        <f>IF(F737="PP_PM",1,IF(F737="PP_CASH",2,3))</f>
        <v>1</v>
      </c>
      <c r="H737" t="s">
        <v>5</v>
      </c>
      <c r="I737">
        <f>IF(H737="AKULAKUOB",1,IF(H737="BUKAEXPRESS",2,IF(H737="BUKALAPAK",3,IF(H737="E3",4,IF(H737="LAZADA",5,IF(H737="MAGELLAN",6,IF(H737="SHOPEE",7,IF(H737="TOKOPEDIA",8,9))))))))</f>
        <v>7</v>
      </c>
      <c r="J737">
        <v>11155</v>
      </c>
      <c r="K737">
        <f>IF(M737="Bermasalah",0,1)</f>
        <v>0</v>
      </c>
      <c r="L737" t="s">
        <v>19</v>
      </c>
      <c r="M737" t="str">
        <f t="shared" si="40"/>
        <v>Bermasalah</v>
      </c>
    </row>
    <row r="738" spans="1:13" x14ac:dyDescent="0.25">
      <c r="A738" s="1">
        <v>45042</v>
      </c>
      <c r="B738" t="s">
        <v>129</v>
      </c>
      <c r="C738">
        <f>IF(B738=B737,25,26)</f>
        <v>25</v>
      </c>
      <c r="D738" t="s">
        <v>8</v>
      </c>
      <c r="E738">
        <f>IF(D738="ECO",1,IF(D738="EZ",2,3))</f>
        <v>2</v>
      </c>
      <c r="F738" t="s">
        <v>4</v>
      </c>
      <c r="G738">
        <f>IF(F738="PP_PM",1,IF(F738="PP_CASH",2,3))</f>
        <v>1</v>
      </c>
      <c r="H738" t="s">
        <v>5</v>
      </c>
      <c r="I738">
        <f>IF(H738="AKULAKUOB",1,IF(H738="BUKAEXPRESS",2,IF(H738="BUKALAPAK",3,IF(H738="E3",4,IF(H738="LAZADA",5,IF(H738="MAGELLAN",6,IF(H738="SHOPEE",7,IF(H738="TOKOPEDIA",8,9))))))))</f>
        <v>7</v>
      </c>
      <c r="J738">
        <v>17460</v>
      </c>
      <c r="K738">
        <f>IF(M738="Bermasalah",0,1)</f>
        <v>0</v>
      </c>
      <c r="L738" t="s">
        <v>19</v>
      </c>
      <c r="M738" t="str">
        <f t="shared" si="40"/>
        <v>Bermasalah</v>
      </c>
    </row>
    <row r="739" spans="1:13" x14ac:dyDescent="0.25">
      <c r="A739" s="1">
        <v>45047</v>
      </c>
      <c r="B739" t="s">
        <v>129</v>
      </c>
      <c r="C739">
        <f t="shared" ref="C739:C743" si="42">IF(B739=B738,25,26)</f>
        <v>25</v>
      </c>
      <c r="D739" t="s">
        <v>8</v>
      </c>
      <c r="E739">
        <f>IF(D739="ECO",1,IF(D739="EZ",2,3))</f>
        <v>2</v>
      </c>
      <c r="F739" t="s">
        <v>4</v>
      </c>
      <c r="G739">
        <f>IF(F739="PP_PM",1,IF(F739="PP_CASH",2,3))</f>
        <v>1</v>
      </c>
      <c r="H739" t="s">
        <v>5</v>
      </c>
      <c r="I739">
        <f>IF(H739="AKULAKUOB",1,IF(H739="BUKAEXPRESS",2,IF(H739="BUKALAPAK",3,IF(H739="E3",4,IF(H739="LAZADA",5,IF(H739="MAGELLAN",6,IF(H739="SHOPEE",7,IF(H739="TOKOPEDIA",8,9))))))))</f>
        <v>7</v>
      </c>
      <c r="J739">
        <v>11155</v>
      </c>
      <c r="K739">
        <f>IF(M739="Bermasalah",0,1)</f>
        <v>0</v>
      </c>
      <c r="L739" t="s">
        <v>10</v>
      </c>
      <c r="M739" t="str">
        <f t="shared" si="40"/>
        <v>Bermasalah</v>
      </c>
    </row>
    <row r="740" spans="1:13" x14ac:dyDescent="0.25">
      <c r="A740" s="1">
        <v>45102</v>
      </c>
      <c r="B740" t="s">
        <v>129</v>
      </c>
      <c r="C740">
        <f t="shared" si="42"/>
        <v>25</v>
      </c>
      <c r="D740" t="s">
        <v>8</v>
      </c>
      <c r="E740">
        <f>IF(D740="ECO",1,IF(D740="EZ",2,3))</f>
        <v>2</v>
      </c>
      <c r="F740" t="s">
        <v>4</v>
      </c>
      <c r="G740">
        <f>IF(F740="PP_PM",1,IF(F740="PP_CASH",2,3))</f>
        <v>1</v>
      </c>
      <c r="H740" t="s">
        <v>5</v>
      </c>
      <c r="I740">
        <f>IF(H740="AKULAKUOB",1,IF(H740="BUKAEXPRESS",2,IF(H740="BUKALAPAK",3,IF(H740="E3",4,IF(H740="LAZADA",5,IF(H740="MAGELLAN",6,IF(H740="SHOPEE",7,IF(H740="TOKOPEDIA",8,9))))))))</f>
        <v>7</v>
      </c>
      <c r="J740">
        <v>26675</v>
      </c>
      <c r="K740">
        <f>IF(M740="Bermasalah",0,1)</f>
        <v>0</v>
      </c>
      <c r="L740" t="s">
        <v>131</v>
      </c>
      <c r="M740" t="str">
        <f t="shared" si="40"/>
        <v>Bermasalah</v>
      </c>
    </row>
    <row r="741" spans="1:13" x14ac:dyDescent="0.25">
      <c r="A741" s="1">
        <v>45083</v>
      </c>
      <c r="B741" t="s">
        <v>129</v>
      </c>
      <c r="C741">
        <f t="shared" si="42"/>
        <v>25</v>
      </c>
      <c r="D741" t="s">
        <v>8</v>
      </c>
      <c r="E741">
        <f>IF(D741="ECO",1,IF(D741="EZ",2,3))</f>
        <v>2</v>
      </c>
      <c r="F741" t="s">
        <v>4</v>
      </c>
      <c r="G741">
        <f>IF(F741="PP_PM",1,IF(F741="PP_CASH",2,3))</f>
        <v>1</v>
      </c>
      <c r="H741" t="s">
        <v>5</v>
      </c>
      <c r="I741">
        <f>IF(H741="AKULAKUOB",1,IF(H741="BUKAEXPRESS",2,IF(H741="BUKALAPAK",3,IF(H741="E3",4,IF(H741="LAZADA",5,IF(H741="MAGELLAN",6,IF(H741="SHOPEE",7,IF(H741="TOKOPEDIA",8,9))))))))</f>
        <v>7</v>
      </c>
      <c r="J741">
        <v>13095</v>
      </c>
      <c r="K741">
        <f>IF(M741="Bermasalah",0,1)</f>
        <v>1</v>
      </c>
      <c r="L741" t="s">
        <v>49</v>
      </c>
      <c r="M741" t="str">
        <f t="shared" si="40"/>
        <v>Tidak Bermasalah</v>
      </c>
    </row>
    <row r="742" spans="1:13" x14ac:dyDescent="0.25">
      <c r="A742" s="1">
        <v>45098</v>
      </c>
      <c r="B742" t="s">
        <v>129</v>
      </c>
      <c r="C742">
        <f t="shared" si="42"/>
        <v>25</v>
      </c>
      <c r="D742" t="s">
        <v>8</v>
      </c>
      <c r="E742">
        <f>IF(D742="ECO",1,IF(D742="EZ",2,3))</f>
        <v>2</v>
      </c>
      <c r="F742" t="s">
        <v>4</v>
      </c>
      <c r="G742">
        <f>IF(F742="PP_PM",1,IF(F742="PP_CASH",2,3))</f>
        <v>1</v>
      </c>
      <c r="H742" t="s">
        <v>5</v>
      </c>
      <c r="I742">
        <f>IF(H742="AKULAKUOB",1,IF(H742="BUKAEXPRESS",2,IF(H742="BUKALAPAK",3,IF(H742="E3",4,IF(H742="LAZADA",5,IF(H742="MAGELLAN",6,IF(H742="SHOPEE",7,IF(H742="TOKOPEDIA",8,9))))))))</f>
        <v>7</v>
      </c>
      <c r="J742">
        <v>19885</v>
      </c>
      <c r="K742">
        <f>IF(M742="Bermasalah",0,1)</f>
        <v>0</v>
      </c>
      <c r="L742" t="s">
        <v>10</v>
      </c>
      <c r="M742" t="str">
        <f t="shared" si="40"/>
        <v>Bermasalah</v>
      </c>
    </row>
    <row r="743" spans="1:13" x14ac:dyDescent="0.25">
      <c r="A743" s="1">
        <v>45016</v>
      </c>
      <c r="B743" t="s">
        <v>143</v>
      </c>
      <c r="C743">
        <f t="shared" si="42"/>
        <v>26</v>
      </c>
      <c r="D743" t="s">
        <v>3</v>
      </c>
      <c r="E743">
        <f>IF(D743="ECO",1,IF(D743="EZ",2,3))</f>
        <v>1</v>
      </c>
      <c r="F743" t="s">
        <v>4</v>
      </c>
      <c r="G743">
        <f>IF(F743="PP_PM",1,IF(F743="PP_CASH",2,3))</f>
        <v>1</v>
      </c>
      <c r="H743" t="s">
        <v>12</v>
      </c>
      <c r="I743">
        <f>IF(H743="AKULAKUOB",1,IF(H743="BUKAEXPRESS",2,IF(H743="BUKALAPAK",3,IF(H743="E3",4,IF(H743="LAZADA",5,IF(H743="MAGELLAN",6,IF(H743="SHOPEE",7,IF(H743="TOKOPEDIA",8,9))))))))</f>
        <v>6</v>
      </c>
      <c r="J743">
        <v>16002</v>
      </c>
      <c r="K743">
        <f>IF(M743="Bermasalah",0,1)</f>
        <v>1</v>
      </c>
      <c r="L743" t="s">
        <v>49</v>
      </c>
      <c r="M743" t="str">
        <f t="shared" si="40"/>
        <v>Tidak Bermasalah</v>
      </c>
    </row>
    <row r="744" spans="1:13" x14ac:dyDescent="0.25">
      <c r="A744" s="1">
        <v>45020</v>
      </c>
      <c r="B744" t="s">
        <v>143</v>
      </c>
      <c r="C744">
        <f>IF(B744=B743,26,27)</f>
        <v>26</v>
      </c>
      <c r="D744" t="s">
        <v>8</v>
      </c>
      <c r="E744">
        <f>IF(D744="ECO",1,IF(D744="EZ",2,3))</f>
        <v>2</v>
      </c>
      <c r="F744" t="s">
        <v>4</v>
      </c>
      <c r="G744">
        <f>IF(F744="PP_PM",1,IF(F744="PP_CASH",2,3))</f>
        <v>1</v>
      </c>
      <c r="H744" t="s">
        <v>12</v>
      </c>
      <c r="I744">
        <f>IF(H744="AKULAKUOB",1,IF(H744="BUKAEXPRESS",2,IF(H744="BUKALAPAK",3,IF(H744="E3",4,IF(H744="LAZADA",5,IF(H744="MAGELLAN",6,IF(H744="SHOPEE",7,IF(H744="TOKOPEDIA",8,9))))))))</f>
        <v>6</v>
      </c>
      <c r="J744">
        <v>28130</v>
      </c>
      <c r="K744">
        <f>IF(M744="Bermasalah",0,1)</f>
        <v>0</v>
      </c>
      <c r="L744" t="s">
        <v>19</v>
      </c>
      <c r="M744" t="str">
        <f t="shared" si="40"/>
        <v>Bermasalah</v>
      </c>
    </row>
    <row r="745" spans="1:13" x14ac:dyDescent="0.25">
      <c r="A745" s="1">
        <v>45019</v>
      </c>
      <c r="B745" t="s">
        <v>143</v>
      </c>
      <c r="C745">
        <f t="shared" ref="C745:C748" si="43">IF(B745=B744,26,27)</f>
        <v>26</v>
      </c>
      <c r="D745" t="s">
        <v>8</v>
      </c>
      <c r="E745">
        <f>IF(D745="ECO",1,IF(D745="EZ",2,3))</f>
        <v>2</v>
      </c>
      <c r="F745" t="s">
        <v>4</v>
      </c>
      <c r="G745">
        <f>IF(F745="PP_PM",1,IF(F745="PP_CASH",2,3))</f>
        <v>1</v>
      </c>
      <c r="H745" t="s">
        <v>12</v>
      </c>
      <c r="I745">
        <f>IF(H745="AKULAKUOB",1,IF(H745="BUKAEXPRESS",2,IF(H745="BUKALAPAK",3,IF(H745="E3",4,IF(H745="LAZADA",5,IF(H745="MAGELLAN",6,IF(H745="SHOPEE",7,IF(H745="TOKOPEDIA",8,9))))))))</f>
        <v>6</v>
      </c>
      <c r="J745">
        <v>4483</v>
      </c>
      <c r="K745">
        <f>IF(M745="Bermasalah",0,1)</f>
        <v>0</v>
      </c>
      <c r="L745" t="s">
        <v>19</v>
      </c>
      <c r="M745" t="str">
        <f t="shared" si="40"/>
        <v>Bermasalah</v>
      </c>
    </row>
    <row r="746" spans="1:13" x14ac:dyDescent="0.25">
      <c r="A746" s="1">
        <v>45048</v>
      </c>
      <c r="B746" t="s">
        <v>143</v>
      </c>
      <c r="C746">
        <f t="shared" si="43"/>
        <v>26</v>
      </c>
      <c r="D746" t="s">
        <v>8</v>
      </c>
      <c r="E746">
        <f>IF(D746="ECO",1,IF(D746="EZ",2,3))</f>
        <v>2</v>
      </c>
      <c r="F746" t="s">
        <v>4</v>
      </c>
      <c r="G746">
        <f>IF(F746="PP_PM",1,IF(F746="PP_CASH",2,3))</f>
        <v>1</v>
      </c>
      <c r="H746" t="s">
        <v>12</v>
      </c>
      <c r="I746">
        <f>IF(H746="AKULAKUOB",1,IF(H746="BUKAEXPRESS",2,IF(H746="BUKALAPAK",3,IF(H746="E3",4,IF(H746="LAZADA",5,IF(H746="MAGELLAN",6,IF(H746="SHOPEE",7,IF(H746="TOKOPEDIA",8,9))))))))</f>
        <v>6</v>
      </c>
      <c r="J746">
        <v>23280</v>
      </c>
      <c r="K746">
        <f>IF(M746="Bermasalah",0,1)</f>
        <v>0</v>
      </c>
      <c r="L746" t="s">
        <v>131</v>
      </c>
      <c r="M746" t="str">
        <f t="shared" si="40"/>
        <v>Bermasalah</v>
      </c>
    </row>
    <row r="747" spans="1:13" x14ac:dyDescent="0.25">
      <c r="A747" s="1">
        <v>45070</v>
      </c>
      <c r="B747" t="s">
        <v>143</v>
      </c>
      <c r="C747">
        <f t="shared" si="43"/>
        <v>26</v>
      </c>
      <c r="D747" t="s">
        <v>8</v>
      </c>
      <c r="E747">
        <f>IF(D747="ECO",1,IF(D747="EZ",2,3))</f>
        <v>2</v>
      </c>
      <c r="F747" t="s">
        <v>4</v>
      </c>
      <c r="G747">
        <f>IF(F747="PP_PM",1,IF(F747="PP_CASH",2,3))</f>
        <v>1</v>
      </c>
      <c r="H747" t="s">
        <v>12</v>
      </c>
      <c r="I747">
        <f>IF(H747="AKULAKUOB",1,IF(H747="BUKAEXPRESS",2,IF(H747="BUKALAPAK",3,IF(H747="E3",4,IF(H747="LAZADA",5,IF(H747="MAGELLAN",6,IF(H747="SHOPEE",7,IF(H747="TOKOPEDIA",8,9))))))))</f>
        <v>6</v>
      </c>
      <c r="J747">
        <v>68870</v>
      </c>
      <c r="K747">
        <f>IF(M747="Bermasalah",0,1)</f>
        <v>0</v>
      </c>
      <c r="L747" t="s">
        <v>19</v>
      </c>
      <c r="M747" t="str">
        <f t="shared" si="40"/>
        <v>Bermasalah</v>
      </c>
    </row>
    <row r="748" spans="1:13" x14ac:dyDescent="0.25">
      <c r="A748" s="1">
        <v>44930</v>
      </c>
      <c r="B748" t="s">
        <v>9</v>
      </c>
      <c r="C748">
        <f t="shared" si="43"/>
        <v>27</v>
      </c>
      <c r="D748" t="s">
        <v>3</v>
      </c>
      <c r="E748">
        <f>IF(D748="ECO",1,IF(D748="EZ",2,3))</f>
        <v>1</v>
      </c>
      <c r="F748" t="s">
        <v>4</v>
      </c>
      <c r="G748">
        <f>IF(F748="PP_PM",1,IF(F748="PP_CASH",2,3))</f>
        <v>1</v>
      </c>
      <c r="H748" t="s">
        <v>5</v>
      </c>
      <c r="I748">
        <f>IF(H748="AKULAKUOB",1,IF(H748="BUKAEXPRESS",2,IF(H748="BUKALAPAK",3,IF(H748="E3",4,IF(H748="LAZADA",5,IF(H748="MAGELLAN",6,IF(H748="SHOPEE",7,IF(H748="TOKOPEDIA",8,9))))))))</f>
        <v>7</v>
      </c>
      <c r="J748">
        <v>26730</v>
      </c>
      <c r="K748">
        <f>IF(M748="Bermasalah",0,1)</f>
        <v>0</v>
      </c>
      <c r="L748" t="s">
        <v>10</v>
      </c>
      <c r="M748" t="str">
        <f t="shared" si="40"/>
        <v>Bermasalah</v>
      </c>
    </row>
    <row r="749" spans="1:13" x14ac:dyDescent="0.25">
      <c r="A749" s="1">
        <v>44927</v>
      </c>
      <c r="B749" t="s">
        <v>9</v>
      </c>
      <c r="C749">
        <f>IF(B749=B748,27,28)</f>
        <v>27</v>
      </c>
      <c r="D749" t="s">
        <v>8</v>
      </c>
      <c r="E749">
        <f>IF(D749="ECO",1,IF(D749="EZ",2,3))</f>
        <v>2</v>
      </c>
      <c r="F749" t="s">
        <v>4</v>
      </c>
      <c r="G749">
        <f>IF(F749="PP_PM",1,IF(F749="PP_CASH",2,3))</f>
        <v>1</v>
      </c>
      <c r="H749" t="s">
        <v>5</v>
      </c>
      <c r="I749">
        <f>IF(H749="AKULAKUOB",1,IF(H749="BUKAEXPRESS",2,IF(H749="BUKALAPAK",3,IF(H749="E3",4,IF(H749="LAZADA",5,IF(H749="MAGELLAN",6,IF(H749="SHOPEE",7,IF(H749="TOKOPEDIA",8,9))))))))</f>
        <v>7</v>
      </c>
      <c r="J749">
        <v>38000</v>
      </c>
      <c r="K749">
        <f>IF(M749="Bermasalah",0,1)</f>
        <v>1</v>
      </c>
      <c r="L749" t="s">
        <v>49</v>
      </c>
      <c r="M749" t="str">
        <f t="shared" si="40"/>
        <v>Tidak Bermasalah</v>
      </c>
    </row>
    <row r="750" spans="1:13" x14ac:dyDescent="0.25">
      <c r="A750" s="1">
        <v>44959</v>
      </c>
      <c r="B750" t="s">
        <v>9</v>
      </c>
      <c r="C750">
        <f t="shared" ref="C750:C773" si="44">IF(B750=B749,27,28)</f>
        <v>27</v>
      </c>
      <c r="D750" t="s">
        <v>8</v>
      </c>
      <c r="E750">
        <f>IF(D750="ECO",1,IF(D750="EZ",2,3))</f>
        <v>2</v>
      </c>
      <c r="F750" t="s">
        <v>4</v>
      </c>
      <c r="G750">
        <f>IF(F750="PP_PM",1,IF(F750="PP_CASH",2,3))</f>
        <v>1</v>
      </c>
      <c r="H750" t="s">
        <v>5</v>
      </c>
      <c r="I750">
        <f>IF(H750="AKULAKUOB",1,IF(H750="BUKAEXPRESS",2,IF(H750="BUKALAPAK",3,IF(H750="E3",4,IF(H750="LAZADA",5,IF(H750="MAGELLAN",6,IF(H750="SHOPEE",7,IF(H750="TOKOPEDIA",8,9))))))))</f>
        <v>7</v>
      </c>
      <c r="J750">
        <v>55000</v>
      </c>
      <c r="K750">
        <f>IF(M750="Bermasalah",0,1)</f>
        <v>1</v>
      </c>
      <c r="L750" t="s">
        <v>49</v>
      </c>
      <c r="M750" t="str">
        <f t="shared" si="40"/>
        <v>Tidak Bermasalah</v>
      </c>
    </row>
    <row r="751" spans="1:13" x14ac:dyDescent="0.25">
      <c r="A751" s="1">
        <v>44963</v>
      </c>
      <c r="B751" t="s">
        <v>9</v>
      </c>
      <c r="C751">
        <f t="shared" si="44"/>
        <v>27</v>
      </c>
      <c r="D751" t="s">
        <v>3</v>
      </c>
      <c r="E751">
        <f>IF(D751="ECO",1,IF(D751="EZ",2,3))</f>
        <v>1</v>
      </c>
      <c r="F751" t="s">
        <v>4</v>
      </c>
      <c r="G751">
        <f>IF(F751="PP_PM",1,IF(F751="PP_CASH",2,3))</f>
        <v>1</v>
      </c>
      <c r="H751" t="s">
        <v>5</v>
      </c>
      <c r="I751">
        <f>IF(H751="AKULAKUOB",1,IF(H751="BUKAEXPRESS",2,IF(H751="BUKALAPAK",3,IF(H751="E3",4,IF(H751="LAZADA",5,IF(H751="MAGELLAN",6,IF(H751="SHOPEE",7,IF(H751="TOKOPEDIA",8,9))))))))</f>
        <v>7</v>
      </c>
      <c r="J751">
        <v>33000</v>
      </c>
      <c r="K751">
        <f>IF(M751="Bermasalah",0,1)</f>
        <v>1</v>
      </c>
      <c r="L751" t="s">
        <v>49</v>
      </c>
      <c r="M751" t="str">
        <f t="shared" si="40"/>
        <v>Tidak Bermasalah</v>
      </c>
    </row>
    <row r="752" spans="1:13" x14ac:dyDescent="0.25">
      <c r="A752" s="1">
        <v>44976</v>
      </c>
      <c r="B752" t="s">
        <v>9</v>
      </c>
      <c r="C752">
        <f t="shared" si="44"/>
        <v>27</v>
      </c>
      <c r="D752" t="s">
        <v>3</v>
      </c>
      <c r="E752">
        <f>IF(D752="ECO",1,IF(D752="EZ",2,3))</f>
        <v>1</v>
      </c>
      <c r="F752" t="s">
        <v>4</v>
      </c>
      <c r="G752">
        <f>IF(F752="PP_PM",1,IF(F752="PP_CASH",2,3))</f>
        <v>1</v>
      </c>
      <c r="H752" t="s">
        <v>5</v>
      </c>
      <c r="I752">
        <f>IF(H752="AKULAKUOB",1,IF(H752="BUKAEXPRESS",2,IF(H752="BUKALAPAK",3,IF(H752="E3",4,IF(H752="LAZADA",5,IF(H752="MAGELLAN",6,IF(H752="SHOPEE",7,IF(H752="TOKOPEDIA",8,9))))))))</f>
        <v>7</v>
      </c>
      <c r="J752">
        <v>44500</v>
      </c>
      <c r="K752">
        <f>IF(M752="Bermasalah",0,1)</f>
        <v>1</v>
      </c>
      <c r="L752" t="s">
        <v>49</v>
      </c>
      <c r="M752" t="str">
        <f t="shared" si="40"/>
        <v>Tidak Bermasalah</v>
      </c>
    </row>
    <row r="753" spans="1:13" x14ac:dyDescent="0.25">
      <c r="A753" s="1">
        <v>44984</v>
      </c>
      <c r="B753" t="s">
        <v>9</v>
      </c>
      <c r="C753">
        <f t="shared" si="44"/>
        <v>27</v>
      </c>
      <c r="D753" t="s">
        <v>8</v>
      </c>
      <c r="E753">
        <f>IF(D753="ECO",1,IF(D753="EZ",2,3))</f>
        <v>2</v>
      </c>
      <c r="F753" t="s">
        <v>4</v>
      </c>
      <c r="G753">
        <f>IF(F753="PP_PM",1,IF(F753="PP_CASH",2,3))</f>
        <v>1</v>
      </c>
      <c r="H753" t="s">
        <v>5</v>
      </c>
      <c r="I753">
        <f>IF(H753="AKULAKUOB",1,IF(H753="BUKAEXPRESS",2,IF(H753="BUKALAPAK",3,IF(H753="E3",4,IF(H753="LAZADA",5,IF(H753="MAGELLAN",6,IF(H753="SHOPEE",7,IF(H753="TOKOPEDIA",8,9))))))))</f>
        <v>7</v>
      </c>
      <c r="J753">
        <v>18000</v>
      </c>
      <c r="K753">
        <f>IF(M753="Bermasalah",0,1)</f>
        <v>1</v>
      </c>
      <c r="L753" t="s">
        <v>49</v>
      </c>
      <c r="M753" t="str">
        <f t="shared" si="40"/>
        <v>Tidak Bermasalah</v>
      </c>
    </row>
    <row r="754" spans="1:13" x14ac:dyDescent="0.25">
      <c r="A754" s="1">
        <v>44960</v>
      </c>
      <c r="B754" t="s">
        <v>9</v>
      </c>
      <c r="C754">
        <f t="shared" si="44"/>
        <v>27</v>
      </c>
      <c r="D754" t="s">
        <v>3</v>
      </c>
      <c r="E754">
        <f>IF(D754="ECO",1,IF(D754="EZ",2,3))</f>
        <v>1</v>
      </c>
      <c r="F754" t="s">
        <v>4</v>
      </c>
      <c r="G754">
        <f>IF(F754="PP_PM",1,IF(F754="PP_CASH",2,3))</f>
        <v>1</v>
      </c>
      <c r="H754" t="s">
        <v>5</v>
      </c>
      <c r="I754">
        <f>IF(H754="AKULAKUOB",1,IF(H754="BUKAEXPRESS",2,IF(H754="BUKALAPAK",3,IF(H754="E3",4,IF(H754="LAZADA",5,IF(H754="MAGELLAN",6,IF(H754="SHOPEE",7,IF(H754="TOKOPEDIA",8,9))))))))</f>
        <v>7</v>
      </c>
      <c r="J754">
        <v>22028</v>
      </c>
      <c r="K754">
        <f>IF(M754="Bermasalah",0,1)</f>
        <v>1</v>
      </c>
      <c r="L754" t="s">
        <v>49</v>
      </c>
      <c r="M754" t="str">
        <f t="shared" si="40"/>
        <v>Tidak Bermasalah</v>
      </c>
    </row>
    <row r="755" spans="1:13" x14ac:dyDescent="0.25">
      <c r="A755" s="1">
        <v>44958</v>
      </c>
      <c r="B755" t="s">
        <v>9</v>
      </c>
      <c r="C755">
        <f t="shared" si="44"/>
        <v>27</v>
      </c>
      <c r="D755" t="s">
        <v>3</v>
      </c>
      <c r="E755">
        <f>IF(D755="ECO",1,IF(D755="EZ",2,3))</f>
        <v>1</v>
      </c>
      <c r="F755" t="s">
        <v>4</v>
      </c>
      <c r="G755">
        <f>IF(F755="PP_PM",1,IF(F755="PP_CASH",2,3))</f>
        <v>1</v>
      </c>
      <c r="H755" t="s">
        <v>5</v>
      </c>
      <c r="I755">
        <f>IF(H755="AKULAKUOB",1,IF(H755="BUKAEXPRESS",2,IF(H755="BUKALAPAK",3,IF(H755="E3",4,IF(H755="LAZADA",5,IF(H755="MAGELLAN",6,IF(H755="SHOPEE",7,IF(H755="TOKOPEDIA",8,9))))))))</f>
        <v>7</v>
      </c>
      <c r="J755">
        <v>26978</v>
      </c>
      <c r="K755">
        <f>IF(M755="Bermasalah",0,1)</f>
        <v>1</v>
      </c>
      <c r="L755" t="s">
        <v>49</v>
      </c>
      <c r="M755" t="str">
        <f t="shared" si="40"/>
        <v>Tidak Bermasalah</v>
      </c>
    </row>
    <row r="756" spans="1:13" x14ac:dyDescent="0.25">
      <c r="A756" s="1">
        <v>44958</v>
      </c>
      <c r="B756" t="s">
        <v>9</v>
      </c>
      <c r="C756">
        <f t="shared" si="44"/>
        <v>27</v>
      </c>
      <c r="D756" t="s">
        <v>3</v>
      </c>
      <c r="E756">
        <f>IF(D756="ECO",1,IF(D756="EZ",2,3))</f>
        <v>1</v>
      </c>
      <c r="F756" t="s">
        <v>4</v>
      </c>
      <c r="G756">
        <f>IF(F756="PP_PM",1,IF(F756="PP_CASH",2,3))</f>
        <v>1</v>
      </c>
      <c r="H756" t="s">
        <v>5</v>
      </c>
      <c r="I756">
        <f>IF(H756="AKULAKUOB",1,IF(H756="BUKAEXPRESS",2,IF(H756="BUKALAPAK",3,IF(H756="E3",4,IF(H756="LAZADA",5,IF(H756="MAGELLAN",6,IF(H756="SHOPEE",7,IF(H756="TOKOPEDIA",8,9))))))))</f>
        <v>7</v>
      </c>
      <c r="J756">
        <v>22522</v>
      </c>
      <c r="K756">
        <f>IF(M756="Bermasalah",0,1)</f>
        <v>1</v>
      </c>
      <c r="L756" t="s">
        <v>49</v>
      </c>
      <c r="M756" t="str">
        <f t="shared" si="40"/>
        <v>Tidak Bermasalah</v>
      </c>
    </row>
    <row r="757" spans="1:13" x14ac:dyDescent="0.25">
      <c r="A757" s="1">
        <v>45016</v>
      </c>
      <c r="B757" t="s">
        <v>9</v>
      </c>
      <c r="C757">
        <f t="shared" si="44"/>
        <v>27</v>
      </c>
      <c r="D757" t="s">
        <v>3</v>
      </c>
      <c r="E757">
        <f>IF(D757="ECO",1,IF(D757="EZ",2,3))</f>
        <v>1</v>
      </c>
      <c r="F757" t="s">
        <v>4</v>
      </c>
      <c r="G757">
        <f>IF(F757="PP_PM",1,IF(F757="PP_CASH",2,3))</f>
        <v>1</v>
      </c>
      <c r="H757" t="s">
        <v>5</v>
      </c>
      <c r="I757">
        <f>IF(H757="AKULAKUOB",1,IF(H757="BUKAEXPRESS",2,IF(H757="BUKALAPAK",3,IF(H757="E3",4,IF(H757="LAZADA",5,IF(H757="MAGELLAN",6,IF(H757="SHOPEE",7,IF(H757="TOKOPEDIA",8,9))))))))</f>
        <v>7</v>
      </c>
      <c r="J757">
        <v>21532</v>
      </c>
      <c r="K757">
        <f>IF(M757="Bermasalah",0,1)</f>
        <v>0</v>
      </c>
      <c r="L757" t="s">
        <v>131</v>
      </c>
      <c r="M757" t="str">
        <f t="shared" si="40"/>
        <v>Bermasalah</v>
      </c>
    </row>
    <row r="758" spans="1:13" x14ac:dyDescent="0.25">
      <c r="A758" s="1">
        <v>44995</v>
      </c>
      <c r="B758" t="s">
        <v>9</v>
      </c>
      <c r="C758">
        <f t="shared" si="44"/>
        <v>27</v>
      </c>
      <c r="D758" t="s">
        <v>3</v>
      </c>
      <c r="E758">
        <f>IF(D758="ECO",1,IF(D758="EZ",2,3))</f>
        <v>1</v>
      </c>
      <c r="F758" t="s">
        <v>4</v>
      </c>
      <c r="G758">
        <f>IF(F758="PP_PM",1,IF(F758="PP_CASH",2,3))</f>
        <v>1</v>
      </c>
      <c r="H758" t="s">
        <v>5</v>
      </c>
      <c r="I758">
        <f>IF(H758="AKULAKUOB",1,IF(H758="BUKAEXPRESS",2,IF(H758="BUKALAPAK",3,IF(H758="E3",4,IF(H758="LAZADA",5,IF(H758="MAGELLAN",6,IF(H758="SHOPEE",7,IF(H758="TOKOPEDIA",8,9))))))))</f>
        <v>7</v>
      </c>
      <c r="J758">
        <v>26978</v>
      </c>
      <c r="K758">
        <f>IF(M758="Bermasalah",0,1)</f>
        <v>0</v>
      </c>
      <c r="L758" t="s">
        <v>19</v>
      </c>
      <c r="M758" t="str">
        <f t="shared" ref="M758:M796" si="45">IF(L758="Other","Bermasalah",IF(L758="Delivery","Tidak Bermasalah",IF(L758="Kirim","Tidak Bermasalah",IF(L758="Pack","Tidak Bermasalah",IF(L758="Paket Bermasalah","Bermasalah",IF(L758="Paket Tinggal Gudang","Tidak Bermasalah",IF(L758="Sampai","Tidak Bermasalah",IF(L758="Tanda Terima","Tidak Bermasalah",IF(L758="TTD Retur","Bermasalah",0)))))))))</f>
        <v>Bermasalah</v>
      </c>
    </row>
    <row r="759" spans="1:13" x14ac:dyDescent="0.25">
      <c r="A759" s="1">
        <v>45012</v>
      </c>
      <c r="B759" t="s">
        <v>9</v>
      </c>
      <c r="C759">
        <f t="shared" si="44"/>
        <v>27</v>
      </c>
      <c r="D759" t="s">
        <v>3</v>
      </c>
      <c r="E759">
        <f>IF(D759="ECO",1,IF(D759="EZ",2,3))</f>
        <v>1</v>
      </c>
      <c r="F759" t="s">
        <v>4</v>
      </c>
      <c r="G759">
        <f>IF(F759="PP_PM",1,IF(F759="PP_CASH",2,3))</f>
        <v>1</v>
      </c>
      <c r="H759" t="s">
        <v>5</v>
      </c>
      <c r="I759">
        <f>IF(H759="AKULAKUOB",1,IF(H759="BUKAEXPRESS",2,IF(H759="BUKALAPAK",3,IF(H759="E3",4,IF(H759="LAZADA",5,IF(H759="MAGELLAN",6,IF(H759="SHOPEE",7,IF(H759="TOKOPEDIA",8,9))))))))</f>
        <v>7</v>
      </c>
      <c r="J759">
        <v>22028</v>
      </c>
      <c r="K759">
        <f>IF(M759="Bermasalah",0,1)</f>
        <v>0</v>
      </c>
      <c r="L759" t="s">
        <v>131</v>
      </c>
      <c r="M759" t="str">
        <f t="shared" si="45"/>
        <v>Bermasalah</v>
      </c>
    </row>
    <row r="760" spans="1:13" x14ac:dyDescent="0.25">
      <c r="A760" s="1">
        <v>45013</v>
      </c>
      <c r="B760" t="s">
        <v>9</v>
      </c>
      <c r="C760">
        <f t="shared" si="44"/>
        <v>27</v>
      </c>
      <c r="D760" t="s">
        <v>8</v>
      </c>
      <c r="E760">
        <f>IF(D760="ECO",1,IF(D760="EZ",2,3))</f>
        <v>2</v>
      </c>
      <c r="F760" t="s">
        <v>4</v>
      </c>
      <c r="G760">
        <f>IF(F760="PP_PM",1,IF(F760="PP_CASH",2,3))</f>
        <v>1</v>
      </c>
      <c r="H760" t="s">
        <v>5</v>
      </c>
      <c r="I760">
        <f>IF(H760="AKULAKUOB",1,IF(H760="BUKAEXPRESS",2,IF(H760="BUKALAPAK",3,IF(H760="E3",4,IF(H760="LAZADA",5,IF(H760="MAGELLAN",6,IF(H760="SHOPEE",7,IF(H760="TOKOPEDIA",8,9))))))))</f>
        <v>7</v>
      </c>
      <c r="J760">
        <v>26190</v>
      </c>
      <c r="K760">
        <f>IF(M760="Bermasalah",0,1)</f>
        <v>0</v>
      </c>
      <c r="L760" t="s">
        <v>131</v>
      </c>
      <c r="M760" t="str">
        <f t="shared" si="45"/>
        <v>Bermasalah</v>
      </c>
    </row>
    <row r="761" spans="1:13" x14ac:dyDescent="0.25">
      <c r="A761" s="1">
        <v>45013</v>
      </c>
      <c r="B761" t="s">
        <v>9</v>
      </c>
      <c r="C761">
        <f t="shared" si="44"/>
        <v>27</v>
      </c>
      <c r="D761" t="s">
        <v>8</v>
      </c>
      <c r="E761">
        <f>IF(D761="ECO",1,IF(D761="EZ",2,3))</f>
        <v>2</v>
      </c>
      <c r="F761" t="s">
        <v>4</v>
      </c>
      <c r="G761">
        <f>IF(F761="PP_PM",1,IF(F761="PP_CASH",2,3))</f>
        <v>1</v>
      </c>
      <c r="H761" t="s">
        <v>5</v>
      </c>
      <c r="I761">
        <f>IF(H761="AKULAKUOB",1,IF(H761="BUKAEXPRESS",2,IF(H761="BUKALAPAK",3,IF(H761="E3",4,IF(H761="LAZADA",5,IF(H761="MAGELLAN",6,IF(H761="SHOPEE",7,IF(H761="TOKOPEDIA",8,9))))))))</f>
        <v>7</v>
      </c>
      <c r="J761">
        <v>32980</v>
      </c>
      <c r="K761">
        <f>IF(M761="Bermasalah",0,1)</f>
        <v>0</v>
      </c>
      <c r="L761" t="s">
        <v>131</v>
      </c>
      <c r="M761" t="str">
        <f t="shared" si="45"/>
        <v>Bermasalah</v>
      </c>
    </row>
    <row r="762" spans="1:13" x14ac:dyDescent="0.25">
      <c r="A762" s="1">
        <v>45014</v>
      </c>
      <c r="B762" t="s">
        <v>9</v>
      </c>
      <c r="C762">
        <f t="shared" si="44"/>
        <v>27</v>
      </c>
      <c r="D762" t="s">
        <v>8</v>
      </c>
      <c r="E762">
        <f>IF(D762="ECO",1,IF(D762="EZ",2,3))</f>
        <v>2</v>
      </c>
      <c r="F762" t="s">
        <v>4</v>
      </c>
      <c r="G762">
        <f>IF(F762="PP_PM",1,IF(F762="PP_CASH",2,3))</f>
        <v>1</v>
      </c>
      <c r="H762" t="s">
        <v>5</v>
      </c>
      <c r="I762">
        <f>IF(H762="AKULAKUOB",1,IF(H762="BUKAEXPRESS",2,IF(H762="BUKALAPAK",3,IF(H762="E3",4,IF(H762="LAZADA",5,IF(H762="MAGELLAN",6,IF(H762="SHOPEE",7,IF(H762="TOKOPEDIA",8,9))))))))</f>
        <v>7</v>
      </c>
      <c r="J762">
        <v>58685</v>
      </c>
      <c r="K762">
        <f>IF(M762="Bermasalah",0,1)</f>
        <v>1</v>
      </c>
      <c r="L762" t="s">
        <v>6</v>
      </c>
      <c r="M762" t="str">
        <f t="shared" si="45"/>
        <v>Tidak Bermasalah</v>
      </c>
    </row>
    <row r="763" spans="1:13" x14ac:dyDescent="0.25">
      <c r="A763" s="1">
        <v>45015</v>
      </c>
      <c r="B763" t="s">
        <v>9</v>
      </c>
      <c r="C763">
        <f t="shared" si="44"/>
        <v>27</v>
      </c>
      <c r="D763" t="s">
        <v>3</v>
      </c>
      <c r="E763">
        <f>IF(D763="ECO",1,IF(D763="EZ",2,3))</f>
        <v>1</v>
      </c>
      <c r="F763" t="s">
        <v>4</v>
      </c>
      <c r="G763">
        <f>IF(F763="PP_PM",1,IF(F763="PP_CASH",2,3))</f>
        <v>1</v>
      </c>
      <c r="H763" t="s">
        <v>5</v>
      </c>
      <c r="I763">
        <f>IF(H763="AKULAKUOB",1,IF(H763="BUKAEXPRESS",2,IF(H763="BUKALAPAK",3,IF(H763="E3",4,IF(H763="LAZADA",5,IF(H763="MAGELLAN",6,IF(H763="SHOPEE",7,IF(H763="TOKOPEDIA",8,9))))))))</f>
        <v>7</v>
      </c>
      <c r="J763">
        <v>26730</v>
      </c>
      <c r="K763">
        <f>IF(M763="Bermasalah",0,1)</f>
        <v>1</v>
      </c>
      <c r="L763" t="s">
        <v>49</v>
      </c>
      <c r="M763" t="str">
        <f t="shared" si="45"/>
        <v>Tidak Bermasalah</v>
      </c>
    </row>
    <row r="764" spans="1:13" x14ac:dyDescent="0.25">
      <c r="A764" s="1">
        <v>45015</v>
      </c>
      <c r="B764" t="s">
        <v>9</v>
      </c>
      <c r="C764">
        <f t="shared" si="44"/>
        <v>27</v>
      </c>
      <c r="D764" t="s">
        <v>3</v>
      </c>
      <c r="E764">
        <f>IF(D764="ECO",1,IF(D764="EZ",2,3))</f>
        <v>1</v>
      </c>
      <c r="F764" t="s">
        <v>4</v>
      </c>
      <c r="G764">
        <f>IF(F764="PP_PM",1,IF(F764="PP_CASH",2,3))</f>
        <v>1</v>
      </c>
      <c r="H764" t="s">
        <v>5</v>
      </c>
      <c r="I764">
        <f>IF(H764="AKULAKUOB",1,IF(H764="BUKAEXPRESS",2,IF(H764="BUKALAPAK",3,IF(H764="E3",4,IF(H764="LAZADA",5,IF(H764="MAGELLAN",6,IF(H764="SHOPEE",7,IF(H764="TOKOPEDIA",8,9))))))))</f>
        <v>7</v>
      </c>
      <c r="J764">
        <v>24998</v>
      </c>
      <c r="K764">
        <f>IF(M764="Bermasalah",0,1)</f>
        <v>1</v>
      </c>
      <c r="L764" t="s">
        <v>49</v>
      </c>
      <c r="M764" t="str">
        <f t="shared" si="45"/>
        <v>Tidak Bermasalah</v>
      </c>
    </row>
    <row r="765" spans="1:13" x14ac:dyDescent="0.25">
      <c r="A765" s="1">
        <v>45016</v>
      </c>
      <c r="B765" t="s">
        <v>9</v>
      </c>
      <c r="C765">
        <f t="shared" si="44"/>
        <v>27</v>
      </c>
      <c r="D765" t="s">
        <v>3</v>
      </c>
      <c r="E765">
        <f>IF(D765="ECO",1,IF(D765="EZ",2,3))</f>
        <v>1</v>
      </c>
      <c r="F765" t="s">
        <v>4</v>
      </c>
      <c r="G765">
        <f>IF(F765="PP_PM",1,IF(F765="PP_CASH",2,3))</f>
        <v>1</v>
      </c>
      <c r="H765" t="s">
        <v>5</v>
      </c>
      <c r="I765">
        <f>IF(H765="AKULAKUOB",1,IF(H765="BUKAEXPRESS",2,IF(H765="BUKALAPAK",3,IF(H765="E3",4,IF(H765="LAZADA",5,IF(H765="MAGELLAN",6,IF(H765="SHOPEE",7,IF(H765="TOKOPEDIA",8,9))))))))</f>
        <v>7</v>
      </c>
      <c r="J765">
        <v>26730</v>
      </c>
      <c r="K765">
        <f>IF(M765="Bermasalah",0,1)</f>
        <v>1</v>
      </c>
      <c r="L765" t="s">
        <v>49</v>
      </c>
      <c r="M765" t="str">
        <f t="shared" si="45"/>
        <v>Tidak Bermasalah</v>
      </c>
    </row>
    <row r="766" spans="1:13" x14ac:dyDescent="0.25">
      <c r="A766" s="1">
        <v>45029</v>
      </c>
      <c r="B766" t="s">
        <v>9</v>
      </c>
      <c r="C766">
        <f t="shared" si="44"/>
        <v>27</v>
      </c>
      <c r="D766" t="s">
        <v>3</v>
      </c>
      <c r="E766">
        <f>IF(D766="ECO",1,IF(D766="EZ",2,3))</f>
        <v>1</v>
      </c>
      <c r="F766" t="s">
        <v>4</v>
      </c>
      <c r="G766">
        <f>IF(F766="PP_PM",1,IF(F766="PP_CASH",2,3))</f>
        <v>1</v>
      </c>
      <c r="H766" t="s">
        <v>5</v>
      </c>
      <c r="I766">
        <f>IF(H766="AKULAKUOB",1,IF(H766="BUKAEXPRESS",2,IF(H766="BUKALAPAK",3,IF(H766="E3",4,IF(H766="LAZADA",5,IF(H766="MAGELLAN",6,IF(H766="SHOPEE",7,IF(H766="TOKOPEDIA",8,9))))))))</f>
        <v>7</v>
      </c>
      <c r="J766">
        <v>26730</v>
      </c>
      <c r="K766">
        <f>IF(M766="Bermasalah",0,1)</f>
        <v>0</v>
      </c>
      <c r="L766" t="s">
        <v>131</v>
      </c>
      <c r="M766" t="str">
        <f t="shared" si="45"/>
        <v>Bermasalah</v>
      </c>
    </row>
    <row r="767" spans="1:13" x14ac:dyDescent="0.25">
      <c r="A767" s="1">
        <v>45024</v>
      </c>
      <c r="B767" t="s">
        <v>9</v>
      </c>
      <c r="C767">
        <f t="shared" si="44"/>
        <v>27</v>
      </c>
      <c r="D767" t="s">
        <v>3</v>
      </c>
      <c r="E767">
        <f>IF(D767="ECO",1,IF(D767="EZ",2,3))</f>
        <v>1</v>
      </c>
      <c r="F767" t="s">
        <v>4</v>
      </c>
      <c r="G767">
        <f>IF(F767="PP_PM",1,IF(F767="PP_CASH",2,3))</f>
        <v>1</v>
      </c>
      <c r="H767" t="s">
        <v>5</v>
      </c>
      <c r="I767">
        <f>IF(H767="AKULAKUOB",1,IF(H767="BUKAEXPRESS",2,IF(H767="BUKALAPAK",3,IF(H767="E3",4,IF(H767="LAZADA",5,IF(H767="MAGELLAN",6,IF(H767="SHOPEE",7,IF(H767="TOKOPEDIA",8,9))))))))</f>
        <v>7</v>
      </c>
      <c r="J767">
        <v>22028</v>
      </c>
      <c r="K767">
        <f>IF(M767="Bermasalah",0,1)</f>
        <v>0</v>
      </c>
      <c r="L767" t="s">
        <v>131</v>
      </c>
      <c r="M767" t="str">
        <f t="shared" si="45"/>
        <v>Bermasalah</v>
      </c>
    </row>
    <row r="768" spans="1:13" x14ac:dyDescent="0.25">
      <c r="A768" s="1">
        <v>45026</v>
      </c>
      <c r="B768" t="s">
        <v>9</v>
      </c>
      <c r="C768">
        <f t="shared" si="44"/>
        <v>27</v>
      </c>
      <c r="D768" t="s">
        <v>3</v>
      </c>
      <c r="E768">
        <f>IF(D768="ECO",1,IF(D768="EZ",2,3))</f>
        <v>1</v>
      </c>
      <c r="F768" t="s">
        <v>4</v>
      </c>
      <c r="G768">
        <f>IF(F768="PP_PM",1,IF(F768="PP_CASH",2,3))</f>
        <v>1</v>
      </c>
      <c r="H768" t="s">
        <v>5</v>
      </c>
      <c r="I768">
        <f>IF(H768="AKULAKUOB",1,IF(H768="BUKAEXPRESS",2,IF(H768="BUKALAPAK",3,IF(H768="E3",4,IF(H768="LAZADA",5,IF(H768="MAGELLAN",6,IF(H768="SHOPEE",7,IF(H768="TOKOPEDIA",8,9))))))))</f>
        <v>7</v>
      </c>
      <c r="J768">
        <v>32175</v>
      </c>
      <c r="K768">
        <f>IF(M768="Bermasalah",0,1)</f>
        <v>0</v>
      </c>
      <c r="L768" t="s">
        <v>131</v>
      </c>
      <c r="M768" t="str">
        <f t="shared" si="45"/>
        <v>Bermasalah</v>
      </c>
    </row>
    <row r="769" spans="1:13" x14ac:dyDescent="0.25">
      <c r="A769" s="1">
        <v>45049</v>
      </c>
      <c r="B769" t="s">
        <v>9</v>
      </c>
      <c r="C769">
        <f t="shared" si="44"/>
        <v>27</v>
      </c>
      <c r="D769" t="s">
        <v>3</v>
      </c>
      <c r="E769">
        <f>IF(D769="ECO",1,IF(D769="EZ",2,3))</f>
        <v>1</v>
      </c>
      <c r="F769" t="s">
        <v>4</v>
      </c>
      <c r="G769">
        <f>IF(F769="PP_PM",1,IF(F769="PP_CASH",2,3))</f>
        <v>1</v>
      </c>
      <c r="H769" t="s">
        <v>5</v>
      </c>
      <c r="I769">
        <f>IF(H769="AKULAKUOB",1,IF(H769="BUKAEXPRESS",2,IF(H769="BUKALAPAK",3,IF(H769="E3",4,IF(H769="LAZADA",5,IF(H769="MAGELLAN",6,IF(H769="SHOPEE",7,IF(H769="TOKOPEDIA",8,9))))))))</f>
        <v>7</v>
      </c>
      <c r="J769">
        <v>22028</v>
      </c>
      <c r="K769">
        <f>IF(M769="Bermasalah",0,1)</f>
        <v>0</v>
      </c>
      <c r="L769" t="s">
        <v>131</v>
      </c>
      <c r="M769" t="str">
        <f t="shared" si="45"/>
        <v>Bermasalah</v>
      </c>
    </row>
    <row r="770" spans="1:13" x14ac:dyDescent="0.25">
      <c r="A770" s="1">
        <v>45073</v>
      </c>
      <c r="B770" t="s">
        <v>9</v>
      </c>
      <c r="C770">
        <f t="shared" si="44"/>
        <v>27</v>
      </c>
      <c r="D770" t="s">
        <v>3</v>
      </c>
      <c r="E770">
        <f>IF(D770="ECO",1,IF(D770="EZ",2,3))</f>
        <v>1</v>
      </c>
      <c r="F770" t="s">
        <v>4</v>
      </c>
      <c r="G770">
        <f>IF(F770="PP_PM",1,IF(F770="PP_CASH",2,3))</f>
        <v>1</v>
      </c>
      <c r="H770" t="s">
        <v>5</v>
      </c>
      <c r="I770">
        <f>IF(H770="AKULAKUOB",1,IF(H770="BUKAEXPRESS",2,IF(H770="BUKALAPAK",3,IF(H770="E3",4,IF(H770="LAZADA",5,IF(H770="MAGELLAN",6,IF(H770="SHOPEE",7,IF(H770="TOKOPEDIA",8,9))))))))</f>
        <v>7</v>
      </c>
      <c r="J770">
        <v>21532</v>
      </c>
      <c r="K770">
        <f>IF(M770="Bermasalah",0,1)</f>
        <v>0</v>
      </c>
      <c r="L770" t="s">
        <v>131</v>
      </c>
      <c r="M770" t="str">
        <f t="shared" si="45"/>
        <v>Bermasalah</v>
      </c>
    </row>
    <row r="771" spans="1:13" x14ac:dyDescent="0.25">
      <c r="A771" s="1">
        <v>45074</v>
      </c>
      <c r="B771" t="s">
        <v>9</v>
      </c>
      <c r="C771">
        <f t="shared" si="44"/>
        <v>27</v>
      </c>
      <c r="D771" t="s">
        <v>3</v>
      </c>
      <c r="E771">
        <f>IF(D771="ECO",1,IF(D771="EZ",2,3))</f>
        <v>1</v>
      </c>
      <c r="F771" t="s">
        <v>4</v>
      </c>
      <c r="G771">
        <f>IF(F771="PP_PM",1,IF(F771="PP_CASH",2,3))</f>
        <v>1</v>
      </c>
      <c r="H771" t="s">
        <v>5</v>
      </c>
      <c r="I771">
        <f>IF(H771="AKULAKUOB",1,IF(H771="BUKAEXPRESS",2,IF(H771="BUKALAPAK",3,IF(H771="E3",4,IF(H771="LAZADA",5,IF(H771="MAGELLAN",6,IF(H771="SHOPEE",7,IF(H771="TOKOPEDIA",8,9))))))))</f>
        <v>7</v>
      </c>
      <c r="J771">
        <v>29700</v>
      </c>
      <c r="K771">
        <f>IF(M771="Bermasalah",0,1)</f>
        <v>0</v>
      </c>
      <c r="L771" t="s">
        <v>131</v>
      </c>
      <c r="M771" t="str">
        <f t="shared" si="45"/>
        <v>Bermasalah</v>
      </c>
    </row>
    <row r="772" spans="1:13" x14ac:dyDescent="0.25">
      <c r="A772" s="1">
        <v>45094</v>
      </c>
      <c r="B772" t="s">
        <v>9</v>
      </c>
      <c r="C772">
        <f t="shared" si="44"/>
        <v>27</v>
      </c>
      <c r="D772" t="s">
        <v>3</v>
      </c>
      <c r="E772">
        <f>IF(D772="ECO",1,IF(D772="EZ",2,3))</f>
        <v>1</v>
      </c>
      <c r="F772" t="s">
        <v>4</v>
      </c>
      <c r="G772">
        <f>IF(F772="PP_PM",1,IF(F772="PP_CASH",2,3))</f>
        <v>1</v>
      </c>
      <c r="H772" t="s">
        <v>5</v>
      </c>
      <c r="I772">
        <f>IF(H772="AKULAKUOB",1,IF(H772="BUKAEXPRESS",2,IF(H772="BUKALAPAK",3,IF(H772="E3",4,IF(H772="LAZADA",5,IF(H772="MAGELLAN",6,IF(H772="SHOPEE",7,IF(H772="TOKOPEDIA",8,9))))))))</f>
        <v>7</v>
      </c>
      <c r="J772">
        <v>22770</v>
      </c>
      <c r="K772">
        <f>IF(M772="Bermasalah",0,1)</f>
        <v>0</v>
      </c>
      <c r="L772" t="s">
        <v>19</v>
      </c>
      <c r="M772" t="str">
        <f t="shared" si="45"/>
        <v>Bermasalah</v>
      </c>
    </row>
    <row r="773" spans="1:13" x14ac:dyDescent="0.25">
      <c r="A773" s="1">
        <v>44927</v>
      </c>
      <c r="B773" t="s">
        <v>100</v>
      </c>
      <c r="C773">
        <f t="shared" si="44"/>
        <v>28</v>
      </c>
      <c r="D773" t="s">
        <v>8</v>
      </c>
      <c r="E773">
        <f>IF(D773="ECO",1,IF(D773="EZ",2,3))</f>
        <v>2</v>
      </c>
      <c r="F773" t="s">
        <v>4</v>
      </c>
      <c r="G773">
        <f>IF(F773="PP_PM",1,IF(F773="PP_CASH",2,3))</f>
        <v>1</v>
      </c>
      <c r="H773" t="s">
        <v>5</v>
      </c>
      <c r="I773">
        <f>IF(H773="AKULAKUOB",1,IF(H773="BUKAEXPRESS",2,IF(H773="BUKALAPAK",3,IF(H773="E3",4,IF(H773="LAZADA",5,IF(H773="MAGELLAN",6,IF(H773="SHOPEE",7,IF(H773="TOKOPEDIA",8,9))))))))</f>
        <v>7</v>
      </c>
      <c r="J773">
        <v>8000</v>
      </c>
      <c r="K773">
        <f>IF(M773="Bermasalah",0,1)</f>
        <v>1</v>
      </c>
      <c r="L773" t="s">
        <v>49</v>
      </c>
      <c r="M773" t="str">
        <f t="shared" si="45"/>
        <v>Tidak Bermasalah</v>
      </c>
    </row>
    <row r="774" spans="1:13" x14ac:dyDescent="0.25">
      <c r="A774" s="1">
        <v>44927</v>
      </c>
      <c r="B774" t="s">
        <v>100</v>
      </c>
      <c r="C774">
        <f>IF(B774=B773,28,29)</f>
        <v>28</v>
      </c>
      <c r="D774" t="s">
        <v>8</v>
      </c>
      <c r="E774">
        <f>IF(D774="ECO",1,IF(D774="EZ",2,3))</f>
        <v>2</v>
      </c>
      <c r="F774" t="s">
        <v>4</v>
      </c>
      <c r="G774">
        <f>IF(F774="PP_PM",1,IF(F774="PP_CASH",2,3))</f>
        <v>1</v>
      </c>
      <c r="H774" t="s">
        <v>5</v>
      </c>
      <c r="I774">
        <f>IF(H774="AKULAKUOB",1,IF(H774="BUKAEXPRESS",2,IF(H774="BUKALAPAK",3,IF(H774="E3",4,IF(H774="LAZADA",5,IF(H774="MAGELLAN",6,IF(H774="SHOPEE",7,IF(H774="TOKOPEDIA",8,9))))))))</f>
        <v>7</v>
      </c>
      <c r="J774">
        <v>19000</v>
      </c>
      <c r="K774">
        <f>IF(M774="Bermasalah",0,1)</f>
        <v>1</v>
      </c>
      <c r="L774" t="s">
        <v>49</v>
      </c>
      <c r="M774" t="str">
        <f t="shared" si="45"/>
        <v>Tidak Bermasalah</v>
      </c>
    </row>
    <row r="775" spans="1:13" x14ac:dyDescent="0.25">
      <c r="A775" s="1">
        <v>44927</v>
      </c>
      <c r="B775" t="s">
        <v>100</v>
      </c>
      <c r="C775">
        <f t="shared" ref="C775:C779" si="46">IF(B775=B774,28,29)</f>
        <v>28</v>
      </c>
      <c r="D775" t="s">
        <v>8</v>
      </c>
      <c r="E775">
        <f>IF(D775="ECO",1,IF(D775="EZ",2,3))</f>
        <v>2</v>
      </c>
      <c r="F775" t="s">
        <v>4</v>
      </c>
      <c r="G775">
        <f>IF(F775="PP_PM",1,IF(F775="PP_CASH",2,3))</f>
        <v>1</v>
      </c>
      <c r="H775" t="s">
        <v>5</v>
      </c>
      <c r="I775">
        <f>IF(H775="AKULAKUOB",1,IF(H775="BUKAEXPRESS",2,IF(H775="BUKALAPAK",3,IF(H775="E3",4,IF(H775="LAZADA",5,IF(H775="MAGELLAN",6,IF(H775="SHOPEE",7,IF(H775="TOKOPEDIA",8,9))))))))</f>
        <v>7</v>
      </c>
      <c r="J775">
        <v>4000</v>
      </c>
      <c r="K775">
        <f>IF(M775="Bermasalah",0,1)</f>
        <v>1</v>
      </c>
      <c r="L775" t="s">
        <v>49</v>
      </c>
      <c r="M775" t="str">
        <f t="shared" si="45"/>
        <v>Tidak Bermasalah</v>
      </c>
    </row>
    <row r="776" spans="1:13" x14ac:dyDescent="0.25">
      <c r="A776" s="1">
        <v>44967</v>
      </c>
      <c r="B776" t="s">
        <v>100</v>
      </c>
      <c r="C776">
        <f t="shared" si="46"/>
        <v>28</v>
      </c>
      <c r="D776" t="s">
        <v>3</v>
      </c>
      <c r="E776">
        <f>IF(D776="ECO",1,IF(D776="EZ",2,3))</f>
        <v>1</v>
      </c>
      <c r="F776" t="s">
        <v>4</v>
      </c>
      <c r="G776">
        <f>IF(F776="PP_PM",1,IF(F776="PP_CASH",2,3))</f>
        <v>1</v>
      </c>
      <c r="H776" t="s">
        <v>5</v>
      </c>
      <c r="I776">
        <f>IF(H776="AKULAKUOB",1,IF(H776="BUKAEXPRESS",2,IF(H776="BUKALAPAK",3,IF(H776="E3",4,IF(H776="LAZADA",5,IF(H776="MAGELLAN",6,IF(H776="SHOPEE",7,IF(H776="TOKOPEDIA",8,9))))))))</f>
        <v>7</v>
      </c>
      <c r="J776">
        <v>38500</v>
      </c>
      <c r="K776">
        <f>IF(M776="Bermasalah",0,1)</f>
        <v>1</v>
      </c>
      <c r="L776" t="s">
        <v>49</v>
      </c>
      <c r="M776" t="str">
        <f t="shared" si="45"/>
        <v>Tidak Bermasalah</v>
      </c>
    </row>
    <row r="777" spans="1:13" x14ac:dyDescent="0.25">
      <c r="A777" s="1">
        <v>44979</v>
      </c>
      <c r="B777" t="s">
        <v>100</v>
      </c>
      <c r="C777">
        <f t="shared" si="46"/>
        <v>28</v>
      </c>
      <c r="D777" t="s">
        <v>8</v>
      </c>
      <c r="E777">
        <f>IF(D777="ECO",1,IF(D777="EZ",2,3))</f>
        <v>2</v>
      </c>
      <c r="F777" t="s">
        <v>4</v>
      </c>
      <c r="G777">
        <f>IF(F777="PP_PM",1,IF(F777="PP_CASH",2,3))</f>
        <v>1</v>
      </c>
      <c r="H777" t="s">
        <v>5</v>
      </c>
      <c r="I777">
        <f>IF(H777="AKULAKUOB",1,IF(H777="BUKAEXPRESS",2,IF(H777="BUKALAPAK",3,IF(H777="E3",4,IF(H777="LAZADA",5,IF(H777="MAGELLAN",6,IF(H777="SHOPEE",7,IF(H777="TOKOPEDIA",8,9))))))))</f>
        <v>7</v>
      </c>
      <c r="J777">
        <v>8000</v>
      </c>
      <c r="K777">
        <f>IF(M777="Bermasalah",0,1)</f>
        <v>1</v>
      </c>
      <c r="L777" t="s">
        <v>49</v>
      </c>
      <c r="M777" t="str">
        <f t="shared" si="45"/>
        <v>Tidak Bermasalah</v>
      </c>
    </row>
    <row r="778" spans="1:13" x14ac:dyDescent="0.25">
      <c r="A778" s="1">
        <v>44961</v>
      </c>
      <c r="B778" t="s">
        <v>100</v>
      </c>
      <c r="C778">
        <f t="shared" si="46"/>
        <v>28</v>
      </c>
      <c r="D778" t="s">
        <v>3</v>
      </c>
      <c r="E778">
        <f>IF(D778="ECO",1,IF(D778="EZ",2,3))</f>
        <v>1</v>
      </c>
      <c r="F778" t="s">
        <v>4</v>
      </c>
      <c r="G778">
        <f>IF(F778="PP_PM",1,IF(F778="PP_CASH",2,3))</f>
        <v>1</v>
      </c>
      <c r="H778" t="s">
        <v>5</v>
      </c>
      <c r="I778">
        <f>IF(H778="AKULAKUOB",1,IF(H778="BUKAEXPRESS",2,IF(H778="BUKALAPAK",3,IF(H778="E3",4,IF(H778="LAZADA",5,IF(H778="MAGELLAN",6,IF(H778="SHOPEE",7,IF(H778="TOKOPEDIA",8,9))))))))</f>
        <v>7</v>
      </c>
      <c r="J778">
        <v>23018</v>
      </c>
      <c r="K778">
        <f>IF(M778="Bermasalah",0,1)</f>
        <v>1</v>
      </c>
      <c r="L778" t="s">
        <v>49</v>
      </c>
      <c r="M778" t="str">
        <f t="shared" si="45"/>
        <v>Tidak Bermasalah</v>
      </c>
    </row>
    <row r="779" spans="1:13" x14ac:dyDescent="0.25">
      <c r="A779" s="1">
        <v>45008</v>
      </c>
      <c r="B779" t="s">
        <v>144</v>
      </c>
      <c r="C779">
        <f t="shared" si="46"/>
        <v>29</v>
      </c>
      <c r="D779" t="s">
        <v>8</v>
      </c>
      <c r="E779">
        <f>IF(D779="ECO",1,IF(D779="EZ",2,3))</f>
        <v>2</v>
      </c>
      <c r="F779" t="s">
        <v>4</v>
      </c>
      <c r="G779">
        <f>IF(F779="PP_PM",1,IF(F779="PP_CASH",2,3))</f>
        <v>1</v>
      </c>
      <c r="H779" t="s">
        <v>5</v>
      </c>
      <c r="I779">
        <f>IF(H779="AKULAKUOB",1,IF(H779="BUKAEXPRESS",2,IF(H779="BUKALAPAK",3,IF(H779="E3",4,IF(H779="LAZADA",5,IF(H779="MAGELLAN",6,IF(H779="SHOPEE",7,IF(H779="TOKOPEDIA",8,9))))))))</f>
        <v>7</v>
      </c>
      <c r="J779">
        <v>4000</v>
      </c>
      <c r="K779">
        <f>IF(M779="Bermasalah",0,1)</f>
        <v>0</v>
      </c>
      <c r="L779" t="s">
        <v>19</v>
      </c>
      <c r="M779" t="str">
        <f t="shared" si="45"/>
        <v>Bermasalah</v>
      </c>
    </row>
    <row r="780" spans="1:13" x14ac:dyDescent="0.25">
      <c r="A780" s="1">
        <v>45008</v>
      </c>
      <c r="B780" t="s">
        <v>144</v>
      </c>
      <c r="C780">
        <f>IF(B780=B779,29,30)</f>
        <v>29</v>
      </c>
      <c r="D780" t="s">
        <v>3</v>
      </c>
      <c r="E780">
        <f>IF(D780="ECO",1,IF(D780="EZ",2,3))</f>
        <v>1</v>
      </c>
      <c r="F780" t="s">
        <v>4</v>
      </c>
      <c r="G780">
        <f>IF(F780="PP_PM",1,IF(F780="PP_CASH",2,3))</f>
        <v>1</v>
      </c>
      <c r="H780" t="s">
        <v>5</v>
      </c>
      <c r="I780">
        <f>IF(H780="AKULAKUOB",1,IF(H780="BUKAEXPRESS",2,IF(H780="BUKALAPAK",3,IF(H780="E3",4,IF(H780="LAZADA",5,IF(H780="MAGELLAN",6,IF(H780="SHOPEE",7,IF(H780="TOKOPEDIA",8,9))))))))</f>
        <v>7</v>
      </c>
      <c r="J780">
        <v>24998</v>
      </c>
      <c r="K780">
        <f>IF(M780="Bermasalah",0,1)</f>
        <v>0</v>
      </c>
      <c r="L780" t="s">
        <v>131</v>
      </c>
      <c r="M780" t="str">
        <f t="shared" si="45"/>
        <v>Bermasalah</v>
      </c>
    </row>
    <row r="781" spans="1:13" x14ac:dyDescent="0.25">
      <c r="A781" s="1">
        <v>45009</v>
      </c>
      <c r="B781" t="s">
        <v>144</v>
      </c>
      <c r="C781">
        <f t="shared" ref="C781:C784" si="47">IF(B781=B780,29,30)</f>
        <v>29</v>
      </c>
      <c r="D781" t="s">
        <v>3</v>
      </c>
      <c r="E781">
        <f>IF(D781="ECO",1,IF(D781="EZ",2,3))</f>
        <v>1</v>
      </c>
      <c r="F781" t="s">
        <v>4</v>
      </c>
      <c r="G781">
        <f>IF(F781="PP_PM",1,IF(F781="PP_CASH",2,3))</f>
        <v>1</v>
      </c>
      <c r="H781" t="s">
        <v>5</v>
      </c>
      <c r="I781">
        <f>IF(H781="AKULAKUOB",1,IF(H781="BUKAEXPRESS",2,IF(H781="BUKALAPAK",3,IF(H781="E3",4,IF(H781="LAZADA",5,IF(H781="MAGELLAN",6,IF(H781="SHOPEE",7,IF(H781="TOKOPEDIA",8,9))))))))</f>
        <v>7</v>
      </c>
      <c r="J781">
        <v>29948</v>
      </c>
      <c r="K781">
        <f>IF(M781="Bermasalah",0,1)</f>
        <v>1</v>
      </c>
      <c r="L781" t="s">
        <v>49</v>
      </c>
      <c r="M781" t="str">
        <f t="shared" si="45"/>
        <v>Tidak Bermasalah</v>
      </c>
    </row>
    <row r="782" spans="1:13" x14ac:dyDescent="0.25">
      <c r="A782" s="1">
        <v>45015</v>
      </c>
      <c r="B782" t="s">
        <v>144</v>
      </c>
      <c r="C782">
        <f t="shared" si="47"/>
        <v>29</v>
      </c>
      <c r="D782" t="s">
        <v>8</v>
      </c>
      <c r="E782">
        <f>IF(D782="ECO",1,IF(D782="EZ",2,3))</f>
        <v>2</v>
      </c>
      <c r="F782" t="s">
        <v>4</v>
      </c>
      <c r="G782">
        <f>IF(F782="PP_PM",1,IF(F782="PP_CASH",2,3))</f>
        <v>1</v>
      </c>
      <c r="H782" t="s">
        <v>5</v>
      </c>
      <c r="I782">
        <f>IF(H782="AKULAKUOB",1,IF(H782="BUKAEXPRESS",2,IF(H782="BUKALAPAK",3,IF(H782="E3",4,IF(H782="LAZADA",5,IF(H782="MAGELLAN",6,IF(H782="SHOPEE",7,IF(H782="TOKOPEDIA",8,9))))))))</f>
        <v>7</v>
      </c>
      <c r="J782">
        <v>26675</v>
      </c>
      <c r="K782">
        <f>IF(M782="Bermasalah",0,1)</f>
        <v>0</v>
      </c>
      <c r="L782" t="s">
        <v>19</v>
      </c>
      <c r="M782" t="str">
        <f t="shared" si="45"/>
        <v>Bermasalah</v>
      </c>
    </row>
    <row r="783" spans="1:13" x14ac:dyDescent="0.25">
      <c r="A783" s="1">
        <v>45075</v>
      </c>
      <c r="B783" t="s">
        <v>144</v>
      </c>
      <c r="C783">
        <f t="shared" si="47"/>
        <v>29</v>
      </c>
      <c r="D783" t="s">
        <v>3</v>
      </c>
      <c r="E783">
        <f>IF(D783="ECO",1,IF(D783="EZ",2,3))</f>
        <v>1</v>
      </c>
      <c r="F783" t="s">
        <v>4</v>
      </c>
      <c r="G783">
        <f>IF(F783="PP_PM",1,IF(F783="PP_CASH",2,3))</f>
        <v>1</v>
      </c>
      <c r="H783" t="s">
        <v>5</v>
      </c>
      <c r="I783">
        <f>IF(H783="AKULAKUOB",1,IF(H783="BUKAEXPRESS",2,IF(H783="BUKALAPAK",3,IF(H783="E3",4,IF(H783="LAZADA",5,IF(H783="MAGELLAN",6,IF(H783="SHOPEE",7,IF(H783="TOKOPEDIA",8,9))))))))</f>
        <v>7</v>
      </c>
      <c r="J783">
        <v>17325</v>
      </c>
      <c r="K783">
        <f>IF(M783="Bermasalah",0,1)</f>
        <v>0</v>
      </c>
      <c r="L783" t="s">
        <v>131</v>
      </c>
      <c r="M783" t="str">
        <f t="shared" si="45"/>
        <v>Bermasalah</v>
      </c>
    </row>
    <row r="784" spans="1:13" x14ac:dyDescent="0.25">
      <c r="A784" s="1">
        <v>45085</v>
      </c>
      <c r="B784" t="s">
        <v>145</v>
      </c>
      <c r="C784">
        <f t="shared" si="47"/>
        <v>30</v>
      </c>
      <c r="D784" t="s">
        <v>8</v>
      </c>
      <c r="E784">
        <f>IF(D784="ECO",1,IF(D784="EZ",2,3))</f>
        <v>2</v>
      </c>
      <c r="F784" t="s">
        <v>56</v>
      </c>
      <c r="G784">
        <f>IF(F784="PP_PM",1,IF(F784="PP_CASH",2,3))</f>
        <v>2</v>
      </c>
      <c r="H784" t="s">
        <v>48</v>
      </c>
      <c r="I784">
        <f>IF(H784="AKULAKUOB",1,IF(H784="BUKAEXPRESS",2,IF(H784="BUKALAPAK",3,IF(H784="E3",4,IF(H784="LAZADA",5,IF(H784="MAGELLAN",6,IF(H784="SHOPEE",7,IF(H784="TOKOPEDIA",8,9))))))))</f>
        <v>4</v>
      </c>
      <c r="J784">
        <v>9000</v>
      </c>
      <c r="K784">
        <f>IF(M784="Bermasalah",0,1)</f>
        <v>0</v>
      </c>
      <c r="L784" t="s">
        <v>131</v>
      </c>
      <c r="M784" t="str">
        <f t="shared" si="45"/>
        <v>Bermasalah</v>
      </c>
    </row>
    <row r="785" spans="1:13" x14ac:dyDescent="0.25">
      <c r="A785" s="1">
        <v>45014</v>
      </c>
      <c r="B785" t="s">
        <v>145</v>
      </c>
      <c r="C785" t="s">
        <v>169</v>
      </c>
      <c r="D785" t="s">
        <v>8</v>
      </c>
      <c r="E785">
        <f>IF(D785="ECO",1,IF(D785="EZ",2,3))</f>
        <v>2</v>
      </c>
      <c r="F785" t="s">
        <v>4</v>
      </c>
      <c r="G785">
        <f>IF(F785="PP_PM",1,IF(F785="PP_CASH",2,3))</f>
        <v>1</v>
      </c>
      <c r="H785" t="s">
        <v>12</v>
      </c>
      <c r="I785">
        <f>IF(H785="AKULAKUOB",1,IF(H785="BUKAEXPRESS",2,IF(H785="BUKALAPAK",3,IF(H785="E3",4,IF(H785="LAZADA",5,IF(H785="MAGELLAN",6,IF(H785="SHOPEE",7,IF(H785="TOKOPEDIA",8,9))))))))</f>
        <v>6</v>
      </c>
      <c r="J785">
        <v>20631</v>
      </c>
      <c r="K785">
        <f>IF(M785="Bermasalah",0,1)</f>
        <v>1</v>
      </c>
      <c r="L785" t="s">
        <v>49</v>
      </c>
      <c r="M785" t="str">
        <f t="shared" si="45"/>
        <v>Tidak Bermasalah</v>
      </c>
    </row>
    <row r="786" spans="1:13" x14ac:dyDescent="0.25">
      <c r="A786" s="1">
        <v>45015</v>
      </c>
      <c r="B786" t="s">
        <v>145</v>
      </c>
      <c r="C786">
        <f t="shared" ref="C786:C800" si="48">IF(B786=B785,30,31)</f>
        <v>30</v>
      </c>
      <c r="D786" t="s">
        <v>3</v>
      </c>
      <c r="E786">
        <f>IF(D786="ECO",1,IF(D786="EZ",2,3))</f>
        <v>1</v>
      </c>
      <c r="F786" t="s">
        <v>4</v>
      </c>
      <c r="G786">
        <f>IF(F786="PP_PM",1,IF(F786="PP_CASH",2,3))</f>
        <v>1</v>
      </c>
      <c r="H786" t="s">
        <v>5</v>
      </c>
      <c r="I786">
        <f>IF(H786="AKULAKUOB",1,IF(H786="BUKAEXPRESS",2,IF(H786="BUKALAPAK",3,IF(H786="E3",4,IF(H786="LAZADA",5,IF(H786="MAGELLAN",6,IF(H786="SHOPEE",7,IF(H786="TOKOPEDIA",8,9))))))))</f>
        <v>7</v>
      </c>
      <c r="J786">
        <v>24998</v>
      </c>
      <c r="K786">
        <f>IF(M786="Bermasalah",0,1)</f>
        <v>0</v>
      </c>
      <c r="L786" t="s">
        <v>131</v>
      </c>
      <c r="M786" t="str">
        <f t="shared" si="45"/>
        <v>Bermasalah</v>
      </c>
    </row>
    <row r="787" spans="1:13" x14ac:dyDescent="0.25">
      <c r="A787" s="1">
        <v>45015</v>
      </c>
      <c r="B787" t="s">
        <v>145</v>
      </c>
      <c r="C787">
        <f t="shared" si="48"/>
        <v>30</v>
      </c>
      <c r="D787" t="s">
        <v>3</v>
      </c>
      <c r="E787">
        <f>IF(D787="ECO",1,IF(D787="EZ",2,3))</f>
        <v>1</v>
      </c>
      <c r="F787" t="s">
        <v>4</v>
      </c>
      <c r="G787">
        <f>IF(F787="PP_PM",1,IF(F787="PP_CASH",2,3))</f>
        <v>1</v>
      </c>
      <c r="H787" t="s">
        <v>5</v>
      </c>
      <c r="I787">
        <f>IF(H787="AKULAKUOB",1,IF(H787="BUKAEXPRESS",2,IF(H787="BUKALAPAK",3,IF(H787="E3",4,IF(H787="LAZADA",5,IF(H787="MAGELLAN",6,IF(H787="SHOPEE",7,IF(H787="TOKOPEDIA",8,9))))))))</f>
        <v>7</v>
      </c>
      <c r="J787">
        <v>26730</v>
      </c>
      <c r="K787">
        <f>IF(M787="Bermasalah",0,1)</f>
        <v>1</v>
      </c>
      <c r="L787" t="s">
        <v>49</v>
      </c>
      <c r="M787" t="str">
        <f t="shared" si="45"/>
        <v>Tidak Bermasalah</v>
      </c>
    </row>
    <row r="788" spans="1:13" x14ac:dyDescent="0.25">
      <c r="A788" s="1">
        <v>45015</v>
      </c>
      <c r="B788" t="s">
        <v>145</v>
      </c>
      <c r="C788">
        <f t="shared" si="48"/>
        <v>30</v>
      </c>
      <c r="D788" t="s">
        <v>3</v>
      </c>
      <c r="E788">
        <f>IF(D788="ECO",1,IF(D788="EZ",2,3))</f>
        <v>1</v>
      </c>
      <c r="F788" t="s">
        <v>4</v>
      </c>
      <c r="G788">
        <f>IF(F788="PP_PM",1,IF(F788="PP_CASH",2,3))</f>
        <v>1</v>
      </c>
      <c r="H788" t="s">
        <v>5</v>
      </c>
      <c r="I788">
        <f>IF(H788="AKULAKUOB",1,IF(H788="BUKAEXPRESS",2,IF(H788="BUKALAPAK",3,IF(H788="E3",4,IF(H788="LAZADA",5,IF(H788="MAGELLAN",6,IF(H788="SHOPEE",7,IF(H788="TOKOPEDIA",8,9))))))))</f>
        <v>7</v>
      </c>
      <c r="J788">
        <v>23265</v>
      </c>
      <c r="K788">
        <f>IF(M788="Bermasalah",0,1)</f>
        <v>1</v>
      </c>
      <c r="L788" t="s">
        <v>49</v>
      </c>
      <c r="M788" t="str">
        <f t="shared" si="45"/>
        <v>Tidak Bermasalah</v>
      </c>
    </row>
    <row r="789" spans="1:13" x14ac:dyDescent="0.25">
      <c r="A789" s="1">
        <v>45015</v>
      </c>
      <c r="B789" t="s">
        <v>145</v>
      </c>
      <c r="C789">
        <f t="shared" si="48"/>
        <v>30</v>
      </c>
      <c r="D789" t="s">
        <v>3</v>
      </c>
      <c r="E789">
        <f>IF(D789="ECO",1,IF(D789="EZ",2,3))</f>
        <v>1</v>
      </c>
      <c r="F789" t="s">
        <v>4</v>
      </c>
      <c r="G789">
        <f>IF(F789="PP_PM",1,IF(F789="PP_CASH",2,3))</f>
        <v>1</v>
      </c>
      <c r="H789" t="s">
        <v>5</v>
      </c>
      <c r="I789">
        <f>IF(H789="AKULAKUOB",1,IF(H789="BUKAEXPRESS",2,IF(H789="BUKALAPAK",3,IF(H789="E3",4,IF(H789="LAZADA",5,IF(H789="MAGELLAN",6,IF(H789="SHOPEE",7,IF(H789="TOKOPEDIA",8,9))))))))</f>
        <v>7</v>
      </c>
      <c r="J789">
        <v>20048</v>
      </c>
      <c r="K789">
        <f>IF(M789="Bermasalah",0,1)</f>
        <v>1</v>
      </c>
      <c r="L789" t="s">
        <v>49</v>
      </c>
      <c r="M789" t="str">
        <f t="shared" si="45"/>
        <v>Tidak Bermasalah</v>
      </c>
    </row>
    <row r="790" spans="1:13" x14ac:dyDescent="0.25">
      <c r="A790" s="1">
        <v>45016</v>
      </c>
      <c r="B790" t="s">
        <v>145</v>
      </c>
      <c r="C790">
        <f t="shared" si="48"/>
        <v>30</v>
      </c>
      <c r="D790" t="s">
        <v>8</v>
      </c>
      <c r="E790">
        <f>IF(D790="ECO",1,IF(D790="EZ",2,3))</f>
        <v>2</v>
      </c>
      <c r="F790" t="s">
        <v>4</v>
      </c>
      <c r="G790">
        <f>IF(F790="PP_PM",1,IF(F790="PP_CASH",2,3))</f>
        <v>1</v>
      </c>
      <c r="H790" t="s">
        <v>12</v>
      </c>
      <c r="I790">
        <f>IF(H790="AKULAKUOB",1,IF(H790="BUKAEXPRESS",2,IF(H790="BUKALAPAK",3,IF(H790="E3",4,IF(H790="LAZADA",5,IF(H790="MAGELLAN",6,IF(H790="SHOPEE",7,IF(H790="TOKOPEDIA",8,9))))))))</f>
        <v>6</v>
      </c>
      <c r="J790">
        <v>66930</v>
      </c>
      <c r="K790">
        <f>IF(M790="Bermasalah",0,1)</f>
        <v>1</v>
      </c>
      <c r="L790" t="s">
        <v>49</v>
      </c>
      <c r="M790" t="str">
        <f t="shared" si="45"/>
        <v>Tidak Bermasalah</v>
      </c>
    </row>
    <row r="791" spans="1:13" x14ac:dyDescent="0.25">
      <c r="A791" s="1">
        <v>45025</v>
      </c>
      <c r="B791" t="s">
        <v>145</v>
      </c>
      <c r="C791">
        <f t="shared" si="48"/>
        <v>30</v>
      </c>
      <c r="D791" t="s">
        <v>3</v>
      </c>
      <c r="E791">
        <f>IF(D791="ECO",1,IF(D791="EZ",2,3))</f>
        <v>1</v>
      </c>
      <c r="F791" t="s">
        <v>4</v>
      </c>
      <c r="G791">
        <f>IF(F791="PP_PM",1,IF(F791="PP_CASH",2,3))</f>
        <v>1</v>
      </c>
      <c r="H791" t="s">
        <v>5</v>
      </c>
      <c r="I791">
        <f>IF(H791="AKULAKUOB",1,IF(H791="BUKAEXPRESS",2,IF(H791="BUKALAPAK",3,IF(H791="E3",4,IF(H791="LAZADA",5,IF(H791="MAGELLAN",6,IF(H791="SHOPEE",7,IF(H791="TOKOPEDIA",8,9))))))))</f>
        <v>7</v>
      </c>
      <c r="J791">
        <v>10890</v>
      </c>
      <c r="K791">
        <f>IF(M791="Bermasalah",0,1)</f>
        <v>1</v>
      </c>
      <c r="L791" t="s">
        <v>49</v>
      </c>
      <c r="M791" t="str">
        <f t="shared" si="45"/>
        <v>Tidak Bermasalah</v>
      </c>
    </row>
    <row r="792" spans="1:13" x14ac:dyDescent="0.25">
      <c r="A792" s="1">
        <v>45026</v>
      </c>
      <c r="B792" t="s">
        <v>145</v>
      </c>
      <c r="C792">
        <f t="shared" si="48"/>
        <v>30</v>
      </c>
      <c r="D792" t="s">
        <v>3</v>
      </c>
      <c r="E792">
        <f>IF(D792="ECO",1,IF(D792="EZ",2,3))</f>
        <v>1</v>
      </c>
      <c r="F792" t="s">
        <v>4</v>
      </c>
      <c r="G792">
        <f>IF(F792="PP_PM",1,IF(F792="PP_CASH",2,3))</f>
        <v>1</v>
      </c>
      <c r="H792" t="s">
        <v>5</v>
      </c>
      <c r="I792">
        <f>IF(H792="AKULAKUOB",1,IF(H792="BUKAEXPRESS",2,IF(H792="BUKALAPAK",3,IF(H792="E3",4,IF(H792="LAZADA",5,IF(H792="MAGELLAN",6,IF(H792="SHOPEE",7,IF(H792="TOKOPEDIA",8,9))))))))</f>
        <v>7</v>
      </c>
      <c r="J792">
        <v>26978</v>
      </c>
      <c r="K792">
        <f>IF(M792="Bermasalah",0,1)</f>
        <v>0</v>
      </c>
      <c r="L792" t="s">
        <v>131</v>
      </c>
      <c r="M792" t="str">
        <f t="shared" si="45"/>
        <v>Bermasalah</v>
      </c>
    </row>
    <row r="793" spans="1:13" x14ac:dyDescent="0.25">
      <c r="A793" s="1">
        <v>45077</v>
      </c>
      <c r="B793" t="s">
        <v>145</v>
      </c>
      <c r="C793">
        <f t="shared" si="48"/>
        <v>30</v>
      </c>
      <c r="D793" t="s">
        <v>3</v>
      </c>
      <c r="E793">
        <f>IF(D793="ECO",1,IF(D793="EZ",2,3))</f>
        <v>1</v>
      </c>
      <c r="F793" t="s">
        <v>4</v>
      </c>
      <c r="G793">
        <f>IF(F793="PP_PM",1,IF(F793="PP_CASH",2,3))</f>
        <v>1</v>
      </c>
      <c r="H793" t="s">
        <v>5</v>
      </c>
      <c r="I793">
        <f>IF(H793="AKULAKUOB",1,IF(H793="BUKAEXPRESS",2,IF(H793="BUKALAPAK",3,IF(H793="E3",4,IF(H793="LAZADA",5,IF(H793="MAGELLAN",6,IF(H793="SHOPEE",7,IF(H793="TOKOPEDIA",8,9))))))))</f>
        <v>7</v>
      </c>
      <c r="J793">
        <v>21532</v>
      </c>
      <c r="K793">
        <f>IF(M793="Bermasalah",0,1)</f>
        <v>1</v>
      </c>
      <c r="L793" t="s">
        <v>49</v>
      </c>
      <c r="M793" t="str">
        <f t="shared" si="45"/>
        <v>Tidak Bermasalah</v>
      </c>
    </row>
    <row r="794" spans="1:13" x14ac:dyDescent="0.25">
      <c r="A794" s="1">
        <v>45101</v>
      </c>
      <c r="B794" t="s">
        <v>145</v>
      </c>
      <c r="C794">
        <f t="shared" si="48"/>
        <v>30</v>
      </c>
      <c r="D794" t="s">
        <v>8</v>
      </c>
      <c r="E794">
        <f>IF(D794="ECO",1,IF(D794="EZ",2,3))</f>
        <v>2</v>
      </c>
      <c r="F794" t="s">
        <v>4</v>
      </c>
      <c r="G794">
        <f>IF(F794="PP_PM",1,IF(F794="PP_CASH",2,3))</f>
        <v>1</v>
      </c>
      <c r="H794" t="s">
        <v>12</v>
      </c>
      <c r="I794">
        <f>IF(H794="AKULAKUOB",1,IF(H794="BUKAEXPRESS",2,IF(H794="BUKALAPAK",3,IF(H794="E3",4,IF(H794="LAZADA",5,IF(H794="MAGELLAN",6,IF(H794="SHOPEE",7,IF(H794="TOKOPEDIA",8,9))))))))</f>
        <v>6</v>
      </c>
      <c r="J794">
        <v>17582</v>
      </c>
      <c r="K794">
        <f>IF(M794="Bermasalah",0,1)</f>
        <v>1</v>
      </c>
      <c r="L794" t="s">
        <v>49</v>
      </c>
      <c r="M794" t="str">
        <f t="shared" si="45"/>
        <v>Tidak Bermasalah</v>
      </c>
    </row>
    <row r="795" spans="1:13" x14ac:dyDescent="0.25">
      <c r="A795" s="1">
        <v>45102</v>
      </c>
      <c r="B795" t="s">
        <v>145</v>
      </c>
      <c r="C795">
        <f t="shared" si="48"/>
        <v>30</v>
      </c>
      <c r="D795" t="s">
        <v>8</v>
      </c>
      <c r="E795">
        <f>IF(D795="ECO",1,IF(D795="EZ",2,3))</f>
        <v>2</v>
      </c>
      <c r="F795" t="s">
        <v>4</v>
      </c>
      <c r="G795">
        <f>IF(F795="PP_PM",1,IF(F795="PP_CASH",2,3))</f>
        <v>1</v>
      </c>
      <c r="H795" t="s">
        <v>12</v>
      </c>
      <c r="I795">
        <f>IF(H795="AKULAKUOB",1,IF(H795="BUKAEXPRESS",2,IF(H795="BUKALAPAK",3,IF(H795="E3",4,IF(H795="LAZADA",5,IF(H795="MAGELLAN",6,IF(H795="SHOPEE",7,IF(H795="TOKOPEDIA",8,9))))))))</f>
        <v>6</v>
      </c>
      <c r="J795">
        <v>31067</v>
      </c>
      <c r="K795">
        <f>IF(M795="Bermasalah",0,1)</f>
        <v>1</v>
      </c>
      <c r="L795" t="s">
        <v>49</v>
      </c>
      <c r="M795" t="str">
        <f t="shared" si="45"/>
        <v>Tidak Bermasalah</v>
      </c>
    </row>
    <row r="796" spans="1:13" x14ac:dyDescent="0.25">
      <c r="A796" s="1">
        <v>45085</v>
      </c>
      <c r="B796" t="s">
        <v>145</v>
      </c>
      <c r="C796">
        <f t="shared" si="48"/>
        <v>30</v>
      </c>
      <c r="D796" t="s">
        <v>8</v>
      </c>
      <c r="E796">
        <f>IF(D796="ECO",1,IF(D796="EZ",2,3))</f>
        <v>2</v>
      </c>
      <c r="F796" t="s">
        <v>4</v>
      </c>
      <c r="G796">
        <f>IF(F796="PP_PM",1,IF(F796="PP_CASH",2,3))</f>
        <v>1</v>
      </c>
      <c r="H796" t="s">
        <v>12</v>
      </c>
      <c r="I796">
        <f>IF(H796="AKULAKUOB",1,IF(H796="BUKAEXPRESS",2,IF(H796="BUKALAPAK",3,IF(H796="E3",4,IF(H796="LAZADA",5,IF(H796="MAGELLAN",6,IF(H796="SHOPEE",7,IF(H796="TOKOPEDIA",8,9))))))))</f>
        <v>6</v>
      </c>
      <c r="J796">
        <v>8432</v>
      </c>
      <c r="K796">
        <f>IF(M796="Bermasalah",0,1)</f>
        <v>1</v>
      </c>
      <c r="L796" t="s">
        <v>49</v>
      </c>
      <c r="M796" t="str">
        <f t="shared" si="45"/>
        <v>Tidak Bermasalah</v>
      </c>
    </row>
    <row r="797" spans="1:13" x14ac:dyDescent="0.25">
      <c r="A797" s="1">
        <v>45085</v>
      </c>
      <c r="B797" t="s">
        <v>145</v>
      </c>
      <c r="C797">
        <f t="shared" si="48"/>
        <v>30</v>
      </c>
      <c r="D797" t="s">
        <v>8</v>
      </c>
      <c r="E797">
        <f>IF(D797="ECO",1,IF(D797="EZ",2,3))</f>
        <v>2</v>
      </c>
      <c r="F797" t="s">
        <v>4</v>
      </c>
      <c r="G797">
        <f>IF(F797="PP_PM",1,IF(F797="PP_CASH",2,3))</f>
        <v>1</v>
      </c>
      <c r="H797" t="s">
        <v>12</v>
      </c>
      <c r="I797">
        <f>IF(H797="AKULAKUOB",1,IF(H797="BUKAEXPRESS",2,IF(H797="BUKALAPAK",3,IF(H797="E3",4,IF(H797="LAZADA",5,IF(H797="MAGELLAN",6,IF(H797="SHOPEE",7,IF(H797="TOKOPEDIA",8,9))))))))</f>
        <v>6</v>
      </c>
      <c r="J797">
        <v>33741</v>
      </c>
      <c r="K797">
        <f>IF(M797="Bermasalah",0,1)</f>
        <v>1</v>
      </c>
      <c r="L797" t="s">
        <v>49</v>
      </c>
      <c r="M797" t="str">
        <f t="shared" ref="M797:M846" si="49">IF(L797="Other","Bermasalah",IF(L797="Delivery","Tidak Bermasalah",IF(L797="Kirim","Tidak Bermasalah",IF(L797="Pack","Tidak Bermasalah",IF(L797="Paket Bermasalah","Bermasalah",IF(L797="Paket Tinggal Gudang","Tidak Bermasalah",IF(L797="Sampai","Tidak Bermasalah",IF(L797="Tanda Terima","Tidak Bermasalah",IF(L797="TTD Retur","Bermasalah",0)))))))))</f>
        <v>Tidak Bermasalah</v>
      </c>
    </row>
    <row r="798" spans="1:13" x14ac:dyDescent="0.25">
      <c r="A798" s="1">
        <v>45096</v>
      </c>
      <c r="B798" t="s">
        <v>145</v>
      </c>
      <c r="C798">
        <f t="shared" si="48"/>
        <v>30</v>
      </c>
      <c r="D798" t="s">
        <v>3</v>
      </c>
      <c r="E798">
        <f>IF(D798="ECO",1,IF(D798="EZ",2,3))</f>
        <v>1</v>
      </c>
      <c r="F798" t="s">
        <v>4</v>
      </c>
      <c r="G798">
        <f>IF(F798="PP_PM",1,IF(F798="PP_CASH",2,3))</f>
        <v>1</v>
      </c>
      <c r="H798" t="s">
        <v>12</v>
      </c>
      <c r="I798">
        <f>IF(H798="AKULAKUOB",1,IF(H798="BUKAEXPRESS",2,IF(H798="BUKALAPAK",3,IF(H798="E3",4,IF(H798="LAZADA",5,IF(H798="MAGELLAN",6,IF(H798="SHOPEE",7,IF(H798="TOKOPEDIA",8,9))))))))</f>
        <v>6</v>
      </c>
      <c r="J798">
        <v>24956</v>
      </c>
      <c r="K798">
        <f>IF(M798="Bermasalah",0,1)</f>
        <v>1</v>
      </c>
      <c r="L798" t="s">
        <v>49</v>
      </c>
      <c r="M798" t="str">
        <f t="shared" si="49"/>
        <v>Tidak Bermasalah</v>
      </c>
    </row>
    <row r="799" spans="1:13" x14ac:dyDescent="0.25">
      <c r="A799" s="1">
        <v>45104</v>
      </c>
      <c r="B799" t="s">
        <v>145</v>
      </c>
      <c r="C799">
        <f t="shared" si="48"/>
        <v>30</v>
      </c>
      <c r="D799" t="s">
        <v>3</v>
      </c>
      <c r="E799">
        <f>IF(D799="ECO",1,IF(D799="EZ",2,3))</f>
        <v>1</v>
      </c>
      <c r="F799" t="s">
        <v>4</v>
      </c>
      <c r="G799">
        <f>IF(F799="PP_PM",1,IF(F799="PP_CASH",2,3))</f>
        <v>1</v>
      </c>
      <c r="H799" t="s">
        <v>12</v>
      </c>
      <c r="I799">
        <f>IF(H799="AKULAKUOB",1,IF(H799="BUKAEXPRESS",2,IF(H799="BUKALAPAK",3,IF(H799="E3",4,IF(H799="LAZADA",5,IF(H799="MAGELLAN",6,IF(H799="SHOPEE",7,IF(H799="TOKOPEDIA",8,9))))))))</f>
        <v>6</v>
      </c>
      <c r="J799">
        <v>25333</v>
      </c>
      <c r="K799">
        <f>IF(M799="Bermasalah",0,1)</f>
        <v>1</v>
      </c>
      <c r="L799" t="s">
        <v>49</v>
      </c>
      <c r="M799" t="str">
        <f t="shared" si="49"/>
        <v>Tidak Bermasalah</v>
      </c>
    </row>
    <row r="800" spans="1:13" x14ac:dyDescent="0.25">
      <c r="A800" s="1">
        <v>44978</v>
      </c>
      <c r="B800" t="s">
        <v>106</v>
      </c>
      <c r="C800">
        <f t="shared" si="48"/>
        <v>31</v>
      </c>
      <c r="D800" t="s">
        <v>8</v>
      </c>
      <c r="E800">
        <f>IF(D800="ECO",1,IF(D800="EZ",2,3))</f>
        <v>2</v>
      </c>
      <c r="F800" t="s">
        <v>4</v>
      </c>
      <c r="G800">
        <f>IF(F800="PP_PM",1,IF(F800="PP_CASH",2,3))</f>
        <v>1</v>
      </c>
      <c r="H800" t="s">
        <v>5</v>
      </c>
      <c r="I800">
        <f>IF(H800="AKULAKUOB",1,IF(H800="BUKAEXPRESS",2,IF(H800="BUKALAPAK",3,IF(H800="E3",4,IF(H800="LAZADA",5,IF(H800="MAGELLAN",6,IF(H800="SHOPEE",7,IF(H800="TOKOPEDIA",8,9))))))))</f>
        <v>7</v>
      </c>
      <c r="J800">
        <v>8000</v>
      </c>
      <c r="K800">
        <f>IF(M800="Bermasalah",0,1)</f>
        <v>1</v>
      </c>
      <c r="L800" t="s">
        <v>49</v>
      </c>
      <c r="M800" t="str">
        <f t="shared" si="49"/>
        <v>Tidak Bermasalah</v>
      </c>
    </row>
    <row r="801" spans="1:13" x14ac:dyDescent="0.25">
      <c r="A801" s="1">
        <v>44964</v>
      </c>
      <c r="B801" t="s">
        <v>106</v>
      </c>
      <c r="C801">
        <f>IF(B801=B800,31,32)</f>
        <v>31</v>
      </c>
      <c r="D801" t="s">
        <v>3</v>
      </c>
      <c r="E801">
        <f>IF(D801="ECO",1,IF(D801="EZ",2,3))</f>
        <v>1</v>
      </c>
      <c r="F801" t="s">
        <v>4</v>
      </c>
      <c r="G801">
        <f>IF(F801="PP_PM",1,IF(F801="PP_CASH",2,3))</f>
        <v>1</v>
      </c>
      <c r="H801" t="s">
        <v>5</v>
      </c>
      <c r="I801">
        <f>IF(H801="AKULAKUOB",1,IF(H801="BUKAEXPRESS",2,IF(H801="BUKALAPAK",3,IF(H801="E3",4,IF(H801="LAZADA",5,IF(H801="MAGELLAN",6,IF(H801="SHOPEE",7,IF(H801="TOKOPEDIA",8,9))))))))</f>
        <v>7</v>
      </c>
      <c r="J801">
        <v>28000</v>
      </c>
      <c r="K801">
        <f>IF(M801="Bermasalah",0,1)</f>
        <v>1</v>
      </c>
      <c r="L801" t="s">
        <v>49</v>
      </c>
      <c r="M801" t="str">
        <f t="shared" si="49"/>
        <v>Tidak Bermasalah</v>
      </c>
    </row>
    <row r="802" spans="1:13" x14ac:dyDescent="0.25">
      <c r="A802" s="1">
        <v>44966</v>
      </c>
      <c r="B802" t="s">
        <v>106</v>
      </c>
      <c r="C802">
        <f t="shared" ref="C802:C809" si="50">IF(B802=B801,31,32)</f>
        <v>31</v>
      </c>
      <c r="D802" t="s">
        <v>3</v>
      </c>
      <c r="E802">
        <f>IF(D802="ECO",1,IF(D802="EZ",2,3))</f>
        <v>1</v>
      </c>
      <c r="F802" t="s">
        <v>4</v>
      </c>
      <c r="G802">
        <f>IF(F802="PP_PM",1,IF(F802="PP_CASH",2,3))</f>
        <v>1</v>
      </c>
      <c r="H802" t="s">
        <v>5</v>
      </c>
      <c r="I802">
        <f>IF(H802="AKULAKUOB",1,IF(H802="BUKAEXPRESS",2,IF(H802="BUKALAPAK",3,IF(H802="E3",4,IF(H802="LAZADA",5,IF(H802="MAGELLAN",6,IF(H802="SHOPEE",7,IF(H802="TOKOPEDIA",8,9))))))))</f>
        <v>7</v>
      </c>
      <c r="J802">
        <v>33000</v>
      </c>
      <c r="K802">
        <f>IF(M802="Bermasalah",0,1)</f>
        <v>1</v>
      </c>
      <c r="L802" t="s">
        <v>49</v>
      </c>
      <c r="M802" t="str">
        <f t="shared" si="49"/>
        <v>Tidak Bermasalah</v>
      </c>
    </row>
    <row r="803" spans="1:13" x14ac:dyDescent="0.25">
      <c r="A803" s="1">
        <v>44970</v>
      </c>
      <c r="B803" t="s">
        <v>106</v>
      </c>
      <c r="C803">
        <f t="shared" si="50"/>
        <v>31</v>
      </c>
      <c r="D803" t="s">
        <v>3</v>
      </c>
      <c r="E803">
        <f>IF(D803="ECO",1,IF(D803="EZ",2,3))</f>
        <v>1</v>
      </c>
      <c r="F803" t="s">
        <v>4</v>
      </c>
      <c r="G803">
        <f>IF(F803="PP_PM",1,IF(F803="PP_CASH",2,3))</f>
        <v>1</v>
      </c>
      <c r="H803" t="s">
        <v>5</v>
      </c>
      <c r="I803">
        <f>IF(H803="AKULAKUOB",1,IF(H803="BUKAEXPRESS",2,IF(H803="BUKALAPAK",3,IF(H803="E3",4,IF(H803="LAZADA",5,IF(H803="MAGELLAN",6,IF(H803="SHOPEE",7,IF(H803="TOKOPEDIA",8,9))))))))</f>
        <v>7</v>
      </c>
      <c r="J803">
        <v>16000</v>
      </c>
      <c r="K803">
        <f>IF(M803="Bermasalah",0,1)</f>
        <v>1</v>
      </c>
      <c r="L803" t="s">
        <v>49</v>
      </c>
      <c r="M803" t="str">
        <f t="shared" si="49"/>
        <v>Tidak Bermasalah</v>
      </c>
    </row>
    <row r="804" spans="1:13" x14ac:dyDescent="0.25">
      <c r="A804" s="1">
        <v>44961</v>
      </c>
      <c r="B804" t="s">
        <v>106</v>
      </c>
      <c r="C804">
        <f t="shared" si="50"/>
        <v>31</v>
      </c>
      <c r="D804" t="s">
        <v>3</v>
      </c>
      <c r="E804">
        <f>IF(D804="ECO",1,IF(D804="EZ",2,3))</f>
        <v>1</v>
      </c>
      <c r="F804" t="s">
        <v>4</v>
      </c>
      <c r="G804">
        <f>IF(F804="PP_PM",1,IF(F804="PP_CASH",2,3))</f>
        <v>1</v>
      </c>
      <c r="H804" t="s">
        <v>5</v>
      </c>
      <c r="I804">
        <f>IF(H804="AKULAKUOB",1,IF(H804="BUKAEXPRESS",2,IF(H804="BUKALAPAK",3,IF(H804="E3",4,IF(H804="LAZADA",5,IF(H804="MAGELLAN",6,IF(H804="SHOPEE",7,IF(H804="TOKOPEDIA",8,9))))))))</f>
        <v>7</v>
      </c>
      <c r="J804">
        <v>29000</v>
      </c>
      <c r="K804">
        <f>IF(M804="Bermasalah",0,1)</f>
        <v>1</v>
      </c>
      <c r="L804" t="s">
        <v>49</v>
      </c>
      <c r="M804" t="str">
        <f t="shared" si="49"/>
        <v>Tidak Bermasalah</v>
      </c>
    </row>
    <row r="805" spans="1:13" x14ac:dyDescent="0.25">
      <c r="A805" s="1">
        <v>44971</v>
      </c>
      <c r="B805" t="s">
        <v>106</v>
      </c>
      <c r="C805">
        <f t="shared" si="50"/>
        <v>31</v>
      </c>
      <c r="D805" t="s">
        <v>8</v>
      </c>
      <c r="E805">
        <f>IF(D805="ECO",1,IF(D805="EZ",2,3))</f>
        <v>2</v>
      </c>
      <c r="F805" t="s">
        <v>4</v>
      </c>
      <c r="G805">
        <f>IF(F805="PP_PM",1,IF(F805="PP_CASH",2,3))</f>
        <v>1</v>
      </c>
      <c r="H805" t="s">
        <v>5</v>
      </c>
      <c r="I805">
        <f>IF(H805="AKULAKUOB",1,IF(H805="BUKAEXPRESS",2,IF(H805="BUKALAPAK",3,IF(H805="E3",4,IF(H805="LAZADA",5,IF(H805="MAGELLAN",6,IF(H805="SHOPEE",7,IF(H805="TOKOPEDIA",8,9))))))))</f>
        <v>7</v>
      </c>
      <c r="J805">
        <v>4000</v>
      </c>
      <c r="K805">
        <f>IF(M805="Bermasalah",0,1)</f>
        <v>1</v>
      </c>
      <c r="L805" t="s">
        <v>49</v>
      </c>
      <c r="M805" t="str">
        <f t="shared" si="49"/>
        <v>Tidak Bermasalah</v>
      </c>
    </row>
    <row r="806" spans="1:13" x14ac:dyDescent="0.25">
      <c r="A806" s="1">
        <v>45015</v>
      </c>
      <c r="B806" t="s">
        <v>106</v>
      </c>
      <c r="C806">
        <f t="shared" si="50"/>
        <v>31</v>
      </c>
      <c r="D806" t="s">
        <v>3</v>
      </c>
      <c r="E806">
        <f>IF(D806="ECO",1,IF(D806="EZ",2,3))</f>
        <v>1</v>
      </c>
      <c r="F806" t="s">
        <v>4</v>
      </c>
      <c r="G806">
        <f>IF(F806="PP_PM",1,IF(F806="PP_CASH",2,3))</f>
        <v>1</v>
      </c>
      <c r="H806" t="s">
        <v>5</v>
      </c>
      <c r="I806">
        <f>IF(H806="AKULAKUOB",1,IF(H806="BUKAEXPRESS",2,IF(H806="BUKALAPAK",3,IF(H806="E3",4,IF(H806="LAZADA",5,IF(H806="MAGELLAN",6,IF(H806="SHOPEE",7,IF(H806="TOKOPEDIA",8,9))))))))</f>
        <v>7</v>
      </c>
      <c r="J806">
        <v>33412</v>
      </c>
      <c r="K806">
        <f>IF(M806="Bermasalah",0,1)</f>
        <v>1</v>
      </c>
      <c r="L806" t="s">
        <v>49</v>
      </c>
      <c r="M806" t="str">
        <f t="shared" si="49"/>
        <v>Tidak Bermasalah</v>
      </c>
    </row>
    <row r="807" spans="1:13" x14ac:dyDescent="0.25">
      <c r="A807" s="1">
        <v>45015</v>
      </c>
      <c r="B807" t="s">
        <v>106</v>
      </c>
      <c r="C807">
        <f t="shared" si="50"/>
        <v>31</v>
      </c>
      <c r="D807" t="s">
        <v>3</v>
      </c>
      <c r="E807">
        <f>IF(D807="ECO",1,IF(D807="EZ",2,3))</f>
        <v>1</v>
      </c>
      <c r="F807" t="s">
        <v>4</v>
      </c>
      <c r="G807">
        <f>IF(F807="PP_PM",1,IF(F807="PP_CASH",2,3))</f>
        <v>1</v>
      </c>
      <c r="H807" t="s">
        <v>5</v>
      </c>
      <c r="I807">
        <f>IF(H807="AKULAKUOB",1,IF(H807="BUKAEXPRESS",2,IF(H807="BUKALAPAK",3,IF(H807="E3",4,IF(H807="LAZADA",5,IF(H807="MAGELLAN",6,IF(H807="SHOPEE",7,IF(H807="TOKOPEDIA",8,9))))))))</f>
        <v>7</v>
      </c>
      <c r="J807">
        <v>15345</v>
      </c>
      <c r="K807">
        <f>IF(M807="Bermasalah",0,1)</f>
        <v>1</v>
      </c>
      <c r="L807" t="s">
        <v>49</v>
      </c>
      <c r="M807" t="str">
        <f t="shared" si="49"/>
        <v>Tidak Bermasalah</v>
      </c>
    </row>
    <row r="808" spans="1:13" x14ac:dyDescent="0.25">
      <c r="A808" s="1">
        <v>45047</v>
      </c>
      <c r="B808" t="s">
        <v>106</v>
      </c>
      <c r="C808">
        <f t="shared" si="50"/>
        <v>31</v>
      </c>
      <c r="D808" t="s">
        <v>3</v>
      </c>
      <c r="E808">
        <f>IF(D808="ECO",1,IF(D808="EZ",2,3))</f>
        <v>1</v>
      </c>
      <c r="F808" t="s">
        <v>4</v>
      </c>
      <c r="G808">
        <f>IF(F808="PP_PM",1,IF(F808="PP_CASH",2,3))</f>
        <v>1</v>
      </c>
      <c r="H808" t="s">
        <v>5</v>
      </c>
      <c r="I808">
        <f>IF(H808="AKULAKUOB",1,IF(H808="BUKAEXPRESS",2,IF(H808="BUKALAPAK",3,IF(H808="E3",4,IF(H808="LAZADA",5,IF(H808="MAGELLAN",6,IF(H808="SHOPEE",7,IF(H808="TOKOPEDIA",8,9))))))))</f>
        <v>7</v>
      </c>
      <c r="J808">
        <v>174982</v>
      </c>
      <c r="K808">
        <f>IF(M808="Bermasalah",0,1)</f>
        <v>1</v>
      </c>
      <c r="L808" t="s">
        <v>49</v>
      </c>
      <c r="M808" t="str">
        <f t="shared" si="49"/>
        <v>Tidak Bermasalah</v>
      </c>
    </row>
    <row r="809" spans="1:13" x14ac:dyDescent="0.25">
      <c r="A809" s="1">
        <v>44956</v>
      </c>
      <c r="B809" t="s">
        <v>70</v>
      </c>
      <c r="C809">
        <f t="shared" si="50"/>
        <v>32</v>
      </c>
      <c r="D809" t="s">
        <v>3</v>
      </c>
      <c r="E809">
        <f>IF(D809="ECO",1,IF(D809="EZ",2,3))</f>
        <v>1</v>
      </c>
      <c r="F809" t="s">
        <v>4</v>
      </c>
      <c r="G809">
        <f>IF(F809="PP_PM",1,IF(F809="PP_CASH",2,3))</f>
        <v>1</v>
      </c>
      <c r="H809" t="s">
        <v>5</v>
      </c>
      <c r="I809">
        <f>IF(H809="AKULAKUOB",1,IF(H809="BUKAEXPRESS",2,IF(H809="BUKALAPAK",3,IF(H809="E3",4,IF(H809="LAZADA",5,IF(H809="MAGELLAN",6,IF(H809="SHOPEE",7,IF(H809="TOKOPEDIA",8,9))))))))</f>
        <v>7</v>
      </c>
      <c r="J809">
        <v>24998</v>
      </c>
      <c r="K809">
        <f>IF(M809="Bermasalah",0,1)</f>
        <v>1</v>
      </c>
      <c r="L809" t="s">
        <v>49</v>
      </c>
      <c r="M809" t="str">
        <f t="shared" si="49"/>
        <v>Tidak Bermasalah</v>
      </c>
    </row>
    <row r="810" spans="1:13" x14ac:dyDescent="0.25">
      <c r="A810" s="1">
        <v>44958</v>
      </c>
      <c r="B810" t="s">
        <v>70</v>
      </c>
      <c r="C810">
        <f>IF(B810=B809,32,33)</f>
        <v>32</v>
      </c>
      <c r="D810" t="s">
        <v>8</v>
      </c>
      <c r="E810">
        <f>IF(D810="ECO",1,IF(D810="EZ",2,3))</f>
        <v>2</v>
      </c>
      <c r="F810" t="s">
        <v>4</v>
      </c>
      <c r="G810">
        <f>IF(F810="PP_PM",1,IF(F810="PP_CASH",2,3))</f>
        <v>1</v>
      </c>
      <c r="H810" t="s">
        <v>86</v>
      </c>
      <c r="I810">
        <f>IF(H810="AKULAKUOB",1,IF(H810="BUKAEXPRESS",2,IF(H810="BUKALAPAK",3,IF(H810="E3",4,IF(H810="LAZADA",5,IF(H810="MAGELLAN",6,IF(H810="SHOPEE",7,IF(H810="TOKOPEDIA",8,9))))))))</f>
        <v>8</v>
      </c>
      <c r="J810">
        <v>81000</v>
      </c>
      <c r="K810">
        <f>IF(M810="Bermasalah",0,1)</f>
        <v>1</v>
      </c>
      <c r="L810" t="s">
        <v>49</v>
      </c>
      <c r="M810" t="str">
        <f t="shared" si="49"/>
        <v>Tidak Bermasalah</v>
      </c>
    </row>
    <row r="811" spans="1:13" x14ac:dyDescent="0.25">
      <c r="A811" s="1">
        <v>44958</v>
      </c>
      <c r="B811" t="s">
        <v>70</v>
      </c>
      <c r="C811">
        <f t="shared" ref="C811:C819" si="51">IF(B811=B810,32,33)</f>
        <v>32</v>
      </c>
      <c r="D811" t="s">
        <v>8</v>
      </c>
      <c r="E811">
        <f>IF(D811="ECO",1,IF(D811="EZ",2,3))</f>
        <v>2</v>
      </c>
      <c r="F811" t="s">
        <v>4</v>
      </c>
      <c r="G811">
        <f>IF(F811="PP_PM",1,IF(F811="PP_CASH",2,3))</f>
        <v>1</v>
      </c>
      <c r="H811" t="s">
        <v>86</v>
      </c>
      <c r="I811">
        <f>IF(H811="AKULAKUOB",1,IF(H811="BUKAEXPRESS",2,IF(H811="BUKALAPAK",3,IF(H811="E3",4,IF(H811="LAZADA",5,IF(H811="MAGELLAN",6,IF(H811="SHOPEE",7,IF(H811="TOKOPEDIA",8,9))))))))</f>
        <v>8</v>
      </c>
      <c r="J811">
        <v>8000</v>
      </c>
      <c r="K811">
        <f>IF(M811="Bermasalah",0,1)</f>
        <v>1</v>
      </c>
      <c r="L811" t="s">
        <v>49</v>
      </c>
      <c r="M811" t="str">
        <f t="shared" si="49"/>
        <v>Tidak Bermasalah</v>
      </c>
    </row>
    <row r="812" spans="1:13" x14ac:dyDescent="0.25">
      <c r="A812" s="1">
        <v>44958</v>
      </c>
      <c r="B812" t="s">
        <v>70</v>
      </c>
      <c r="C812">
        <f t="shared" si="51"/>
        <v>32</v>
      </c>
      <c r="D812" t="s">
        <v>8</v>
      </c>
      <c r="E812">
        <f>IF(D812="ECO",1,IF(D812="EZ",2,3))</f>
        <v>2</v>
      </c>
      <c r="F812" t="s">
        <v>4</v>
      </c>
      <c r="G812">
        <f>IF(F812="PP_PM",1,IF(F812="PP_CASH",2,3))</f>
        <v>1</v>
      </c>
      <c r="H812" t="s">
        <v>86</v>
      </c>
      <c r="I812">
        <f>IF(H812="AKULAKUOB",1,IF(H812="BUKAEXPRESS",2,IF(H812="BUKALAPAK",3,IF(H812="E3",4,IF(H812="LAZADA",5,IF(H812="MAGELLAN",6,IF(H812="SHOPEE",7,IF(H812="TOKOPEDIA",8,9))))))))</f>
        <v>8</v>
      </c>
      <c r="J812">
        <v>8000</v>
      </c>
      <c r="K812">
        <f>IF(M812="Bermasalah",0,1)</f>
        <v>1</v>
      </c>
      <c r="L812" t="s">
        <v>49</v>
      </c>
      <c r="M812" t="str">
        <f t="shared" si="49"/>
        <v>Tidak Bermasalah</v>
      </c>
    </row>
    <row r="813" spans="1:13" x14ac:dyDescent="0.25">
      <c r="A813" s="1">
        <v>44958</v>
      </c>
      <c r="B813" t="s">
        <v>70</v>
      </c>
      <c r="C813">
        <f t="shared" si="51"/>
        <v>32</v>
      </c>
      <c r="D813" t="s">
        <v>3</v>
      </c>
      <c r="E813">
        <f>IF(D813="ECO",1,IF(D813="EZ",2,3))</f>
        <v>1</v>
      </c>
      <c r="F813" t="s">
        <v>4</v>
      </c>
      <c r="G813">
        <f>IF(F813="PP_PM",1,IF(F813="PP_CASH",2,3))</f>
        <v>1</v>
      </c>
      <c r="H813" t="s">
        <v>5</v>
      </c>
      <c r="I813">
        <f>IF(H813="AKULAKUOB",1,IF(H813="BUKAEXPRESS",2,IF(H813="BUKALAPAK",3,IF(H813="E3",4,IF(H813="LAZADA",5,IF(H813="MAGELLAN",6,IF(H813="SHOPEE",7,IF(H813="TOKOPEDIA",8,9))))))))</f>
        <v>7</v>
      </c>
      <c r="J813">
        <v>31680</v>
      </c>
      <c r="K813">
        <f>IF(M813="Bermasalah",0,1)</f>
        <v>1</v>
      </c>
      <c r="L813" t="s">
        <v>49</v>
      </c>
      <c r="M813" t="str">
        <f t="shared" si="49"/>
        <v>Tidak Bermasalah</v>
      </c>
    </row>
    <row r="814" spans="1:13" x14ac:dyDescent="0.25">
      <c r="A814" s="1">
        <v>44958</v>
      </c>
      <c r="B814" t="s">
        <v>70</v>
      </c>
      <c r="C814">
        <f t="shared" si="51"/>
        <v>32</v>
      </c>
      <c r="D814" t="s">
        <v>8</v>
      </c>
      <c r="E814">
        <f>IF(D814="ECO",1,IF(D814="EZ",2,3))</f>
        <v>2</v>
      </c>
      <c r="F814" t="s">
        <v>4</v>
      </c>
      <c r="G814">
        <f>IF(F814="PP_PM",1,IF(F814="PP_CASH",2,3))</f>
        <v>1</v>
      </c>
      <c r="H814" t="s">
        <v>5</v>
      </c>
      <c r="I814">
        <f>IF(H814="AKULAKUOB",1,IF(H814="BUKAEXPRESS",2,IF(H814="BUKALAPAK",3,IF(H814="E3",4,IF(H814="LAZADA",5,IF(H814="MAGELLAN",6,IF(H814="SHOPEE",7,IF(H814="TOKOPEDIA",8,9))))))))</f>
        <v>7</v>
      </c>
      <c r="J814">
        <v>4000</v>
      </c>
      <c r="K814">
        <f>IF(M814="Bermasalah",0,1)</f>
        <v>1</v>
      </c>
      <c r="L814" t="s">
        <v>49</v>
      </c>
      <c r="M814" t="str">
        <f t="shared" si="49"/>
        <v>Tidak Bermasalah</v>
      </c>
    </row>
    <row r="815" spans="1:13" x14ac:dyDescent="0.25">
      <c r="A815" s="1">
        <v>44958</v>
      </c>
      <c r="B815" t="s">
        <v>70</v>
      </c>
      <c r="C815">
        <f t="shared" si="51"/>
        <v>32</v>
      </c>
      <c r="D815" t="s">
        <v>8</v>
      </c>
      <c r="E815">
        <f>IF(D815="ECO",1,IF(D815="EZ",2,3))</f>
        <v>2</v>
      </c>
      <c r="F815" t="s">
        <v>4</v>
      </c>
      <c r="G815">
        <f>IF(F815="PP_PM",1,IF(F815="PP_CASH",2,3))</f>
        <v>1</v>
      </c>
      <c r="H815" t="s">
        <v>5</v>
      </c>
      <c r="I815">
        <f>IF(H815="AKULAKUOB",1,IF(H815="BUKAEXPRESS",2,IF(H815="BUKALAPAK",3,IF(H815="E3",4,IF(H815="LAZADA",5,IF(H815="MAGELLAN",6,IF(H815="SHOPEE",7,IF(H815="TOKOPEDIA",8,9))))))))</f>
        <v>7</v>
      </c>
      <c r="J815">
        <v>3880</v>
      </c>
      <c r="K815">
        <f>IF(M815="Bermasalah",0,1)</f>
        <v>1</v>
      </c>
      <c r="L815" t="s">
        <v>49</v>
      </c>
      <c r="M815" t="str">
        <f t="shared" si="49"/>
        <v>Tidak Bermasalah</v>
      </c>
    </row>
    <row r="816" spans="1:13" x14ac:dyDescent="0.25">
      <c r="A816" s="1">
        <v>45013</v>
      </c>
      <c r="B816" t="s">
        <v>70</v>
      </c>
      <c r="C816">
        <f t="shared" si="51"/>
        <v>32</v>
      </c>
      <c r="D816" t="s">
        <v>3</v>
      </c>
      <c r="E816">
        <f>IF(D816="ECO",1,IF(D816="EZ",2,3))</f>
        <v>1</v>
      </c>
      <c r="F816" t="s">
        <v>4</v>
      </c>
      <c r="G816">
        <f>IF(F816="PP_PM",1,IF(F816="PP_CASH",2,3))</f>
        <v>1</v>
      </c>
      <c r="H816" t="s">
        <v>5</v>
      </c>
      <c r="I816">
        <f>IF(H816="AKULAKUOB",1,IF(H816="BUKAEXPRESS",2,IF(H816="BUKALAPAK",3,IF(H816="E3",4,IF(H816="LAZADA",5,IF(H816="MAGELLAN",6,IF(H816="SHOPEE",7,IF(H816="TOKOPEDIA",8,9))))))))</f>
        <v>7</v>
      </c>
      <c r="J816">
        <v>25740</v>
      </c>
      <c r="K816">
        <f>IF(M816="Bermasalah",0,1)</f>
        <v>1</v>
      </c>
      <c r="L816" t="s">
        <v>49</v>
      </c>
      <c r="M816" t="str">
        <f t="shared" si="49"/>
        <v>Tidak Bermasalah</v>
      </c>
    </row>
    <row r="817" spans="1:13" x14ac:dyDescent="0.25">
      <c r="A817" s="1">
        <v>45016</v>
      </c>
      <c r="B817" t="s">
        <v>70</v>
      </c>
      <c r="C817">
        <f t="shared" si="51"/>
        <v>32</v>
      </c>
      <c r="D817" t="s">
        <v>3</v>
      </c>
      <c r="E817">
        <f>IF(D817="ECO",1,IF(D817="EZ",2,3))</f>
        <v>1</v>
      </c>
      <c r="F817" t="s">
        <v>4</v>
      </c>
      <c r="G817">
        <f>IF(F817="PP_PM",1,IF(F817="PP_CASH",2,3))</f>
        <v>1</v>
      </c>
      <c r="H817" t="s">
        <v>5</v>
      </c>
      <c r="I817">
        <f>IF(H817="AKULAKUOB",1,IF(H817="BUKAEXPRESS",2,IF(H817="BUKALAPAK",3,IF(H817="E3",4,IF(H817="LAZADA",5,IF(H817="MAGELLAN",6,IF(H817="SHOPEE",7,IF(H817="TOKOPEDIA",8,9))))))))</f>
        <v>7</v>
      </c>
      <c r="J817">
        <v>15345</v>
      </c>
      <c r="K817">
        <f>IF(M817="Bermasalah",0,1)</f>
        <v>1</v>
      </c>
      <c r="L817" t="s">
        <v>49</v>
      </c>
      <c r="M817" t="str">
        <f t="shared" si="49"/>
        <v>Tidak Bermasalah</v>
      </c>
    </row>
    <row r="818" spans="1:13" x14ac:dyDescent="0.25">
      <c r="A818" s="1">
        <v>45064</v>
      </c>
      <c r="B818" t="s">
        <v>70</v>
      </c>
      <c r="C818">
        <f t="shared" si="51"/>
        <v>32</v>
      </c>
      <c r="D818" t="s">
        <v>3</v>
      </c>
      <c r="E818">
        <f>IF(D818="ECO",1,IF(D818="EZ",2,3))</f>
        <v>1</v>
      </c>
      <c r="F818" t="s">
        <v>4</v>
      </c>
      <c r="G818">
        <f>IF(F818="PP_PM",1,IF(F818="PP_CASH",2,3))</f>
        <v>1</v>
      </c>
      <c r="H818" t="s">
        <v>5</v>
      </c>
      <c r="I818">
        <f>IF(H818="AKULAKUOB",1,IF(H818="BUKAEXPRESS",2,IF(H818="BUKALAPAK",3,IF(H818="E3",4,IF(H818="LAZADA",5,IF(H818="MAGELLAN",6,IF(H818="SHOPEE",7,IF(H818="TOKOPEDIA",8,9))))))))</f>
        <v>7</v>
      </c>
      <c r="J818">
        <v>31680</v>
      </c>
      <c r="K818">
        <f>IF(M818="Bermasalah",0,1)</f>
        <v>1</v>
      </c>
      <c r="L818" t="s">
        <v>49</v>
      </c>
      <c r="M818" t="str">
        <f t="shared" si="49"/>
        <v>Tidak Bermasalah</v>
      </c>
    </row>
    <row r="819" spans="1:13" x14ac:dyDescent="0.25">
      <c r="A819" s="1">
        <v>45011</v>
      </c>
      <c r="B819" t="s">
        <v>146</v>
      </c>
      <c r="C819">
        <f t="shared" si="51"/>
        <v>33</v>
      </c>
      <c r="D819" t="s">
        <v>3</v>
      </c>
      <c r="E819">
        <f>IF(D819="ECO",1,IF(D819="EZ",2,3))</f>
        <v>1</v>
      </c>
      <c r="F819" t="s">
        <v>4</v>
      </c>
      <c r="G819">
        <f>IF(F819="PP_PM",1,IF(F819="PP_CASH",2,3))</f>
        <v>1</v>
      </c>
      <c r="H819" t="s">
        <v>5</v>
      </c>
      <c r="I819">
        <f>IF(H819="AKULAKUOB",1,IF(H819="BUKAEXPRESS",2,IF(H819="BUKALAPAK",3,IF(H819="E3",4,IF(H819="LAZADA",5,IF(H819="MAGELLAN",6,IF(H819="SHOPEE",7,IF(H819="TOKOPEDIA",8,9))))))))</f>
        <v>7</v>
      </c>
      <c r="J819">
        <v>32918</v>
      </c>
      <c r="K819">
        <f>IF(M819="Bermasalah",0,1)</f>
        <v>0</v>
      </c>
      <c r="L819" t="s">
        <v>131</v>
      </c>
      <c r="M819" t="str">
        <f t="shared" si="49"/>
        <v>Bermasalah</v>
      </c>
    </row>
    <row r="820" spans="1:13" x14ac:dyDescent="0.25">
      <c r="A820" s="1">
        <v>45012</v>
      </c>
      <c r="B820" t="s">
        <v>146</v>
      </c>
      <c r="C820">
        <f>IF(B820=B819,33,34)</f>
        <v>33</v>
      </c>
      <c r="D820" t="s">
        <v>8</v>
      </c>
      <c r="E820">
        <f>IF(D820="ECO",1,IF(D820="EZ",2,3))</f>
        <v>2</v>
      </c>
      <c r="F820" t="s">
        <v>4</v>
      </c>
      <c r="G820">
        <f>IF(F820="PP_PM",1,IF(F820="PP_CASH",2,3))</f>
        <v>1</v>
      </c>
      <c r="H820" t="s">
        <v>5</v>
      </c>
      <c r="I820">
        <f>IF(H820="AKULAKUOB",1,IF(H820="BUKAEXPRESS",2,IF(H820="BUKALAPAK",3,IF(H820="E3",4,IF(H820="LAZADA",5,IF(H820="MAGELLAN",6,IF(H820="SHOPEE",7,IF(H820="TOKOPEDIA",8,9))))))))</f>
        <v>7</v>
      </c>
      <c r="J820">
        <v>48500</v>
      </c>
      <c r="K820">
        <f>IF(M820="Bermasalah",0,1)</f>
        <v>0</v>
      </c>
      <c r="L820" t="s">
        <v>131</v>
      </c>
      <c r="M820" t="str">
        <f t="shared" si="49"/>
        <v>Bermasalah</v>
      </c>
    </row>
    <row r="821" spans="1:13" x14ac:dyDescent="0.25">
      <c r="A821" s="1">
        <v>45012</v>
      </c>
      <c r="B821" t="s">
        <v>146</v>
      </c>
      <c r="C821">
        <f t="shared" ref="C821:C823" si="52">IF(B821=B820,33,34)</f>
        <v>33</v>
      </c>
      <c r="D821" t="s">
        <v>3</v>
      </c>
      <c r="E821">
        <f>IF(D821="ECO",1,IF(D821="EZ",2,3))</f>
        <v>1</v>
      </c>
      <c r="F821" t="s">
        <v>4</v>
      </c>
      <c r="G821">
        <f>IF(F821="PP_PM",1,IF(F821="PP_CASH",2,3))</f>
        <v>1</v>
      </c>
      <c r="H821" t="s">
        <v>5</v>
      </c>
      <c r="I821">
        <f>IF(H821="AKULAKUOB",1,IF(H821="BUKAEXPRESS",2,IF(H821="BUKALAPAK",3,IF(H821="E3",4,IF(H821="LAZADA",5,IF(H821="MAGELLAN",6,IF(H821="SHOPEE",7,IF(H821="TOKOPEDIA",8,9))))))))</f>
        <v>7</v>
      </c>
      <c r="J821">
        <v>19305</v>
      </c>
      <c r="K821">
        <f>IF(M821="Bermasalah",0,1)</f>
        <v>1</v>
      </c>
      <c r="L821" t="s">
        <v>49</v>
      </c>
      <c r="M821" t="str">
        <f t="shared" si="49"/>
        <v>Tidak Bermasalah</v>
      </c>
    </row>
    <row r="822" spans="1:13" x14ac:dyDescent="0.25">
      <c r="A822" s="1">
        <v>45014</v>
      </c>
      <c r="B822" t="s">
        <v>146</v>
      </c>
      <c r="C822">
        <f t="shared" si="52"/>
        <v>33</v>
      </c>
      <c r="D822" t="s">
        <v>3</v>
      </c>
      <c r="E822">
        <f>IF(D822="ECO",1,IF(D822="EZ",2,3))</f>
        <v>1</v>
      </c>
      <c r="F822" t="s">
        <v>4</v>
      </c>
      <c r="G822">
        <f>IF(F822="PP_PM",1,IF(F822="PP_CASH",2,3))</f>
        <v>1</v>
      </c>
      <c r="H822" t="s">
        <v>5</v>
      </c>
      <c r="I822">
        <f>IF(H822="AKULAKUOB",1,IF(H822="BUKAEXPRESS",2,IF(H822="BUKALAPAK",3,IF(H822="E3",4,IF(H822="LAZADA",5,IF(H822="MAGELLAN",6,IF(H822="SHOPEE",7,IF(H822="TOKOPEDIA",8,9))))))))</f>
        <v>7</v>
      </c>
      <c r="J822">
        <v>18810</v>
      </c>
      <c r="K822">
        <f>IF(M822="Bermasalah",0,1)</f>
        <v>0</v>
      </c>
      <c r="L822" t="s">
        <v>131</v>
      </c>
      <c r="M822" t="str">
        <f t="shared" si="49"/>
        <v>Bermasalah</v>
      </c>
    </row>
    <row r="823" spans="1:13" x14ac:dyDescent="0.25">
      <c r="A823" s="1">
        <v>45014</v>
      </c>
      <c r="B823" t="s">
        <v>146</v>
      </c>
      <c r="C823">
        <f t="shared" si="52"/>
        <v>33</v>
      </c>
      <c r="D823" t="s">
        <v>3</v>
      </c>
      <c r="E823">
        <f>IF(D823="ECO",1,IF(D823="EZ",2,3))</f>
        <v>1</v>
      </c>
      <c r="F823" t="s">
        <v>4</v>
      </c>
      <c r="G823">
        <f>IF(F823="PP_PM",1,IF(F823="PP_CASH",2,3))</f>
        <v>1</v>
      </c>
      <c r="H823" t="s">
        <v>5</v>
      </c>
      <c r="I823">
        <f>IF(H823="AKULAKUOB",1,IF(H823="BUKAEXPRESS",2,IF(H823="BUKALAPAK",3,IF(H823="E3",4,IF(H823="LAZADA",5,IF(H823="MAGELLAN",6,IF(H823="SHOPEE",7,IF(H823="TOKOPEDIA",8,9))))))))</f>
        <v>7</v>
      </c>
      <c r="J823">
        <v>17078</v>
      </c>
      <c r="K823">
        <f>IF(M823="Bermasalah",0,1)</f>
        <v>0</v>
      </c>
      <c r="L823" t="s">
        <v>131</v>
      </c>
      <c r="M823" t="str">
        <f t="shared" si="49"/>
        <v>Bermasalah</v>
      </c>
    </row>
    <row r="824" spans="1:13" x14ac:dyDescent="0.25">
      <c r="A824" s="1">
        <v>44934</v>
      </c>
      <c r="B824" t="s">
        <v>87</v>
      </c>
      <c r="C824">
        <f>IF(B824=B823,33,34)</f>
        <v>34</v>
      </c>
      <c r="D824" t="s">
        <v>8</v>
      </c>
      <c r="E824">
        <f>IF(D824="ECO",1,IF(D824="EZ",2,3))</f>
        <v>2</v>
      </c>
      <c r="F824" t="s">
        <v>4</v>
      </c>
      <c r="G824">
        <f>IF(F824="PP_PM",1,IF(F824="PP_CASH",2,3))</f>
        <v>1</v>
      </c>
      <c r="H824" t="s">
        <v>12</v>
      </c>
      <c r="I824">
        <f>IF(H824="AKULAKUOB",1,IF(H824="BUKAEXPRESS",2,IF(H824="BUKALAPAK",3,IF(H824="E3",4,IF(H824="LAZADA",5,IF(H824="MAGELLAN",6,IF(H824="SHOPEE",7,IF(H824="TOKOPEDIA",8,9))))))))</f>
        <v>6</v>
      </c>
      <c r="J824">
        <v>14102</v>
      </c>
      <c r="K824">
        <f>IF(M824="Bermasalah",0,1)</f>
        <v>1</v>
      </c>
      <c r="L824" t="s">
        <v>49</v>
      </c>
      <c r="M824" t="str">
        <f t="shared" si="49"/>
        <v>Tidak Bermasalah</v>
      </c>
    </row>
    <row r="825" spans="1:13" x14ac:dyDescent="0.25">
      <c r="A825" s="1">
        <v>44935</v>
      </c>
      <c r="B825" t="s">
        <v>87</v>
      </c>
      <c r="C825">
        <f>IF(B825=B824,34,35)</f>
        <v>34</v>
      </c>
      <c r="D825" t="s">
        <v>8</v>
      </c>
      <c r="E825">
        <f>IF(D825="ECO",1,IF(D825="EZ",2,3))</f>
        <v>2</v>
      </c>
      <c r="F825" t="s">
        <v>4</v>
      </c>
      <c r="G825">
        <f>IF(F825="PP_PM",1,IF(F825="PP_CASH",2,3))</f>
        <v>1</v>
      </c>
      <c r="H825" t="s">
        <v>12</v>
      </c>
      <c r="I825">
        <f>IF(H825="AKULAKUOB",1,IF(H825="BUKAEXPRESS",2,IF(H825="BUKALAPAK",3,IF(H825="E3",4,IF(H825="LAZADA",5,IF(H825="MAGELLAN",6,IF(H825="SHOPEE",7,IF(H825="TOKOPEDIA",8,9))))))))</f>
        <v>6</v>
      </c>
      <c r="J825">
        <v>20102</v>
      </c>
      <c r="K825">
        <f>IF(M825="Bermasalah",0,1)</f>
        <v>1</v>
      </c>
      <c r="L825" t="s">
        <v>49</v>
      </c>
      <c r="M825" t="str">
        <f t="shared" si="49"/>
        <v>Tidak Bermasalah</v>
      </c>
    </row>
    <row r="826" spans="1:13" x14ac:dyDescent="0.25">
      <c r="A826" s="1">
        <v>44936</v>
      </c>
      <c r="B826" t="s">
        <v>87</v>
      </c>
      <c r="C826">
        <f t="shared" ref="C826:C843" si="53">IF(B826=B825,34,35)</f>
        <v>34</v>
      </c>
      <c r="D826" t="s">
        <v>8</v>
      </c>
      <c r="E826">
        <f>IF(D826="ECO",1,IF(D826="EZ",2,3))</f>
        <v>2</v>
      </c>
      <c r="F826" t="s">
        <v>4</v>
      </c>
      <c r="G826">
        <f>IF(F826="PP_PM",1,IF(F826="PP_CASH",2,3))</f>
        <v>1</v>
      </c>
      <c r="H826" t="s">
        <v>12</v>
      </c>
      <c r="I826">
        <f>IF(H826="AKULAKUOB",1,IF(H826="BUKAEXPRESS",2,IF(H826="BUKALAPAK",3,IF(H826="E3",4,IF(H826="LAZADA",5,IF(H826="MAGELLAN",6,IF(H826="SHOPEE",7,IF(H826="TOKOPEDIA",8,9))))))))</f>
        <v>6</v>
      </c>
      <c r="J826">
        <v>19102</v>
      </c>
      <c r="K826">
        <f>IF(M826="Bermasalah",0,1)</f>
        <v>1</v>
      </c>
      <c r="L826" t="s">
        <v>49</v>
      </c>
      <c r="M826" t="str">
        <f t="shared" si="49"/>
        <v>Tidak Bermasalah</v>
      </c>
    </row>
    <row r="827" spans="1:13" x14ac:dyDescent="0.25">
      <c r="A827" s="1">
        <v>44937</v>
      </c>
      <c r="B827" t="s">
        <v>87</v>
      </c>
      <c r="C827">
        <f t="shared" si="53"/>
        <v>34</v>
      </c>
      <c r="D827" t="s">
        <v>8</v>
      </c>
      <c r="E827">
        <f>IF(D827="ECO",1,IF(D827="EZ",2,3))</f>
        <v>2</v>
      </c>
      <c r="F827" t="s">
        <v>4</v>
      </c>
      <c r="G827">
        <f>IF(F827="PP_PM",1,IF(F827="PP_CASH",2,3))</f>
        <v>1</v>
      </c>
      <c r="H827" t="s">
        <v>12</v>
      </c>
      <c r="I827">
        <f>IF(H827="AKULAKUOB",1,IF(H827="BUKAEXPRESS",2,IF(H827="BUKALAPAK",3,IF(H827="E3",4,IF(H827="LAZADA",5,IF(H827="MAGELLAN",6,IF(H827="SHOPEE",7,IF(H827="TOKOPEDIA",8,9))))))))</f>
        <v>6</v>
      </c>
      <c r="J827">
        <v>9202</v>
      </c>
      <c r="K827">
        <f>IF(M827="Bermasalah",0,1)</f>
        <v>1</v>
      </c>
      <c r="L827" t="s">
        <v>49</v>
      </c>
      <c r="M827" t="str">
        <f t="shared" si="49"/>
        <v>Tidak Bermasalah</v>
      </c>
    </row>
    <row r="828" spans="1:13" x14ac:dyDescent="0.25">
      <c r="A828" s="1">
        <v>44938</v>
      </c>
      <c r="B828" t="s">
        <v>87</v>
      </c>
      <c r="C828">
        <f t="shared" si="53"/>
        <v>34</v>
      </c>
      <c r="D828" t="s">
        <v>8</v>
      </c>
      <c r="E828">
        <f>IF(D828="ECO",1,IF(D828="EZ",2,3))</f>
        <v>2</v>
      </c>
      <c r="F828" t="s">
        <v>4</v>
      </c>
      <c r="G828">
        <f>IF(F828="PP_PM",1,IF(F828="PP_CASH",2,3))</f>
        <v>1</v>
      </c>
      <c r="H828" t="s">
        <v>12</v>
      </c>
      <c r="I828">
        <f>IF(H828="AKULAKUOB",1,IF(H828="BUKAEXPRESS",2,IF(H828="BUKALAPAK",3,IF(H828="E3",4,IF(H828="LAZADA",5,IF(H828="MAGELLAN",6,IF(H828="SHOPEE",7,IF(H828="TOKOPEDIA",8,9))))))))</f>
        <v>6</v>
      </c>
      <c r="J828">
        <v>20122</v>
      </c>
      <c r="K828">
        <f>IF(M828="Bermasalah",0,1)</f>
        <v>1</v>
      </c>
      <c r="L828" t="s">
        <v>49</v>
      </c>
      <c r="M828" t="str">
        <f t="shared" si="49"/>
        <v>Tidak Bermasalah</v>
      </c>
    </row>
    <row r="829" spans="1:13" x14ac:dyDescent="0.25">
      <c r="A829" s="1">
        <v>44939</v>
      </c>
      <c r="B829" t="s">
        <v>87</v>
      </c>
      <c r="C829">
        <f t="shared" si="53"/>
        <v>34</v>
      </c>
      <c r="D829" t="s">
        <v>8</v>
      </c>
      <c r="E829">
        <f>IF(D829="ECO",1,IF(D829="EZ",2,3))</f>
        <v>2</v>
      </c>
      <c r="F829" t="s">
        <v>4</v>
      </c>
      <c r="G829">
        <f>IF(F829="PP_PM",1,IF(F829="PP_CASH",2,3))</f>
        <v>1</v>
      </c>
      <c r="H829" t="s">
        <v>5</v>
      </c>
      <c r="I829">
        <f>IF(H829="AKULAKUOB",1,IF(H829="BUKAEXPRESS",2,IF(H829="BUKALAPAK",3,IF(H829="E3",4,IF(H829="LAZADA",5,IF(H829="MAGELLAN",6,IF(H829="SHOPEE",7,IF(H829="TOKOPEDIA",8,9))))))))</f>
        <v>7</v>
      </c>
      <c r="J829">
        <v>41000</v>
      </c>
      <c r="K829">
        <f>IF(M829="Bermasalah",0,1)</f>
        <v>1</v>
      </c>
      <c r="L829" t="s">
        <v>49</v>
      </c>
      <c r="M829" t="str">
        <f t="shared" si="49"/>
        <v>Tidak Bermasalah</v>
      </c>
    </row>
    <row r="830" spans="1:13" x14ac:dyDescent="0.25">
      <c r="A830" s="1">
        <v>44940</v>
      </c>
      <c r="B830" t="s">
        <v>87</v>
      </c>
      <c r="C830">
        <f t="shared" si="53"/>
        <v>34</v>
      </c>
      <c r="D830" t="s">
        <v>8</v>
      </c>
      <c r="E830">
        <f>IF(D830="ECO",1,IF(D830="EZ",2,3))</f>
        <v>2</v>
      </c>
      <c r="F830" t="s">
        <v>4</v>
      </c>
      <c r="G830">
        <f>IF(F830="PP_PM",1,IF(F830="PP_CASH",2,3))</f>
        <v>1</v>
      </c>
      <c r="H830" t="s">
        <v>12</v>
      </c>
      <c r="I830">
        <f>IF(H830="AKULAKUOB",1,IF(H830="BUKAEXPRESS",2,IF(H830="BUKALAPAK",3,IF(H830="E3",4,IF(H830="LAZADA",5,IF(H830="MAGELLAN",6,IF(H830="SHOPEE",7,IF(H830="TOKOPEDIA",8,9))))))))</f>
        <v>6</v>
      </c>
      <c r="J830">
        <v>19020</v>
      </c>
      <c r="K830">
        <f>IF(M830="Bermasalah",0,1)</f>
        <v>1</v>
      </c>
      <c r="L830" t="s">
        <v>49</v>
      </c>
      <c r="M830" t="str">
        <f t="shared" si="49"/>
        <v>Tidak Bermasalah</v>
      </c>
    </row>
    <row r="831" spans="1:13" x14ac:dyDescent="0.25">
      <c r="A831" s="1">
        <v>44941</v>
      </c>
      <c r="B831" t="s">
        <v>87</v>
      </c>
      <c r="C831">
        <f t="shared" si="53"/>
        <v>34</v>
      </c>
      <c r="D831" t="s">
        <v>8</v>
      </c>
      <c r="E831">
        <f>IF(D831="ECO",1,IF(D831="EZ",2,3))</f>
        <v>2</v>
      </c>
      <c r="F831" t="s">
        <v>4</v>
      </c>
      <c r="G831">
        <f>IF(F831="PP_PM",1,IF(F831="PP_CASH",2,3))</f>
        <v>1</v>
      </c>
      <c r="H831" t="s">
        <v>5</v>
      </c>
      <c r="I831">
        <f>IF(H831="AKULAKUOB",1,IF(H831="BUKAEXPRESS",2,IF(H831="BUKALAPAK",3,IF(H831="E3",4,IF(H831="LAZADA",5,IF(H831="MAGELLAN",6,IF(H831="SHOPEE",7,IF(H831="TOKOPEDIA",8,9))))))))</f>
        <v>7</v>
      </c>
      <c r="J831">
        <v>8000</v>
      </c>
      <c r="K831">
        <f>IF(M831="Bermasalah",0,1)</f>
        <v>1</v>
      </c>
      <c r="L831" t="s">
        <v>49</v>
      </c>
      <c r="M831" t="str">
        <f t="shared" si="49"/>
        <v>Tidak Bermasalah</v>
      </c>
    </row>
    <row r="832" spans="1:13" x14ac:dyDescent="0.25">
      <c r="A832" s="1">
        <v>44942</v>
      </c>
      <c r="B832" t="s">
        <v>87</v>
      </c>
      <c r="C832">
        <f t="shared" si="53"/>
        <v>34</v>
      </c>
      <c r="D832" t="s">
        <v>8</v>
      </c>
      <c r="E832">
        <f>IF(D832="ECO",1,IF(D832="EZ",2,3))</f>
        <v>2</v>
      </c>
      <c r="F832" t="s">
        <v>4</v>
      </c>
      <c r="G832">
        <f>IF(F832="PP_PM",1,IF(F832="PP_CASH",2,3))</f>
        <v>1</v>
      </c>
      <c r="H832" t="s">
        <v>5</v>
      </c>
      <c r="I832">
        <f>IF(H832="AKULAKUOB",1,IF(H832="BUKAEXPRESS",2,IF(H832="BUKALAPAK",3,IF(H832="E3",4,IF(H832="LAZADA",5,IF(H832="MAGELLAN",6,IF(H832="SHOPEE",7,IF(H832="TOKOPEDIA",8,9))))))))</f>
        <v>7</v>
      </c>
      <c r="J832">
        <v>24000</v>
      </c>
      <c r="K832">
        <f>IF(M832="Bermasalah",0,1)</f>
        <v>1</v>
      </c>
      <c r="L832" t="s">
        <v>49</v>
      </c>
      <c r="M832" t="str">
        <f t="shared" si="49"/>
        <v>Tidak Bermasalah</v>
      </c>
    </row>
    <row r="833" spans="1:13" x14ac:dyDescent="0.25">
      <c r="A833" s="1">
        <v>44943</v>
      </c>
      <c r="B833" t="s">
        <v>87</v>
      </c>
      <c r="C833">
        <f t="shared" si="53"/>
        <v>34</v>
      </c>
      <c r="D833" t="s">
        <v>8</v>
      </c>
      <c r="E833">
        <f>IF(D833="ECO",1,IF(D833="EZ",2,3))</f>
        <v>2</v>
      </c>
      <c r="F833" t="s">
        <v>4</v>
      </c>
      <c r="G833">
        <f>IF(F833="PP_PM",1,IF(F833="PP_CASH",2,3))</f>
        <v>1</v>
      </c>
      <c r="H833" t="s">
        <v>12</v>
      </c>
      <c r="I833">
        <f>IF(H833="AKULAKUOB",1,IF(H833="BUKAEXPRESS",2,IF(H833="BUKALAPAK",3,IF(H833="E3",4,IF(H833="LAZADA",5,IF(H833="MAGELLAN",6,IF(H833="SHOPEE",7,IF(H833="TOKOPEDIA",8,9))))))))</f>
        <v>6</v>
      </c>
      <c r="J833">
        <v>12000</v>
      </c>
      <c r="K833">
        <f>IF(M833="Bermasalah",0,1)</f>
        <v>1</v>
      </c>
      <c r="L833" t="s">
        <v>49</v>
      </c>
      <c r="M833" t="str">
        <f t="shared" si="49"/>
        <v>Tidak Bermasalah</v>
      </c>
    </row>
    <row r="834" spans="1:13" x14ac:dyDescent="0.25">
      <c r="A834" s="1">
        <v>44945</v>
      </c>
      <c r="B834" t="s">
        <v>87</v>
      </c>
      <c r="C834">
        <f t="shared" si="53"/>
        <v>34</v>
      </c>
      <c r="D834" t="s">
        <v>8</v>
      </c>
      <c r="E834">
        <f>IF(D834="ECO",1,IF(D834="EZ",2,3))</f>
        <v>2</v>
      </c>
      <c r="F834" t="s">
        <v>4</v>
      </c>
      <c r="G834">
        <f>IF(F834="PP_PM",1,IF(F834="PP_CASH",2,3))</f>
        <v>1</v>
      </c>
      <c r="H834" t="s">
        <v>12</v>
      </c>
      <c r="I834">
        <f>IF(H834="AKULAKUOB",1,IF(H834="BUKAEXPRESS",2,IF(H834="BUKALAPAK",3,IF(H834="E3",4,IF(H834="LAZADA",5,IF(H834="MAGELLAN",6,IF(H834="SHOPEE",7,IF(H834="TOKOPEDIA",8,9))))))))</f>
        <v>6</v>
      </c>
      <c r="J834">
        <v>26102</v>
      </c>
      <c r="K834">
        <f>IF(M834="Bermasalah",0,1)</f>
        <v>1</v>
      </c>
      <c r="L834" t="s">
        <v>49</v>
      </c>
      <c r="M834" t="str">
        <f t="shared" si="49"/>
        <v>Tidak Bermasalah</v>
      </c>
    </row>
    <row r="835" spans="1:13" x14ac:dyDescent="0.25">
      <c r="A835" s="1">
        <v>44946</v>
      </c>
      <c r="B835" t="s">
        <v>87</v>
      </c>
      <c r="C835">
        <f t="shared" si="53"/>
        <v>34</v>
      </c>
      <c r="D835" t="s">
        <v>8</v>
      </c>
      <c r="E835">
        <f>IF(D835="ECO",1,IF(D835="EZ",2,3))</f>
        <v>2</v>
      </c>
      <c r="F835" t="s">
        <v>4</v>
      </c>
      <c r="G835">
        <f>IF(F835="PP_PM",1,IF(F835="PP_CASH",2,3))</f>
        <v>1</v>
      </c>
      <c r="H835" t="s">
        <v>12</v>
      </c>
      <c r="I835">
        <f>IF(H835="AKULAKUOB",1,IF(H835="BUKAEXPRESS",2,IF(H835="BUKALAPAK",3,IF(H835="E3",4,IF(H835="LAZADA",5,IF(H835="MAGELLAN",6,IF(H835="SHOPEE",7,IF(H835="TOKOPEDIA",8,9))))))))</f>
        <v>6</v>
      </c>
      <c r="J835">
        <v>8117</v>
      </c>
      <c r="K835">
        <f>IF(M835="Bermasalah",0,1)</f>
        <v>1</v>
      </c>
      <c r="L835" t="s">
        <v>49</v>
      </c>
      <c r="M835" t="str">
        <f t="shared" si="49"/>
        <v>Tidak Bermasalah</v>
      </c>
    </row>
    <row r="836" spans="1:13" x14ac:dyDescent="0.25">
      <c r="A836" s="1">
        <v>44980</v>
      </c>
      <c r="B836" t="s">
        <v>87</v>
      </c>
      <c r="C836">
        <f t="shared" si="53"/>
        <v>34</v>
      </c>
      <c r="D836" t="s">
        <v>3</v>
      </c>
      <c r="E836">
        <f>IF(D836="ECO",1,IF(D836="EZ",2,3))</f>
        <v>1</v>
      </c>
      <c r="F836" t="s">
        <v>4</v>
      </c>
      <c r="G836">
        <f>IF(F836="PP_PM",1,IF(F836="PP_CASH",2,3))</f>
        <v>1</v>
      </c>
      <c r="H836" t="s">
        <v>12</v>
      </c>
      <c r="I836">
        <f>IF(H836="AKULAKUOB",1,IF(H836="BUKAEXPRESS",2,IF(H836="BUKALAPAK",3,IF(H836="E3",4,IF(H836="LAZADA",5,IF(H836="MAGELLAN",6,IF(H836="SHOPEE",7,IF(H836="TOKOPEDIA",8,9))))))))</f>
        <v>6</v>
      </c>
      <c r="J836">
        <v>17078</v>
      </c>
      <c r="K836">
        <f>IF(M836="Bermasalah",0,1)</f>
        <v>1</v>
      </c>
      <c r="L836" t="s">
        <v>49</v>
      </c>
      <c r="M836" t="str">
        <f t="shared" si="49"/>
        <v>Tidak Bermasalah</v>
      </c>
    </row>
    <row r="837" spans="1:13" x14ac:dyDescent="0.25">
      <c r="A837" s="1">
        <v>45011</v>
      </c>
      <c r="B837" t="s">
        <v>87</v>
      </c>
      <c r="C837">
        <f t="shared" si="53"/>
        <v>34</v>
      </c>
      <c r="D837" t="s">
        <v>3</v>
      </c>
      <c r="E837">
        <f>IF(D837="ECO",1,IF(D837="EZ",2,3))</f>
        <v>1</v>
      </c>
      <c r="F837" t="s">
        <v>4</v>
      </c>
      <c r="G837">
        <f>IF(F837="PP_PM",1,IF(F837="PP_CASH",2,3))</f>
        <v>1</v>
      </c>
      <c r="H837" t="s">
        <v>12</v>
      </c>
      <c r="I837">
        <f>IF(H837="AKULAKUOB",1,IF(H837="BUKAEXPRESS",2,IF(H837="BUKALAPAK",3,IF(H837="E3",4,IF(H837="LAZADA",5,IF(H837="MAGELLAN",6,IF(H837="SHOPEE",7,IF(H837="TOKOPEDIA",8,9))))))))</f>
        <v>6</v>
      </c>
      <c r="J837">
        <v>19305</v>
      </c>
      <c r="K837">
        <f>IF(M837="Bermasalah",0,1)</f>
        <v>1</v>
      </c>
      <c r="L837" t="s">
        <v>49</v>
      </c>
      <c r="M837" t="str">
        <f t="shared" si="49"/>
        <v>Tidak Bermasalah</v>
      </c>
    </row>
    <row r="838" spans="1:13" x14ac:dyDescent="0.25">
      <c r="A838" s="1">
        <v>45100</v>
      </c>
      <c r="B838" t="s">
        <v>87</v>
      </c>
      <c r="C838">
        <f t="shared" si="53"/>
        <v>34</v>
      </c>
      <c r="D838" t="s">
        <v>8</v>
      </c>
      <c r="E838">
        <f>IF(D838="ECO",1,IF(D838="EZ",2,3))</f>
        <v>2</v>
      </c>
      <c r="F838" t="s">
        <v>4</v>
      </c>
      <c r="G838">
        <f>IF(F838="PP_PM",1,IF(F838="PP_CASH",2,3))</f>
        <v>1</v>
      </c>
      <c r="H838" t="s">
        <v>5</v>
      </c>
      <c r="I838">
        <f>IF(H838="AKULAKUOB",1,IF(H838="BUKAEXPRESS",2,IF(H838="BUKALAPAK",3,IF(H838="E3",4,IF(H838="LAZADA",5,IF(H838="MAGELLAN",6,IF(H838="SHOPEE",7,IF(H838="TOKOPEDIA",8,9))))))))</f>
        <v>7</v>
      </c>
      <c r="J838">
        <v>10670</v>
      </c>
      <c r="K838">
        <f>IF(M838="Bermasalah",0,1)</f>
        <v>1</v>
      </c>
      <c r="L838" t="s">
        <v>49</v>
      </c>
      <c r="M838" t="str">
        <f t="shared" si="49"/>
        <v>Tidak Bermasalah</v>
      </c>
    </row>
    <row r="839" spans="1:13" x14ac:dyDescent="0.25">
      <c r="A839" s="1">
        <v>45081</v>
      </c>
      <c r="B839" t="s">
        <v>87</v>
      </c>
      <c r="C839">
        <f t="shared" si="53"/>
        <v>34</v>
      </c>
      <c r="D839" t="s">
        <v>8</v>
      </c>
      <c r="E839">
        <f>IF(D839="ECO",1,IF(D839="EZ",2,3))</f>
        <v>2</v>
      </c>
      <c r="F839" t="s">
        <v>4</v>
      </c>
      <c r="G839">
        <f>IF(F839="PP_PM",1,IF(F839="PP_CASH",2,3))</f>
        <v>1</v>
      </c>
      <c r="H839" t="s">
        <v>12</v>
      </c>
      <c r="I839">
        <f>IF(H839="AKULAKUOB",1,IF(H839="BUKAEXPRESS",2,IF(H839="BUKALAPAK",3,IF(H839="E3",4,IF(H839="LAZADA",5,IF(H839="MAGELLAN",6,IF(H839="SHOPEE",7,IF(H839="TOKOPEDIA",8,9))))))))</f>
        <v>6</v>
      </c>
      <c r="J839">
        <v>3880</v>
      </c>
      <c r="K839">
        <f>IF(M839="Bermasalah",0,1)</f>
        <v>1</v>
      </c>
      <c r="L839" t="s">
        <v>49</v>
      </c>
      <c r="M839" t="str">
        <f t="shared" si="49"/>
        <v>Tidak Bermasalah</v>
      </c>
    </row>
    <row r="840" spans="1:13" x14ac:dyDescent="0.25">
      <c r="A840" s="1">
        <v>45091</v>
      </c>
      <c r="B840" t="s">
        <v>87</v>
      </c>
      <c r="C840">
        <f t="shared" si="53"/>
        <v>34</v>
      </c>
      <c r="D840" t="s">
        <v>8</v>
      </c>
      <c r="E840">
        <f>IF(D840="ECO",1,IF(D840="EZ",2,3))</f>
        <v>2</v>
      </c>
      <c r="F840" t="s">
        <v>4</v>
      </c>
      <c r="G840">
        <f>IF(F840="PP_PM",1,IF(F840="PP_CASH",2,3))</f>
        <v>1</v>
      </c>
      <c r="H840" t="s">
        <v>12</v>
      </c>
      <c r="I840">
        <f>IF(H840="AKULAKUOB",1,IF(H840="BUKAEXPRESS",2,IF(H840="BUKALAPAK",3,IF(H840="E3",4,IF(H840="LAZADA",5,IF(H840="MAGELLAN",6,IF(H840="SHOPEE",7,IF(H840="TOKOPEDIA",8,9))))))))</f>
        <v>6</v>
      </c>
      <c r="J840">
        <v>4365</v>
      </c>
      <c r="K840">
        <f>IF(M840="Bermasalah",0,1)</f>
        <v>1</v>
      </c>
      <c r="L840" t="s">
        <v>49</v>
      </c>
      <c r="M840" t="str">
        <f t="shared" si="49"/>
        <v>Tidak Bermasalah</v>
      </c>
    </row>
    <row r="841" spans="1:13" x14ac:dyDescent="0.25">
      <c r="A841" s="1">
        <v>45079</v>
      </c>
      <c r="B841" t="s">
        <v>87</v>
      </c>
      <c r="C841">
        <f t="shared" si="53"/>
        <v>34</v>
      </c>
      <c r="D841" t="s">
        <v>8</v>
      </c>
      <c r="E841">
        <f>IF(D841="ECO",1,IF(D841="EZ",2,3))</f>
        <v>2</v>
      </c>
      <c r="F841" t="s">
        <v>4</v>
      </c>
      <c r="G841">
        <f>IF(F841="PP_PM",1,IF(F841="PP_CASH",2,3))</f>
        <v>1</v>
      </c>
      <c r="H841" t="s">
        <v>12</v>
      </c>
      <c r="I841">
        <f>IF(H841="AKULAKUOB",1,IF(H841="BUKAEXPRESS",2,IF(H841="BUKALAPAK",3,IF(H841="E3",4,IF(H841="LAZADA",5,IF(H841="MAGELLAN",6,IF(H841="SHOPEE",7,IF(H841="TOKOPEDIA",8,9))))))))</f>
        <v>6</v>
      </c>
      <c r="J841">
        <v>23280</v>
      </c>
      <c r="K841">
        <f>IF(M841="Bermasalah",0,1)</f>
        <v>1</v>
      </c>
      <c r="L841" t="s">
        <v>49</v>
      </c>
      <c r="M841" t="str">
        <f t="shared" si="49"/>
        <v>Tidak Bermasalah</v>
      </c>
    </row>
    <row r="842" spans="1:13" x14ac:dyDescent="0.25">
      <c r="A842" s="1">
        <v>45085</v>
      </c>
      <c r="B842" t="s">
        <v>87</v>
      </c>
      <c r="C842">
        <f t="shared" si="53"/>
        <v>34</v>
      </c>
      <c r="D842" t="s">
        <v>8</v>
      </c>
      <c r="E842">
        <f>IF(D842="ECO",1,IF(D842="EZ",2,3))</f>
        <v>2</v>
      </c>
      <c r="F842" t="s">
        <v>4</v>
      </c>
      <c r="G842">
        <f>IF(F842="PP_PM",1,IF(F842="PP_CASH",2,3))</f>
        <v>1</v>
      </c>
      <c r="H842" t="s">
        <v>12</v>
      </c>
      <c r="I842">
        <f>IF(H842="AKULAKUOB",1,IF(H842="BUKAEXPRESS",2,IF(H842="BUKALAPAK",3,IF(H842="E3",4,IF(H842="LAZADA",5,IF(H842="MAGELLAN",6,IF(H842="SHOPEE",7,IF(H842="TOKOPEDIA",8,9))))))))</f>
        <v>6</v>
      </c>
      <c r="J842">
        <v>4365</v>
      </c>
      <c r="K842">
        <f>IF(M842="Bermasalah",0,1)</f>
        <v>1</v>
      </c>
      <c r="L842" t="s">
        <v>49</v>
      </c>
      <c r="M842" t="str">
        <f t="shared" si="49"/>
        <v>Tidak Bermasalah</v>
      </c>
    </row>
    <row r="843" spans="1:13" x14ac:dyDescent="0.25">
      <c r="A843" s="1">
        <v>44942</v>
      </c>
      <c r="B843" t="s">
        <v>40</v>
      </c>
      <c r="C843">
        <f t="shared" si="53"/>
        <v>35</v>
      </c>
      <c r="D843" t="s">
        <v>3</v>
      </c>
      <c r="E843">
        <f>IF(D843="ECO",1,IF(D843="EZ",2,3))</f>
        <v>1</v>
      </c>
      <c r="F843" t="s">
        <v>4</v>
      </c>
      <c r="G843">
        <f>IF(F843="PP_PM",1,IF(F843="PP_CASH",2,3))</f>
        <v>1</v>
      </c>
      <c r="H843" t="s">
        <v>5</v>
      </c>
      <c r="I843">
        <f>IF(H843="AKULAKUOB",1,IF(H843="BUKAEXPRESS",2,IF(H843="BUKALAPAK",3,IF(H843="E3",4,IF(H843="LAZADA",5,IF(H843="MAGELLAN",6,IF(H843="SHOPEE",7,IF(H843="TOKOPEDIA",8,9))))))))</f>
        <v>7</v>
      </c>
      <c r="J843">
        <v>20048</v>
      </c>
      <c r="K843">
        <f>IF(M843="Bermasalah",0,1)</f>
        <v>0</v>
      </c>
      <c r="L843" t="s">
        <v>19</v>
      </c>
      <c r="M843" t="str">
        <f t="shared" si="49"/>
        <v>Bermasalah</v>
      </c>
    </row>
    <row r="844" spans="1:13" x14ac:dyDescent="0.25">
      <c r="A844" s="1">
        <v>44954</v>
      </c>
      <c r="B844" t="s">
        <v>40</v>
      </c>
      <c r="C844">
        <f>IF(B844=B843,35,36)</f>
        <v>35</v>
      </c>
      <c r="D844" t="s">
        <v>8</v>
      </c>
      <c r="E844">
        <f>IF(D844="ECO",1,IF(D844="EZ",2,3))</f>
        <v>2</v>
      </c>
      <c r="F844" t="s">
        <v>4</v>
      </c>
      <c r="G844">
        <f>IF(F844="PP_PM",1,IF(F844="PP_CASH",2,3))</f>
        <v>1</v>
      </c>
      <c r="H844" t="s">
        <v>12</v>
      </c>
      <c r="I844">
        <f>IF(H844="AKULAKUOB",1,IF(H844="BUKAEXPRESS",2,IF(H844="BUKALAPAK",3,IF(H844="E3",4,IF(H844="LAZADA",5,IF(H844="MAGELLAN",6,IF(H844="SHOPEE",7,IF(H844="TOKOPEDIA",8,9))))))))</f>
        <v>6</v>
      </c>
      <c r="J844">
        <v>7760</v>
      </c>
      <c r="K844">
        <f>IF(M844="Bermasalah",0,1)</f>
        <v>0</v>
      </c>
      <c r="L844" t="s">
        <v>19</v>
      </c>
      <c r="M844" t="str">
        <f t="shared" si="49"/>
        <v>Bermasalah</v>
      </c>
    </row>
    <row r="845" spans="1:13" x14ac:dyDescent="0.25">
      <c r="A845" s="1">
        <v>44935</v>
      </c>
      <c r="B845" t="s">
        <v>40</v>
      </c>
      <c r="C845">
        <f t="shared" ref="C845:C879" si="54">IF(B845=B844,35,36)</f>
        <v>35</v>
      </c>
      <c r="D845" t="s">
        <v>8</v>
      </c>
      <c r="E845">
        <f>IF(D845="ECO",1,IF(D845="EZ",2,3))</f>
        <v>2</v>
      </c>
      <c r="F845" t="s">
        <v>4</v>
      </c>
      <c r="G845">
        <f>IF(F845="PP_PM",1,IF(F845="PP_CASH",2,3))</f>
        <v>1</v>
      </c>
      <c r="H845" t="s">
        <v>12</v>
      </c>
      <c r="I845">
        <f>IF(H845="AKULAKUOB",1,IF(H845="BUKAEXPRESS",2,IF(H845="BUKALAPAK",3,IF(H845="E3",4,IF(H845="LAZADA",5,IF(H845="MAGELLAN",6,IF(H845="SHOPEE",7,IF(H845="TOKOPEDIA",8,9))))))))</f>
        <v>6</v>
      </c>
      <c r="J845">
        <v>48500</v>
      </c>
      <c r="K845">
        <f>IF(M845="Bermasalah",0,1)</f>
        <v>0</v>
      </c>
      <c r="L845" t="s">
        <v>19</v>
      </c>
      <c r="M845" t="str">
        <f t="shared" si="49"/>
        <v>Bermasalah</v>
      </c>
    </row>
    <row r="846" spans="1:13" x14ac:dyDescent="0.25">
      <c r="A846" s="1">
        <v>44957</v>
      </c>
      <c r="B846" t="s">
        <v>40</v>
      </c>
      <c r="C846">
        <f t="shared" si="54"/>
        <v>35</v>
      </c>
      <c r="D846" t="s">
        <v>8</v>
      </c>
      <c r="E846">
        <f>IF(D846="ECO",1,IF(D846="EZ",2,3))</f>
        <v>2</v>
      </c>
      <c r="F846" t="s">
        <v>4</v>
      </c>
      <c r="G846">
        <f>IF(F846="PP_PM",1,IF(F846="PP_CASH",2,3))</f>
        <v>1</v>
      </c>
      <c r="H846" t="s">
        <v>12</v>
      </c>
      <c r="I846">
        <f>IF(H846="AKULAKUOB",1,IF(H846="BUKAEXPRESS",2,IF(H846="BUKALAPAK",3,IF(H846="E3",4,IF(H846="LAZADA",5,IF(H846="MAGELLAN",6,IF(H846="SHOPEE",7,IF(H846="TOKOPEDIA",8,9))))))))</f>
        <v>6</v>
      </c>
      <c r="J846">
        <v>25955</v>
      </c>
      <c r="K846">
        <f>IF(M846="Bermasalah",0,1)</f>
        <v>1</v>
      </c>
      <c r="L846" t="s">
        <v>49</v>
      </c>
      <c r="M846" t="str">
        <f t="shared" si="49"/>
        <v>Tidak Bermasalah</v>
      </c>
    </row>
    <row r="847" spans="1:13" x14ac:dyDescent="0.25">
      <c r="A847" s="1">
        <v>44957</v>
      </c>
      <c r="B847" t="s">
        <v>40</v>
      </c>
      <c r="C847">
        <f t="shared" si="54"/>
        <v>35</v>
      </c>
      <c r="D847" t="s">
        <v>8</v>
      </c>
      <c r="E847">
        <f>IF(D847="ECO",1,IF(D847="EZ",2,3))</f>
        <v>2</v>
      </c>
      <c r="F847" t="s">
        <v>4</v>
      </c>
      <c r="G847">
        <f>IF(F847="PP_PM",1,IF(F847="PP_CASH",2,3))</f>
        <v>1</v>
      </c>
      <c r="H847" t="s">
        <v>12</v>
      </c>
      <c r="I847">
        <f>IF(H847="AKULAKUOB",1,IF(H847="BUKAEXPRESS",2,IF(H847="BUKALAPAK",3,IF(H847="E3",4,IF(H847="LAZADA",5,IF(H847="MAGELLAN",6,IF(H847="SHOPEE",7,IF(H847="TOKOPEDIA",8,9))))))))</f>
        <v>6</v>
      </c>
      <c r="J847">
        <v>28130</v>
      </c>
      <c r="K847">
        <f>IF(M847="Bermasalah",0,1)</f>
        <v>1</v>
      </c>
      <c r="L847" t="s">
        <v>49</v>
      </c>
      <c r="M847" t="str">
        <f t="shared" ref="M847:M909" si="55">IF(L847="Other","Bermasalah",IF(L847="Delivery","Tidak Bermasalah",IF(L847="Kirim","Tidak Bermasalah",IF(L847="Pack","Tidak Bermasalah",IF(L847="Paket Bermasalah","Bermasalah",IF(L847="Paket Tinggal Gudang","Tidak Bermasalah",IF(L847="Sampai","Tidak Bermasalah",IF(L847="Tanda Terima","Tidak Bermasalah",IF(L847="TTD Retur","Bermasalah",0)))))))))</f>
        <v>Tidak Bermasalah</v>
      </c>
    </row>
    <row r="848" spans="1:13" x14ac:dyDescent="0.25">
      <c r="A848" s="1">
        <v>44945</v>
      </c>
      <c r="B848" t="s">
        <v>40</v>
      </c>
      <c r="C848">
        <f t="shared" si="54"/>
        <v>35</v>
      </c>
      <c r="D848" t="s">
        <v>8</v>
      </c>
      <c r="E848">
        <f>IF(D848="ECO",1,IF(D848="EZ",2,3))</f>
        <v>2</v>
      </c>
      <c r="F848" t="s">
        <v>4</v>
      </c>
      <c r="G848">
        <f>IF(F848="PP_PM",1,IF(F848="PP_CASH",2,3))</f>
        <v>1</v>
      </c>
      <c r="H848" t="s">
        <v>12</v>
      </c>
      <c r="I848">
        <f>IF(H848="AKULAKUOB",1,IF(H848="BUKAEXPRESS",2,IF(H848="BUKALAPAK",3,IF(H848="E3",4,IF(H848="LAZADA",5,IF(H848="MAGELLAN",6,IF(H848="SHOPEE",7,IF(H848="TOKOPEDIA",8,9))))))))</f>
        <v>6</v>
      </c>
      <c r="J848">
        <v>26786</v>
      </c>
      <c r="K848">
        <f>IF(M848="Bermasalah",0,1)</f>
        <v>1</v>
      </c>
      <c r="L848" t="s">
        <v>49</v>
      </c>
      <c r="M848" t="str">
        <f t="shared" si="55"/>
        <v>Tidak Bermasalah</v>
      </c>
    </row>
    <row r="849" spans="1:13" x14ac:dyDescent="0.25">
      <c r="A849" s="1">
        <v>44970</v>
      </c>
      <c r="B849" t="s">
        <v>40</v>
      </c>
      <c r="C849">
        <f t="shared" si="54"/>
        <v>35</v>
      </c>
      <c r="D849" t="s">
        <v>3</v>
      </c>
      <c r="E849">
        <f>IF(D849="ECO",1,IF(D849="EZ",2,3))</f>
        <v>1</v>
      </c>
      <c r="F849" t="s">
        <v>4</v>
      </c>
      <c r="G849">
        <f>IF(F849="PP_PM",1,IF(F849="PP_CASH",2,3))</f>
        <v>1</v>
      </c>
      <c r="H849" t="s">
        <v>12</v>
      </c>
      <c r="I849">
        <f>IF(H849="AKULAKUOB",1,IF(H849="BUKAEXPRESS",2,IF(H849="BUKALAPAK",3,IF(H849="E3",4,IF(H849="LAZADA",5,IF(H849="MAGELLAN",6,IF(H849="SHOPEE",7,IF(H849="TOKOPEDIA",8,9))))))))</f>
        <v>6</v>
      </c>
      <c r="J849">
        <v>26482</v>
      </c>
      <c r="K849">
        <f>IF(M849="Bermasalah",0,1)</f>
        <v>1</v>
      </c>
      <c r="L849" t="s">
        <v>49</v>
      </c>
      <c r="M849" t="str">
        <f t="shared" si="55"/>
        <v>Tidak Bermasalah</v>
      </c>
    </row>
    <row r="850" spans="1:13" x14ac:dyDescent="0.25">
      <c r="A850" s="1">
        <v>44979</v>
      </c>
      <c r="B850" t="s">
        <v>40</v>
      </c>
      <c r="C850">
        <f t="shared" si="54"/>
        <v>35</v>
      </c>
      <c r="D850" t="s">
        <v>3</v>
      </c>
      <c r="E850">
        <f>IF(D850="ECO",1,IF(D850="EZ",2,3))</f>
        <v>1</v>
      </c>
      <c r="F850" t="s">
        <v>4</v>
      </c>
      <c r="G850">
        <f>IF(F850="PP_PM",1,IF(F850="PP_CASH",2,3))</f>
        <v>1</v>
      </c>
      <c r="H850" t="s">
        <v>12</v>
      </c>
      <c r="I850">
        <f>IF(H850="AKULAKUOB",1,IF(H850="BUKAEXPRESS",2,IF(H850="BUKALAPAK",3,IF(H850="E3",4,IF(H850="LAZADA",5,IF(H850="MAGELLAN",6,IF(H850="SHOPEE",7,IF(H850="TOKOPEDIA",8,9))))))))</f>
        <v>6</v>
      </c>
      <c r="J850">
        <v>49005</v>
      </c>
      <c r="K850">
        <f>IF(M850="Bermasalah",0,1)</f>
        <v>1</v>
      </c>
      <c r="L850" t="s">
        <v>49</v>
      </c>
      <c r="M850" t="str">
        <f t="shared" si="55"/>
        <v>Tidak Bermasalah</v>
      </c>
    </row>
    <row r="851" spans="1:13" x14ac:dyDescent="0.25">
      <c r="A851" s="1">
        <v>44958</v>
      </c>
      <c r="B851" t="s">
        <v>40</v>
      </c>
      <c r="C851">
        <f t="shared" si="54"/>
        <v>35</v>
      </c>
      <c r="D851" t="s">
        <v>3</v>
      </c>
      <c r="E851">
        <f>IF(D851="ECO",1,IF(D851="EZ",2,3))</f>
        <v>1</v>
      </c>
      <c r="F851" t="s">
        <v>4</v>
      </c>
      <c r="G851">
        <f>IF(F851="PP_PM",1,IF(F851="PP_CASH",2,3))</f>
        <v>1</v>
      </c>
      <c r="H851" t="s">
        <v>12</v>
      </c>
      <c r="I851">
        <f>IF(H851="AKULAKUOB",1,IF(H851="BUKAEXPRESS",2,IF(H851="BUKALAPAK",3,IF(H851="E3",4,IF(H851="LAZADA",5,IF(H851="MAGELLAN",6,IF(H851="SHOPEE",7,IF(H851="TOKOPEDIA",8,9))))))))</f>
        <v>6</v>
      </c>
      <c r="J851">
        <v>23018</v>
      </c>
      <c r="K851">
        <f>IF(M851="Bermasalah",0,1)</f>
        <v>1</v>
      </c>
      <c r="L851" t="s">
        <v>49</v>
      </c>
      <c r="M851" t="str">
        <f t="shared" si="55"/>
        <v>Tidak Bermasalah</v>
      </c>
    </row>
    <row r="852" spans="1:13" x14ac:dyDescent="0.25">
      <c r="A852" s="1">
        <v>44958</v>
      </c>
      <c r="B852" t="s">
        <v>40</v>
      </c>
      <c r="C852">
        <f t="shared" si="54"/>
        <v>35</v>
      </c>
      <c r="D852" t="s">
        <v>3</v>
      </c>
      <c r="E852">
        <f>IF(D852="ECO",1,IF(D852="EZ",2,3))</f>
        <v>1</v>
      </c>
      <c r="F852" t="s">
        <v>4</v>
      </c>
      <c r="G852">
        <f>IF(F852="PP_PM",1,IF(F852="PP_CASH",2,3))</f>
        <v>1</v>
      </c>
      <c r="H852" t="s">
        <v>12</v>
      </c>
      <c r="I852">
        <f>IF(H852="AKULAKUOB",1,IF(H852="BUKAEXPRESS",2,IF(H852="BUKALAPAK",3,IF(H852="E3",4,IF(H852="LAZADA",5,IF(H852="MAGELLAN",6,IF(H852="SHOPEE",7,IF(H852="TOKOPEDIA",8,9))))))))</f>
        <v>6</v>
      </c>
      <c r="J852">
        <v>25327</v>
      </c>
      <c r="K852">
        <f>IF(M852="Bermasalah",0,1)</f>
        <v>1</v>
      </c>
      <c r="L852" t="s">
        <v>49</v>
      </c>
      <c r="M852" t="str">
        <f t="shared" si="55"/>
        <v>Tidak Bermasalah</v>
      </c>
    </row>
    <row r="853" spans="1:13" x14ac:dyDescent="0.25">
      <c r="A853" s="1">
        <v>44996</v>
      </c>
      <c r="B853" t="s">
        <v>40</v>
      </c>
      <c r="C853">
        <f t="shared" si="54"/>
        <v>35</v>
      </c>
      <c r="D853" t="s">
        <v>8</v>
      </c>
      <c r="E853">
        <f>IF(D853="ECO",1,IF(D853="EZ",2,3))</f>
        <v>2</v>
      </c>
      <c r="F853" t="s">
        <v>4</v>
      </c>
      <c r="G853">
        <f>IF(F853="PP_PM",1,IF(F853="PP_CASH",2,3))</f>
        <v>1</v>
      </c>
      <c r="H853" t="s">
        <v>12</v>
      </c>
      <c r="I853">
        <f>IF(H853="AKULAKUOB",1,IF(H853="BUKAEXPRESS",2,IF(H853="BUKALAPAK",3,IF(H853="E3",4,IF(H853="LAZADA",5,IF(H853="MAGELLAN",6,IF(H853="SHOPEE",7,IF(H853="TOKOPEDIA",8,9))))))))</f>
        <v>6</v>
      </c>
      <c r="J853">
        <v>15265</v>
      </c>
      <c r="K853">
        <f>IF(M853="Bermasalah",0,1)</f>
        <v>0</v>
      </c>
      <c r="L853" t="s">
        <v>19</v>
      </c>
      <c r="M853" t="str">
        <f t="shared" si="55"/>
        <v>Bermasalah</v>
      </c>
    </row>
    <row r="854" spans="1:13" x14ac:dyDescent="0.25">
      <c r="A854" s="1">
        <v>45013</v>
      </c>
      <c r="B854" t="s">
        <v>40</v>
      </c>
      <c r="C854">
        <f t="shared" si="54"/>
        <v>35</v>
      </c>
      <c r="D854" t="s">
        <v>8</v>
      </c>
      <c r="E854">
        <f>IF(D854="ECO",1,IF(D854="EZ",2,3))</f>
        <v>2</v>
      </c>
      <c r="F854" t="s">
        <v>4</v>
      </c>
      <c r="G854">
        <f>IF(F854="PP_PM",1,IF(F854="PP_CASH",2,3))</f>
        <v>1</v>
      </c>
      <c r="H854" t="s">
        <v>12</v>
      </c>
      <c r="I854">
        <f>IF(H854="AKULAKUOB",1,IF(H854="BUKAEXPRESS",2,IF(H854="BUKALAPAK",3,IF(H854="E3",4,IF(H854="LAZADA",5,IF(H854="MAGELLAN",6,IF(H854="SHOPEE",7,IF(H854="TOKOPEDIA",8,9))))))))</f>
        <v>6</v>
      </c>
      <c r="J854">
        <v>11307</v>
      </c>
      <c r="K854">
        <f>IF(M854="Bermasalah",0,1)</f>
        <v>0</v>
      </c>
      <c r="L854" t="s">
        <v>19</v>
      </c>
      <c r="M854" t="str">
        <f t="shared" si="55"/>
        <v>Bermasalah</v>
      </c>
    </row>
    <row r="855" spans="1:13" x14ac:dyDescent="0.25">
      <c r="A855" s="1">
        <v>45015</v>
      </c>
      <c r="B855" t="s">
        <v>40</v>
      </c>
      <c r="C855">
        <f t="shared" si="54"/>
        <v>35</v>
      </c>
      <c r="D855" t="s">
        <v>8</v>
      </c>
      <c r="E855">
        <f>IF(D855="ECO",1,IF(D855="EZ",2,3))</f>
        <v>2</v>
      </c>
      <c r="F855" t="s">
        <v>4</v>
      </c>
      <c r="G855">
        <f>IF(F855="PP_PM",1,IF(F855="PP_CASH",2,3))</f>
        <v>1</v>
      </c>
      <c r="H855" t="s">
        <v>12</v>
      </c>
      <c r="I855">
        <f>IF(H855="AKULAKUOB",1,IF(H855="BUKAEXPRESS",2,IF(H855="BUKALAPAK",3,IF(H855="E3",4,IF(H855="LAZADA",5,IF(H855="MAGELLAN",6,IF(H855="SHOPEE",7,IF(H855="TOKOPEDIA",8,9))))))))</f>
        <v>6</v>
      </c>
      <c r="J855">
        <v>32010</v>
      </c>
      <c r="K855">
        <f>IF(M855="Bermasalah",0,1)</f>
        <v>0</v>
      </c>
      <c r="L855" t="s">
        <v>131</v>
      </c>
      <c r="M855" t="str">
        <f t="shared" si="55"/>
        <v>Bermasalah</v>
      </c>
    </row>
    <row r="856" spans="1:13" x14ac:dyDescent="0.25">
      <c r="A856" s="1">
        <v>45015</v>
      </c>
      <c r="B856" t="s">
        <v>40</v>
      </c>
      <c r="C856">
        <f t="shared" si="54"/>
        <v>35</v>
      </c>
      <c r="D856" t="s">
        <v>3</v>
      </c>
      <c r="E856">
        <f>IF(D856="ECO",1,IF(D856="EZ",2,3))</f>
        <v>1</v>
      </c>
      <c r="F856" t="s">
        <v>4</v>
      </c>
      <c r="G856">
        <f>IF(F856="PP_PM",1,IF(F856="PP_CASH",2,3))</f>
        <v>1</v>
      </c>
      <c r="H856" t="s">
        <v>12</v>
      </c>
      <c r="I856">
        <f>IF(H856="AKULAKUOB",1,IF(H856="BUKAEXPRESS",2,IF(H856="BUKALAPAK",3,IF(H856="E3",4,IF(H856="LAZADA",5,IF(H856="MAGELLAN",6,IF(H856="SHOPEE",7,IF(H856="TOKOPEDIA",8,9))))))))</f>
        <v>6</v>
      </c>
      <c r="J856">
        <v>27222</v>
      </c>
      <c r="K856">
        <f>IF(M856="Bermasalah",0,1)</f>
        <v>1</v>
      </c>
      <c r="L856" t="s">
        <v>49</v>
      </c>
      <c r="M856" t="str">
        <f t="shared" si="55"/>
        <v>Tidak Bermasalah</v>
      </c>
    </row>
    <row r="857" spans="1:13" x14ac:dyDescent="0.25">
      <c r="A857" s="1">
        <v>45015</v>
      </c>
      <c r="B857" t="s">
        <v>40</v>
      </c>
      <c r="C857">
        <f t="shared" si="54"/>
        <v>35</v>
      </c>
      <c r="D857" t="s">
        <v>8</v>
      </c>
      <c r="E857">
        <f>IF(D857="ECO",1,IF(D857="EZ",2,3))</f>
        <v>2</v>
      </c>
      <c r="F857" t="s">
        <v>4</v>
      </c>
      <c r="G857">
        <f>IF(F857="PP_PM",1,IF(F857="PP_CASH",2,3))</f>
        <v>1</v>
      </c>
      <c r="H857" t="s">
        <v>12</v>
      </c>
      <c r="I857">
        <f>IF(H857="AKULAKUOB",1,IF(H857="BUKAEXPRESS",2,IF(H857="BUKALAPAK",3,IF(H857="E3",4,IF(H857="LAZADA",5,IF(H857="MAGELLAN",6,IF(H857="SHOPEE",7,IF(H857="TOKOPEDIA",8,9))))))))</f>
        <v>6</v>
      </c>
      <c r="J857">
        <v>7049</v>
      </c>
      <c r="K857">
        <f>IF(M857="Bermasalah",0,1)</f>
        <v>0</v>
      </c>
      <c r="L857" t="s">
        <v>19</v>
      </c>
      <c r="M857" t="str">
        <f t="shared" si="55"/>
        <v>Bermasalah</v>
      </c>
    </row>
    <row r="858" spans="1:13" x14ac:dyDescent="0.25">
      <c r="A858" s="1">
        <v>45016</v>
      </c>
      <c r="B858" t="s">
        <v>40</v>
      </c>
      <c r="C858">
        <f t="shared" si="54"/>
        <v>35</v>
      </c>
      <c r="D858" t="s">
        <v>3</v>
      </c>
      <c r="E858">
        <f>IF(D858="ECO",1,IF(D858="EZ",2,3))</f>
        <v>1</v>
      </c>
      <c r="F858" t="s">
        <v>4</v>
      </c>
      <c r="G858">
        <f>IF(F858="PP_PM",1,IF(F858="PP_CASH",2,3))</f>
        <v>1</v>
      </c>
      <c r="H858" t="s">
        <v>12</v>
      </c>
      <c r="I858">
        <f>IF(H858="AKULAKUOB",1,IF(H858="BUKAEXPRESS",2,IF(H858="BUKALAPAK",3,IF(H858="E3",4,IF(H858="LAZADA",5,IF(H858="MAGELLAN",6,IF(H858="SHOPEE",7,IF(H858="TOKOPEDIA",8,9))))))))</f>
        <v>6</v>
      </c>
      <c r="J858">
        <v>63360</v>
      </c>
      <c r="K858">
        <f>IF(M858="Bermasalah",0,1)</f>
        <v>1</v>
      </c>
      <c r="L858" t="s">
        <v>49</v>
      </c>
      <c r="M858" t="str">
        <f t="shared" si="55"/>
        <v>Tidak Bermasalah</v>
      </c>
    </row>
    <row r="859" spans="1:13" x14ac:dyDescent="0.25">
      <c r="A859" s="1">
        <v>45042</v>
      </c>
      <c r="B859" t="s">
        <v>40</v>
      </c>
      <c r="C859">
        <f t="shared" si="54"/>
        <v>35</v>
      </c>
      <c r="D859" t="s">
        <v>8</v>
      </c>
      <c r="E859">
        <f>IF(D859="ECO",1,IF(D859="EZ",2,3))</f>
        <v>2</v>
      </c>
      <c r="F859" t="s">
        <v>4</v>
      </c>
      <c r="G859">
        <f>IF(F859="PP_PM",1,IF(F859="PP_CASH",2,3))</f>
        <v>1</v>
      </c>
      <c r="H859" t="s">
        <v>12</v>
      </c>
      <c r="I859">
        <f>IF(H859="AKULAKUOB",1,IF(H859="BUKAEXPRESS",2,IF(H859="BUKALAPAK",3,IF(H859="E3",4,IF(H859="LAZADA",5,IF(H859="MAGELLAN",6,IF(H859="SHOPEE",7,IF(H859="TOKOPEDIA",8,9))))))))</f>
        <v>6</v>
      </c>
      <c r="J859">
        <v>9345</v>
      </c>
      <c r="K859">
        <f>IF(M859="Bermasalah",0,1)</f>
        <v>0</v>
      </c>
      <c r="L859" t="s">
        <v>19</v>
      </c>
      <c r="M859" t="str">
        <f t="shared" si="55"/>
        <v>Bermasalah</v>
      </c>
    </row>
    <row r="860" spans="1:13" x14ac:dyDescent="0.25">
      <c r="A860" s="1">
        <v>45033</v>
      </c>
      <c r="B860" t="s">
        <v>40</v>
      </c>
      <c r="C860">
        <f t="shared" si="54"/>
        <v>35</v>
      </c>
      <c r="D860" t="s">
        <v>8</v>
      </c>
      <c r="E860">
        <f>IF(D860="ECO",1,IF(D860="EZ",2,3))</f>
        <v>2</v>
      </c>
      <c r="F860" t="s">
        <v>4</v>
      </c>
      <c r="G860">
        <f>IF(F860="PP_PM",1,IF(F860="PP_CASH",2,3))</f>
        <v>1</v>
      </c>
      <c r="H860" t="s">
        <v>12</v>
      </c>
      <c r="I860">
        <f>IF(H860="AKULAKUOB",1,IF(H860="BUKAEXPRESS",2,IF(H860="BUKALAPAK",3,IF(H860="E3",4,IF(H860="LAZADA",5,IF(H860="MAGELLAN",6,IF(H860="SHOPEE",7,IF(H860="TOKOPEDIA",8,9))))))))</f>
        <v>6</v>
      </c>
      <c r="J860">
        <v>15520</v>
      </c>
      <c r="K860">
        <f>IF(M860="Bermasalah",0,1)</f>
        <v>0</v>
      </c>
      <c r="L860" t="s">
        <v>19</v>
      </c>
      <c r="M860" t="str">
        <f t="shared" si="55"/>
        <v>Bermasalah</v>
      </c>
    </row>
    <row r="861" spans="1:13" x14ac:dyDescent="0.25">
      <c r="A861" s="1">
        <v>45017</v>
      </c>
      <c r="B861" t="s">
        <v>40</v>
      </c>
      <c r="C861">
        <f t="shared" si="54"/>
        <v>35</v>
      </c>
      <c r="D861" t="s">
        <v>8</v>
      </c>
      <c r="E861">
        <f>IF(D861="ECO",1,IF(D861="EZ",2,3))</f>
        <v>2</v>
      </c>
      <c r="F861" t="s">
        <v>4</v>
      </c>
      <c r="G861">
        <f>IF(F861="PP_PM",1,IF(F861="PP_CASH",2,3))</f>
        <v>1</v>
      </c>
      <c r="H861" t="s">
        <v>12</v>
      </c>
      <c r="I861">
        <f>IF(H861="AKULAKUOB",1,IF(H861="BUKAEXPRESS",2,IF(H861="BUKALAPAK",3,IF(H861="E3",4,IF(H861="LAZADA",5,IF(H861="MAGELLAN",6,IF(H861="SHOPEE",7,IF(H861="TOKOPEDIA",8,9))))))))</f>
        <v>6</v>
      </c>
      <c r="J861">
        <v>5113</v>
      </c>
      <c r="K861">
        <f>IF(M861="Bermasalah",0,1)</f>
        <v>0</v>
      </c>
      <c r="L861" t="s">
        <v>19</v>
      </c>
      <c r="M861" t="str">
        <f t="shared" si="55"/>
        <v>Bermasalah</v>
      </c>
    </row>
    <row r="862" spans="1:13" x14ac:dyDescent="0.25">
      <c r="A862" s="1">
        <v>45019</v>
      </c>
      <c r="B862" t="s">
        <v>40</v>
      </c>
      <c r="C862">
        <f t="shared" si="54"/>
        <v>35</v>
      </c>
      <c r="D862" t="s">
        <v>8</v>
      </c>
      <c r="E862">
        <f>IF(D862="ECO",1,IF(D862="EZ",2,3))</f>
        <v>2</v>
      </c>
      <c r="F862" t="s">
        <v>4</v>
      </c>
      <c r="G862">
        <f>IF(F862="PP_PM",1,IF(F862="PP_CASH",2,3))</f>
        <v>1</v>
      </c>
      <c r="H862" t="s">
        <v>12</v>
      </c>
      <c r="I862">
        <f>IF(H862="AKULAKUOB",1,IF(H862="BUKAEXPRESS",2,IF(H862="BUKALAPAK",3,IF(H862="E3",4,IF(H862="LAZADA",5,IF(H862="MAGELLAN",6,IF(H862="SHOPEE",7,IF(H862="TOKOPEDIA",8,9))))))))</f>
        <v>6</v>
      </c>
      <c r="J862">
        <v>4110</v>
      </c>
      <c r="K862">
        <f>IF(M862="Bermasalah",0,1)</f>
        <v>0</v>
      </c>
      <c r="L862" t="s">
        <v>19</v>
      </c>
      <c r="M862" t="str">
        <f t="shared" si="55"/>
        <v>Bermasalah</v>
      </c>
    </row>
    <row r="863" spans="1:13" x14ac:dyDescent="0.25">
      <c r="A863" s="1">
        <v>45019</v>
      </c>
      <c r="B863" t="s">
        <v>40</v>
      </c>
      <c r="C863">
        <f t="shared" si="54"/>
        <v>35</v>
      </c>
      <c r="D863" t="s">
        <v>8</v>
      </c>
      <c r="E863">
        <f>IF(D863="ECO",1,IF(D863="EZ",2,3))</f>
        <v>2</v>
      </c>
      <c r="F863" t="s">
        <v>4</v>
      </c>
      <c r="G863">
        <f>IF(F863="PP_PM",1,IF(F863="PP_CASH",2,3))</f>
        <v>1</v>
      </c>
      <c r="H863" t="s">
        <v>12</v>
      </c>
      <c r="I863">
        <f>IF(H863="AKULAKUOB",1,IF(H863="BUKAEXPRESS",2,IF(H863="BUKALAPAK",3,IF(H863="E3",4,IF(H863="LAZADA",5,IF(H863="MAGELLAN",6,IF(H863="SHOPEE",7,IF(H863="TOKOPEDIA",8,9))))))))</f>
        <v>6</v>
      </c>
      <c r="J863">
        <v>8348</v>
      </c>
      <c r="K863">
        <f>IF(M863="Bermasalah",0,1)</f>
        <v>0</v>
      </c>
      <c r="L863" t="s">
        <v>19</v>
      </c>
      <c r="M863" t="str">
        <f t="shared" si="55"/>
        <v>Bermasalah</v>
      </c>
    </row>
    <row r="864" spans="1:13" x14ac:dyDescent="0.25">
      <c r="A864" s="1">
        <v>45020</v>
      </c>
      <c r="B864" t="s">
        <v>40</v>
      </c>
      <c r="C864">
        <f t="shared" si="54"/>
        <v>35</v>
      </c>
      <c r="D864" t="s">
        <v>8</v>
      </c>
      <c r="E864">
        <f>IF(D864="ECO",1,IF(D864="EZ",2,3))</f>
        <v>2</v>
      </c>
      <c r="F864" t="s">
        <v>4</v>
      </c>
      <c r="G864">
        <f>IF(F864="PP_PM",1,IF(F864="PP_CASH",2,3))</f>
        <v>1</v>
      </c>
      <c r="H864" t="s">
        <v>12</v>
      </c>
      <c r="I864">
        <f>IF(H864="AKULAKUOB",1,IF(H864="BUKAEXPRESS",2,IF(H864="BUKALAPAK",3,IF(H864="E3",4,IF(H864="LAZADA",5,IF(H864="MAGELLAN",6,IF(H864="SHOPEE",7,IF(H864="TOKOPEDIA",8,9))))))))</f>
        <v>6</v>
      </c>
      <c r="J864">
        <v>4372</v>
      </c>
      <c r="K864">
        <f>IF(M864="Bermasalah",0,1)</f>
        <v>0</v>
      </c>
      <c r="L864" t="s">
        <v>19</v>
      </c>
      <c r="M864" t="str">
        <f t="shared" si="55"/>
        <v>Bermasalah</v>
      </c>
    </row>
    <row r="865" spans="1:13" x14ac:dyDescent="0.25">
      <c r="A865" s="1">
        <v>45050</v>
      </c>
      <c r="B865" t="s">
        <v>40</v>
      </c>
      <c r="C865">
        <f t="shared" si="54"/>
        <v>35</v>
      </c>
      <c r="D865" t="s">
        <v>3</v>
      </c>
      <c r="E865">
        <f>IF(D865="ECO",1,IF(D865="EZ",2,3))</f>
        <v>1</v>
      </c>
      <c r="F865" t="s">
        <v>4</v>
      </c>
      <c r="G865">
        <f>IF(F865="PP_PM",1,IF(F865="PP_CASH",2,3))</f>
        <v>1</v>
      </c>
      <c r="H865" t="s">
        <v>12</v>
      </c>
      <c r="I865">
        <f>IF(H865="AKULAKUOB",1,IF(H865="BUKAEXPRESS",2,IF(H865="BUKALAPAK",3,IF(H865="E3",4,IF(H865="LAZADA",5,IF(H865="MAGELLAN",6,IF(H865="SHOPEE",7,IF(H865="TOKOPEDIA",8,9))))))))</f>
        <v>6</v>
      </c>
      <c r="J865">
        <v>22644</v>
      </c>
      <c r="K865">
        <f>IF(M865="Bermasalah",0,1)</f>
        <v>0</v>
      </c>
      <c r="L865" t="s">
        <v>131</v>
      </c>
      <c r="M865" t="str">
        <f t="shared" si="55"/>
        <v>Bermasalah</v>
      </c>
    </row>
    <row r="866" spans="1:13" x14ac:dyDescent="0.25">
      <c r="A866" s="1">
        <v>45051</v>
      </c>
      <c r="B866" t="s">
        <v>40</v>
      </c>
      <c r="C866">
        <f t="shared" si="54"/>
        <v>35</v>
      </c>
      <c r="D866" t="s">
        <v>8</v>
      </c>
      <c r="E866">
        <f>IF(D866="ECO",1,IF(D866="EZ",2,3))</f>
        <v>2</v>
      </c>
      <c r="F866" t="s">
        <v>4</v>
      </c>
      <c r="G866">
        <f>IF(F866="PP_PM",1,IF(F866="PP_CASH",2,3))</f>
        <v>1</v>
      </c>
      <c r="H866" t="s">
        <v>12</v>
      </c>
      <c r="I866">
        <f>IF(H866="AKULAKUOB",1,IF(H866="BUKAEXPRESS",2,IF(H866="BUKALAPAK",3,IF(H866="E3",4,IF(H866="LAZADA",5,IF(H866="MAGELLAN",6,IF(H866="SHOPEE",7,IF(H866="TOKOPEDIA",8,9))))))))</f>
        <v>6</v>
      </c>
      <c r="J866">
        <v>26675</v>
      </c>
      <c r="K866">
        <f>IF(M866="Bermasalah",0,1)</f>
        <v>0</v>
      </c>
      <c r="L866" t="s">
        <v>131</v>
      </c>
      <c r="M866" t="str">
        <f t="shared" si="55"/>
        <v>Bermasalah</v>
      </c>
    </row>
    <row r="867" spans="1:13" x14ac:dyDescent="0.25">
      <c r="A867" s="1">
        <v>45052</v>
      </c>
      <c r="B867" t="s">
        <v>40</v>
      </c>
      <c r="C867">
        <f t="shared" si="54"/>
        <v>35</v>
      </c>
      <c r="D867" t="s">
        <v>8</v>
      </c>
      <c r="E867">
        <f>IF(D867="ECO",1,IF(D867="EZ",2,3))</f>
        <v>2</v>
      </c>
      <c r="F867" t="s">
        <v>4</v>
      </c>
      <c r="G867">
        <f>IF(F867="PP_PM",1,IF(F867="PP_CASH",2,3))</f>
        <v>1</v>
      </c>
      <c r="H867" t="s">
        <v>12</v>
      </c>
      <c r="I867">
        <f>IF(H867="AKULAKUOB",1,IF(H867="BUKAEXPRESS",2,IF(H867="BUKALAPAK",3,IF(H867="E3",4,IF(H867="LAZADA",5,IF(H867="MAGELLAN",6,IF(H867="SHOPEE",7,IF(H867="TOKOPEDIA",8,9))))))))</f>
        <v>6</v>
      </c>
      <c r="J867">
        <v>23280</v>
      </c>
      <c r="K867">
        <f>IF(M867="Bermasalah",0,1)</f>
        <v>1</v>
      </c>
      <c r="L867" t="s">
        <v>49</v>
      </c>
      <c r="M867" t="str">
        <f t="shared" si="55"/>
        <v>Tidak Bermasalah</v>
      </c>
    </row>
    <row r="868" spans="1:13" x14ac:dyDescent="0.25">
      <c r="A868" s="1">
        <v>45053</v>
      </c>
      <c r="B868" t="s">
        <v>40</v>
      </c>
      <c r="C868">
        <f t="shared" si="54"/>
        <v>35</v>
      </c>
      <c r="D868" t="s">
        <v>8</v>
      </c>
      <c r="E868">
        <f>IF(D868="ECO",1,IF(D868="EZ",2,3))</f>
        <v>2</v>
      </c>
      <c r="F868" t="s">
        <v>4</v>
      </c>
      <c r="G868">
        <f>IF(F868="PP_PM",1,IF(F868="PP_CASH",2,3))</f>
        <v>1</v>
      </c>
      <c r="H868" t="s">
        <v>12</v>
      </c>
      <c r="I868">
        <f>IF(H868="AKULAKUOB",1,IF(H868="BUKAEXPRESS",2,IF(H868="BUKALAPAK",3,IF(H868="E3",4,IF(H868="LAZADA",5,IF(H868="MAGELLAN",6,IF(H868="SHOPEE",7,IF(H868="TOKOPEDIA",8,9))))))))</f>
        <v>6</v>
      </c>
      <c r="J868">
        <v>40740</v>
      </c>
      <c r="K868">
        <f>IF(M868="Bermasalah",0,1)</f>
        <v>0</v>
      </c>
      <c r="L868" t="s">
        <v>131</v>
      </c>
      <c r="M868" t="str">
        <f t="shared" si="55"/>
        <v>Bermasalah</v>
      </c>
    </row>
    <row r="869" spans="1:13" x14ac:dyDescent="0.25">
      <c r="A869" s="1">
        <v>45054</v>
      </c>
      <c r="B869" t="s">
        <v>40</v>
      </c>
      <c r="C869">
        <f t="shared" si="54"/>
        <v>35</v>
      </c>
      <c r="D869" t="s">
        <v>8</v>
      </c>
      <c r="E869">
        <f>IF(D869="ECO",1,IF(D869="EZ",2,3))</f>
        <v>2</v>
      </c>
      <c r="F869" t="s">
        <v>4</v>
      </c>
      <c r="G869">
        <f>IF(F869="PP_PM",1,IF(F869="PP_CASH",2,3))</f>
        <v>1</v>
      </c>
      <c r="H869" t="s">
        <v>12</v>
      </c>
      <c r="I869">
        <f>IF(H869="AKULAKUOB",1,IF(H869="BUKAEXPRESS",2,IF(H869="BUKALAPAK",3,IF(H869="E3",4,IF(H869="LAZADA",5,IF(H869="MAGELLAN",6,IF(H869="SHOPEE",7,IF(H869="TOKOPEDIA",8,9))))))))</f>
        <v>6</v>
      </c>
      <c r="J869">
        <v>4857</v>
      </c>
      <c r="K869">
        <f>IF(M869="Bermasalah",0,1)</f>
        <v>0</v>
      </c>
      <c r="L869" t="s">
        <v>131</v>
      </c>
      <c r="M869" t="str">
        <f t="shared" si="55"/>
        <v>Bermasalah</v>
      </c>
    </row>
    <row r="870" spans="1:13" x14ac:dyDescent="0.25">
      <c r="A870" s="1">
        <v>45065</v>
      </c>
      <c r="B870" t="s">
        <v>40</v>
      </c>
      <c r="C870">
        <f t="shared" si="54"/>
        <v>35</v>
      </c>
      <c r="D870" t="s">
        <v>8</v>
      </c>
      <c r="E870">
        <f>IF(D870="ECO",1,IF(D870="EZ",2,3))</f>
        <v>2</v>
      </c>
      <c r="F870" t="s">
        <v>4</v>
      </c>
      <c r="G870">
        <f>IF(F870="PP_PM",1,IF(F870="PP_CASH",2,3))</f>
        <v>1</v>
      </c>
      <c r="H870" t="s">
        <v>12</v>
      </c>
      <c r="I870">
        <f>IF(H870="AKULAKUOB",1,IF(H870="BUKAEXPRESS",2,IF(H870="BUKALAPAK",3,IF(H870="E3",4,IF(H870="LAZADA",5,IF(H870="MAGELLAN",6,IF(H870="SHOPEE",7,IF(H870="TOKOPEDIA",8,9))))))))</f>
        <v>6</v>
      </c>
      <c r="J870">
        <v>4038</v>
      </c>
      <c r="K870">
        <f>IF(M870="Bermasalah",0,1)</f>
        <v>0</v>
      </c>
      <c r="L870" t="s">
        <v>19</v>
      </c>
      <c r="M870" t="str">
        <f t="shared" si="55"/>
        <v>Bermasalah</v>
      </c>
    </row>
    <row r="871" spans="1:13" x14ac:dyDescent="0.25">
      <c r="A871" s="1">
        <v>45048</v>
      </c>
      <c r="B871" t="s">
        <v>40</v>
      </c>
      <c r="C871">
        <f t="shared" si="54"/>
        <v>35</v>
      </c>
      <c r="D871" t="s">
        <v>3</v>
      </c>
      <c r="E871">
        <f>IF(D871="ECO",1,IF(D871="EZ",2,3))</f>
        <v>1</v>
      </c>
      <c r="F871" t="s">
        <v>4</v>
      </c>
      <c r="G871">
        <f>IF(F871="PP_PM",1,IF(F871="PP_CASH",2,3))</f>
        <v>1</v>
      </c>
      <c r="H871" t="s">
        <v>12</v>
      </c>
      <c r="I871">
        <f>IF(H871="AKULAKUOB",1,IF(H871="BUKAEXPRESS",2,IF(H871="BUKALAPAK",3,IF(H871="E3",4,IF(H871="LAZADA",5,IF(H871="MAGELLAN",6,IF(H871="SHOPEE",7,IF(H871="TOKOPEDIA",8,9))))))))</f>
        <v>6</v>
      </c>
      <c r="J871">
        <v>49995</v>
      </c>
      <c r="K871">
        <f>IF(M871="Bermasalah",0,1)</f>
        <v>1</v>
      </c>
      <c r="L871" t="s">
        <v>49</v>
      </c>
      <c r="M871" t="str">
        <f t="shared" si="55"/>
        <v>Tidak Bermasalah</v>
      </c>
    </row>
    <row r="872" spans="1:13" x14ac:dyDescent="0.25">
      <c r="A872" s="1">
        <v>45049</v>
      </c>
      <c r="B872" t="s">
        <v>40</v>
      </c>
      <c r="C872">
        <f t="shared" si="54"/>
        <v>35</v>
      </c>
      <c r="D872" t="s">
        <v>3</v>
      </c>
      <c r="E872">
        <f>IF(D872="ECO",1,IF(D872="EZ",2,3))</f>
        <v>1</v>
      </c>
      <c r="F872" t="s">
        <v>4</v>
      </c>
      <c r="G872">
        <f>IF(F872="PP_PM",1,IF(F872="PP_CASH",2,3))</f>
        <v>1</v>
      </c>
      <c r="H872" t="s">
        <v>12</v>
      </c>
      <c r="I872">
        <f>IF(H872="AKULAKUOB",1,IF(H872="BUKAEXPRESS",2,IF(H872="BUKALAPAK",3,IF(H872="E3",4,IF(H872="LAZADA",5,IF(H872="MAGELLAN",6,IF(H872="SHOPEE",7,IF(H872="TOKOPEDIA",8,9))))))))</f>
        <v>6</v>
      </c>
      <c r="J872">
        <v>31327</v>
      </c>
      <c r="K872">
        <f>IF(M872="Bermasalah",0,1)</f>
        <v>1</v>
      </c>
      <c r="L872" t="s">
        <v>49</v>
      </c>
      <c r="M872" t="str">
        <f t="shared" si="55"/>
        <v>Tidak Bermasalah</v>
      </c>
    </row>
    <row r="873" spans="1:13" x14ac:dyDescent="0.25">
      <c r="A873" s="1">
        <v>45050</v>
      </c>
      <c r="B873" t="s">
        <v>40</v>
      </c>
      <c r="C873">
        <f t="shared" si="54"/>
        <v>35</v>
      </c>
      <c r="D873" t="s">
        <v>3</v>
      </c>
      <c r="E873">
        <f>IF(D873="ECO",1,IF(D873="EZ",2,3))</f>
        <v>1</v>
      </c>
      <c r="F873" t="s">
        <v>4</v>
      </c>
      <c r="G873">
        <f>IF(F873="PP_PM",1,IF(F873="PP_CASH",2,3))</f>
        <v>1</v>
      </c>
      <c r="H873" t="s">
        <v>12</v>
      </c>
      <c r="I873">
        <f>IF(H873="AKULAKUOB",1,IF(H873="BUKAEXPRESS",2,IF(H873="BUKALAPAK",3,IF(H873="E3",4,IF(H873="LAZADA",5,IF(H873="MAGELLAN",6,IF(H873="SHOPEE",7,IF(H873="TOKOPEDIA",8,9))))))))</f>
        <v>6</v>
      </c>
      <c r="J873">
        <v>49642</v>
      </c>
      <c r="K873">
        <f>IF(M873="Bermasalah",0,1)</f>
        <v>0</v>
      </c>
      <c r="L873" t="s">
        <v>131</v>
      </c>
      <c r="M873" t="str">
        <f t="shared" si="55"/>
        <v>Bermasalah</v>
      </c>
    </row>
    <row r="874" spans="1:13" x14ac:dyDescent="0.25">
      <c r="A874" s="1">
        <v>45051</v>
      </c>
      <c r="B874" t="s">
        <v>40</v>
      </c>
      <c r="C874">
        <f t="shared" si="54"/>
        <v>35</v>
      </c>
      <c r="D874" t="s">
        <v>3</v>
      </c>
      <c r="E874">
        <f>IF(D874="ECO",1,IF(D874="EZ",2,3))</f>
        <v>1</v>
      </c>
      <c r="F874" t="s">
        <v>4</v>
      </c>
      <c r="G874">
        <f>IF(F874="PP_PM",1,IF(F874="PP_CASH",2,3))</f>
        <v>1</v>
      </c>
      <c r="H874" t="s">
        <v>12</v>
      </c>
      <c r="I874">
        <f>IF(H874="AKULAKUOB",1,IF(H874="BUKAEXPRESS",2,IF(H874="BUKALAPAK",3,IF(H874="E3",4,IF(H874="LAZADA",5,IF(H874="MAGELLAN",6,IF(H874="SHOPEE",7,IF(H874="TOKOPEDIA",8,9))))))))</f>
        <v>6</v>
      </c>
      <c r="J874">
        <v>21992</v>
      </c>
      <c r="K874">
        <f>IF(M874="Bermasalah",0,1)</f>
        <v>1</v>
      </c>
      <c r="L874" t="s">
        <v>49</v>
      </c>
      <c r="M874" t="str">
        <f t="shared" si="55"/>
        <v>Tidak Bermasalah</v>
      </c>
    </row>
    <row r="875" spans="1:13" x14ac:dyDescent="0.25">
      <c r="A875" s="1">
        <v>45095</v>
      </c>
      <c r="B875" t="s">
        <v>40</v>
      </c>
      <c r="C875">
        <f t="shared" si="54"/>
        <v>35</v>
      </c>
      <c r="D875" t="s">
        <v>8</v>
      </c>
      <c r="E875">
        <f>IF(D875="ECO",1,IF(D875="EZ",2,3))</f>
        <v>2</v>
      </c>
      <c r="F875" t="s">
        <v>4</v>
      </c>
      <c r="G875">
        <f>IF(F875="PP_PM",1,IF(F875="PP_CASH",2,3))</f>
        <v>1</v>
      </c>
      <c r="H875" t="s">
        <v>12</v>
      </c>
      <c r="I875">
        <f>IF(H875="AKULAKUOB",1,IF(H875="BUKAEXPRESS",2,IF(H875="BUKALAPAK",3,IF(H875="E3",4,IF(H875="LAZADA",5,IF(H875="MAGELLAN",6,IF(H875="SHOPEE",7,IF(H875="TOKOPEDIA",8,9))))))))</f>
        <v>6</v>
      </c>
      <c r="J875">
        <v>30070</v>
      </c>
      <c r="K875">
        <f>IF(M875="Bermasalah",0,1)</f>
        <v>0</v>
      </c>
      <c r="L875" t="s">
        <v>19</v>
      </c>
      <c r="M875" t="str">
        <f t="shared" si="55"/>
        <v>Bermasalah</v>
      </c>
    </row>
    <row r="876" spans="1:13" x14ac:dyDescent="0.25">
      <c r="A876" s="1">
        <v>45100</v>
      </c>
      <c r="B876" t="s">
        <v>40</v>
      </c>
      <c r="C876">
        <f t="shared" si="54"/>
        <v>35</v>
      </c>
      <c r="D876" t="s">
        <v>8</v>
      </c>
      <c r="E876">
        <f>IF(D876="ECO",1,IF(D876="EZ",2,3))</f>
        <v>2</v>
      </c>
      <c r="F876" t="s">
        <v>4</v>
      </c>
      <c r="G876">
        <f>IF(F876="PP_PM",1,IF(F876="PP_CASH",2,3))</f>
        <v>1</v>
      </c>
      <c r="H876" t="s">
        <v>12</v>
      </c>
      <c r="I876">
        <f>IF(H876="AKULAKUOB",1,IF(H876="BUKAEXPRESS",2,IF(H876="BUKALAPAK",3,IF(H876="E3",4,IF(H876="LAZADA",5,IF(H876="MAGELLAN",6,IF(H876="SHOPEE",7,IF(H876="TOKOPEDIA",8,9))))))))</f>
        <v>6</v>
      </c>
      <c r="J876">
        <v>23580</v>
      </c>
      <c r="K876">
        <f>IF(M876="Bermasalah",0,1)</f>
        <v>0</v>
      </c>
      <c r="L876" t="s">
        <v>19</v>
      </c>
      <c r="M876" t="str">
        <f t="shared" si="55"/>
        <v>Bermasalah</v>
      </c>
    </row>
    <row r="877" spans="1:13" x14ac:dyDescent="0.25">
      <c r="A877" s="1">
        <v>45106</v>
      </c>
      <c r="B877" t="s">
        <v>40</v>
      </c>
      <c r="C877">
        <f t="shared" si="54"/>
        <v>35</v>
      </c>
      <c r="D877" t="s">
        <v>8</v>
      </c>
      <c r="E877">
        <f>IF(D877="ECO",1,IF(D877="EZ",2,3))</f>
        <v>2</v>
      </c>
      <c r="F877" t="s">
        <v>4</v>
      </c>
      <c r="G877">
        <f>IF(F877="PP_PM",1,IF(F877="PP_CASH",2,3))</f>
        <v>1</v>
      </c>
      <c r="H877" t="s">
        <v>12</v>
      </c>
      <c r="I877">
        <f>IF(H877="AKULAKUOB",1,IF(H877="BUKAEXPRESS",2,IF(H877="BUKALAPAK",3,IF(H877="E3",4,IF(H877="LAZADA",5,IF(H877="MAGELLAN",6,IF(H877="SHOPEE",7,IF(H877="TOKOPEDIA",8,9))))))))</f>
        <v>6</v>
      </c>
      <c r="J877">
        <v>4136</v>
      </c>
      <c r="K877">
        <f>IF(M877="Bermasalah",0,1)</f>
        <v>1</v>
      </c>
      <c r="L877" t="s">
        <v>49</v>
      </c>
      <c r="M877" t="str">
        <f t="shared" si="55"/>
        <v>Tidak Bermasalah</v>
      </c>
    </row>
    <row r="878" spans="1:13" x14ac:dyDescent="0.25">
      <c r="A878" s="1">
        <v>45080</v>
      </c>
      <c r="B878" t="s">
        <v>40</v>
      </c>
      <c r="C878">
        <f t="shared" si="54"/>
        <v>35</v>
      </c>
      <c r="D878" t="s">
        <v>8</v>
      </c>
      <c r="E878">
        <f>IF(D878="ECO",1,IF(D878="EZ",2,3))</f>
        <v>2</v>
      </c>
      <c r="F878" t="s">
        <v>4</v>
      </c>
      <c r="G878">
        <f>IF(F878="PP_PM",1,IF(F878="PP_CASH",2,3))</f>
        <v>1</v>
      </c>
      <c r="H878" t="s">
        <v>12</v>
      </c>
      <c r="I878">
        <f>IF(H878="AKULAKUOB",1,IF(H878="BUKAEXPRESS",2,IF(H878="BUKALAPAK",3,IF(H878="E3",4,IF(H878="LAZADA",5,IF(H878="MAGELLAN",6,IF(H878="SHOPEE",7,IF(H878="TOKOPEDIA",8,9))))))))</f>
        <v>6</v>
      </c>
      <c r="J878">
        <v>4086</v>
      </c>
      <c r="K878">
        <f>IF(M878="Bermasalah",0,1)</f>
        <v>1</v>
      </c>
      <c r="L878" t="s">
        <v>49</v>
      </c>
      <c r="M878" t="str">
        <f t="shared" si="55"/>
        <v>Tidak Bermasalah</v>
      </c>
    </row>
    <row r="879" spans="1:13" x14ac:dyDescent="0.25">
      <c r="A879" s="1">
        <v>44983</v>
      </c>
      <c r="B879" t="s">
        <v>112</v>
      </c>
      <c r="C879">
        <f t="shared" si="54"/>
        <v>36</v>
      </c>
      <c r="D879" t="s">
        <v>3</v>
      </c>
      <c r="E879">
        <f>IF(D879="ECO",1,IF(D879="EZ",2,3))</f>
        <v>1</v>
      </c>
      <c r="F879" t="s">
        <v>4</v>
      </c>
      <c r="G879">
        <f>IF(F879="PP_PM",1,IF(F879="PP_CASH",2,3))</f>
        <v>1</v>
      </c>
      <c r="H879" t="s">
        <v>12</v>
      </c>
      <c r="I879">
        <f>IF(H879="AKULAKUOB",1,IF(H879="BUKAEXPRESS",2,IF(H879="BUKALAPAK",3,IF(H879="E3",4,IF(H879="LAZADA",5,IF(H879="MAGELLAN",6,IF(H879="SHOPEE",7,IF(H879="TOKOPEDIA",8,9))))))))</f>
        <v>6</v>
      </c>
      <c r="J879">
        <v>25388</v>
      </c>
      <c r="K879">
        <f>IF(M879="Bermasalah",0,1)</f>
        <v>1</v>
      </c>
      <c r="L879" t="s">
        <v>49</v>
      </c>
      <c r="M879" t="str">
        <f t="shared" si="55"/>
        <v>Tidak Bermasalah</v>
      </c>
    </row>
    <row r="880" spans="1:13" x14ac:dyDescent="0.25">
      <c r="A880" s="1">
        <v>44966</v>
      </c>
      <c r="B880" t="s">
        <v>112</v>
      </c>
      <c r="C880">
        <f>IF(B880=B879,36,37)</f>
        <v>36</v>
      </c>
      <c r="D880" t="s">
        <v>8</v>
      </c>
      <c r="E880">
        <f>IF(D880="ECO",1,IF(D880="EZ",2,3))</f>
        <v>2</v>
      </c>
      <c r="F880" t="s">
        <v>4</v>
      </c>
      <c r="G880">
        <f>IF(F880="PP_PM",1,IF(F880="PP_CASH",2,3))</f>
        <v>1</v>
      </c>
      <c r="H880" t="s">
        <v>12</v>
      </c>
      <c r="I880">
        <f>IF(H880="AKULAKUOB",1,IF(H880="BUKAEXPRESS",2,IF(H880="BUKALAPAK",3,IF(H880="E3",4,IF(H880="LAZADA",5,IF(H880="MAGELLAN",6,IF(H880="SHOPEE",7,IF(H880="TOKOPEDIA",8,9))))))))</f>
        <v>6</v>
      </c>
      <c r="J880">
        <v>66930</v>
      </c>
      <c r="K880">
        <f>IF(M880="Bermasalah",0,1)</f>
        <v>1</v>
      </c>
      <c r="L880" t="s">
        <v>49</v>
      </c>
      <c r="M880" t="str">
        <f t="shared" si="55"/>
        <v>Tidak Bermasalah</v>
      </c>
    </row>
    <row r="881" spans="1:13" x14ac:dyDescent="0.25">
      <c r="A881" s="1">
        <v>45027</v>
      </c>
      <c r="B881" t="s">
        <v>112</v>
      </c>
      <c r="C881">
        <f t="shared" ref="C881:C891" si="56">IF(B881=B880,36,37)</f>
        <v>36</v>
      </c>
      <c r="D881" t="s">
        <v>8</v>
      </c>
      <c r="E881">
        <f>IF(D881="ECO",1,IF(D881="EZ",2,3))</f>
        <v>2</v>
      </c>
      <c r="F881" t="s">
        <v>4</v>
      </c>
      <c r="G881">
        <f>IF(F881="PP_PM",1,IF(F881="PP_CASH",2,3))</f>
        <v>1</v>
      </c>
      <c r="H881" t="s">
        <v>12</v>
      </c>
      <c r="I881">
        <f>IF(H881="AKULAKUOB",1,IF(H881="BUKAEXPRESS",2,IF(H881="BUKALAPAK",3,IF(H881="E3",4,IF(H881="LAZADA",5,IF(H881="MAGELLAN",6,IF(H881="SHOPEE",7,IF(H881="TOKOPEDIA",8,9))))))))</f>
        <v>6</v>
      </c>
      <c r="J881">
        <v>40922</v>
      </c>
      <c r="K881">
        <f>IF(M881="Bermasalah",0,1)</f>
        <v>0</v>
      </c>
      <c r="L881" t="s">
        <v>19</v>
      </c>
      <c r="M881" t="str">
        <f t="shared" si="55"/>
        <v>Bermasalah</v>
      </c>
    </row>
    <row r="882" spans="1:13" x14ac:dyDescent="0.25">
      <c r="A882" s="1">
        <v>45030</v>
      </c>
      <c r="B882" t="s">
        <v>112</v>
      </c>
      <c r="C882">
        <f t="shared" si="56"/>
        <v>36</v>
      </c>
      <c r="D882" t="s">
        <v>8</v>
      </c>
      <c r="E882">
        <f>IF(D882="ECO",1,IF(D882="EZ",2,3))</f>
        <v>2</v>
      </c>
      <c r="F882" t="s">
        <v>4</v>
      </c>
      <c r="G882">
        <f>IF(F882="PP_PM",1,IF(F882="PP_CASH",2,3))</f>
        <v>1</v>
      </c>
      <c r="H882" t="s">
        <v>12</v>
      </c>
      <c r="I882">
        <f>IF(H882="AKULAKUOB",1,IF(H882="BUKAEXPRESS",2,IF(H882="BUKALAPAK",3,IF(H882="E3",4,IF(H882="LAZADA",5,IF(H882="MAGELLAN",6,IF(H882="SHOPEE",7,IF(H882="TOKOPEDIA",8,9))))))))</f>
        <v>6</v>
      </c>
      <c r="J882">
        <v>11070</v>
      </c>
      <c r="K882">
        <f>IF(M882="Bermasalah",0,1)</f>
        <v>0</v>
      </c>
      <c r="L882" t="s">
        <v>10</v>
      </c>
      <c r="M882" t="str">
        <f t="shared" si="55"/>
        <v>Bermasalah</v>
      </c>
    </row>
    <row r="883" spans="1:13" x14ac:dyDescent="0.25">
      <c r="A883" s="1">
        <v>45040</v>
      </c>
      <c r="B883" t="s">
        <v>112</v>
      </c>
      <c r="C883">
        <f t="shared" si="56"/>
        <v>36</v>
      </c>
      <c r="D883" t="s">
        <v>8</v>
      </c>
      <c r="E883">
        <f>IF(D883="ECO",1,IF(D883="EZ",2,3))</f>
        <v>2</v>
      </c>
      <c r="F883" t="s">
        <v>4</v>
      </c>
      <c r="G883">
        <f>IF(F883="PP_PM",1,IF(F883="PP_CASH",2,3))</f>
        <v>1</v>
      </c>
      <c r="H883" t="s">
        <v>12</v>
      </c>
      <c r="I883">
        <f>IF(H883="AKULAKUOB",1,IF(H883="BUKAEXPRESS",2,IF(H883="BUKALAPAK",3,IF(H883="E3",4,IF(H883="LAZADA",5,IF(H883="MAGELLAN",6,IF(H883="SHOPEE",7,IF(H883="TOKOPEDIA",8,9))))))))</f>
        <v>6</v>
      </c>
      <c r="J883">
        <v>17798</v>
      </c>
      <c r="K883">
        <f>IF(M883="Bermasalah",0,1)</f>
        <v>1</v>
      </c>
      <c r="L883" t="s">
        <v>49</v>
      </c>
      <c r="M883" t="str">
        <f t="shared" si="55"/>
        <v>Tidak Bermasalah</v>
      </c>
    </row>
    <row r="884" spans="1:13" x14ac:dyDescent="0.25">
      <c r="A884" s="1">
        <v>45079</v>
      </c>
      <c r="B884" t="s">
        <v>112</v>
      </c>
      <c r="C884">
        <f t="shared" si="56"/>
        <v>36</v>
      </c>
      <c r="D884" t="s">
        <v>8</v>
      </c>
      <c r="E884">
        <f>IF(D884="ECO",1,IF(D884="EZ",2,3))</f>
        <v>2</v>
      </c>
      <c r="F884" t="s">
        <v>4</v>
      </c>
      <c r="G884">
        <f>IF(F884="PP_PM",1,IF(F884="PP_CASH",2,3))</f>
        <v>1</v>
      </c>
      <c r="H884" t="s">
        <v>12</v>
      </c>
      <c r="I884">
        <f>IF(H884="AKULAKUOB",1,IF(H884="BUKAEXPRESS",2,IF(H884="BUKALAPAK",3,IF(H884="E3",4,IF(H884="LAZADA",5,IF(H884="MAGELLAN",6,IF(H884="SHOPEE",7,IF(H884="TOKOPEDIA",8,9))))))))</f>
        <v>6</v>
      </c>
      <c r="J884">
        <v>4763</v>
      </c>
      <c r="K884">
        <f>IF(M884="Bermasalah",0,1)</f>
        <v>0</v>
      </c>
      <c r="L884" t="s">
        <v>19</v>
      </c>
      <c r="M884" t="str">
        <f t="shared" si="55"/>
        <v>Bermasalah</v>
      </c>
    </row>
    <row r="885" spans="1:13" x14ac:dyDescent="0.25">
      <c r="A885" s="1">
        <v>45093</v>
      </c>
      <c r="B885" t="s">
        <v>112</v>
      </c>
      <c r="C885">
        <f t="shared" si="56"/>
        <v>36</v>
      </c>
      <c r="D885" t="s">
        <v>8</v>
      </c>
      <c r="E885">
        <f>IF(D885="ECO",1,IF(D885="EZ",2,3))</f>
        <v>2</v>
      </c>
      <c r="F885" t="s">
        <v>4</v>
      </c>
      <c r="G885">
        <f>IF(F885="PP_PM",1,IF(F885="PP_CASH",2,3))</f>
        <v>1</v>
      </c>
      <c r="H885" t="s">
        <v>12</v>
      </c>
      <c r="I885">
        <f>IF(H885="AKULAKUOB",1,IF(H885="BUKAEXPRESS",2,IF(H885="BUKALAPAK",3,IF(H885="E3",4,IF(H885="LAZADA",5,IF(H885="MAGELLAN",6,IF(H885="SHOPEE",7,IF(H885="TOKOPEDIA",8,9))))))))</f>
        <v>6</v>
      </c>
      <c r="J885">
        <v>68870</v>
      </c>
      <c r="K885">
        <f>IF(M885="Bermasalah",0,1)</f>
        <v>1</v>
      </c>
      <c r="L885" t="s">
        <v>49</v>
      </c>
      <c r="M885" t="str">
        <f t="shared" si="55"/>
        <v>Tidak Bermasalah</v>
      </c>
    </row>
    <row r="886" spans="1:13" x14ac:dyDescent="0.25">
      <c r="A886" s="1">
        <v>45088</v>
      </c>
      <c r="B886" t="s">
        <v>112</v>
      </c>
      <c r="C886">
        <f t="shared" si="56"/>
        <v>36</v>
      </c>
      <c r="D886" t="s">
        <v>8</v>
      </c>
      <c r="E886">
        <f>IF(D886="ECO",1,IF(D886="EZ",2,3))</f>
        <v>2</v>
      </c>
      <c r="F886" t="s">
        <v>4</v>
      </c>
      <c r="G886">
        <f>IF(F886="PP_PM",1,IF(F886="PP_CASH",2,3))</f>
        <v>1</v>
      </c>
      <c r="H886" t="s">
        <v>12</v>
      </c>
      <c r="I886">
        <f>IF(H886="AKULAKUOB",1,IF(H886="BUKAEXPRESS",2,IF(H886="BUKALAPAK",3,IF(H886="E3",4,IF(H886="LAZADA",5,IF(H886="MAGELLAN",6,IF(H886="SHOPEE",7,IF(H886="TOKOPEDIA",8,9))))))))</f>
        <v>6</v>
      </c>
      <c r="J886">
        <v>38288</v>
      </c>
      <c r="K886">
        <f>IF(M886="Bermasalah",0,1)</f>
        <v>0</v>
      </c>
      <c r="L886" t="s">
        <v>19</v>
      </c>
      <c r="M886" t="str">
        <f t="shared" si="55"/>
        <v>Bermasalah</v>
      </c>
    </row>
    <row r="887" spans="1:13" x14ac:dyDescent="0.25">
      <c r="A887" s="1">
        <v>45092</v>
      </c>
      <c r="B887" t="s">
        <v>112</v>
      </c>
      <c r="C887">
        <f t="shared" si="56"/>
        <v>36</v>
      </c>
      <c r="D887" t="s">
        <v>8</v>
      </c>
      <c r="E887">
        <f>IF(D887="ECO",1,IF(D887="EZ",2,3))</f>
        <v>2</v>
      </c>
      <c r="F887" t="s">
        <v>4</v>
      </c>
      <c r="G887">
        <f>IF(F887="PP_PM",1,IF(F887="PP_CASH",2,3))</f>
        <v>1</v>
      </c>
      <c r="H887" t="s">
        <v>12</v>
      </c>
      <c r="I887">
        <f>IF(H887="AKULAKUOB",1,IF(H887="BUKAEXPRESS",2,IF(H887="BUKALAPAK",3,IF(H887="E3",4,IF(H887="LAZADA",5,IF(H887="MAGELLAN",6,IF(H887="SHOPEE",7,IF(H887="TOKOPEDIA",8,9))))))))</f>
        <v>6</v>
      </c>
      <c r="J887">
        <v>4823</v>
      </c>
      <c r="K887">
        <f>IF(M887="Bermasalah",0,1)</f>
        <v>1</v>
      </c>
      <c r="L887" t="s">
        <v>49</v>
      </c>
      <c r="M887" t="str">
        <f t="shared" si="55"/>
        <v>Tidak Bermasalah</v>
      </c>
    </row>
    <row r="888" spans="1:13" x14ac:dyDescent="0.25">
      <c r="A888" s="1">
        <v>45104</v>
      </c>
      <c r="B888" t="s">
        <v>112</v>
      </c>
      <c r="C888">
        <f t="shared" si="56"/>
        <v>36</v>
      </c>
      <c r="D888" t="s">
        <v>8</v>
      </c>
      <c r="E888">
        <f>IF(D888="ECO",1,IF(D888="EZ",2,3))</f>
        <v>2</v>
      </c>
      <c r="F888" t="s">
        <v>4</v>
      </c>
      <c r="G888">
        <f>IF(F888="PP_PM",1,IF(F888="PP_CASH",2,3))</f>
        <v>1</v>
      </c>
      <c r="H888" t="s">
        <v>12</v>
      </c>
      <c r="I888">
        <f>IF(H888="AKULAKUOB",1,IF(H888="BUKAEXPRESS",2,IF(H888="BUKALAPAK",3,IF(H888="E3",4,IF(H888="LAZADA",5,IF(H888="MAGELLAN",6,IF(H888="SHOPEE",7,IF(H888="TOKOPEDIA",8,9))))))))</f>
        <v>6</v>
      </c>
      <c r="J888">
        <v>13573</v>
      </c>
      <c r="K888">
        <f>IF(M888="Bermasalah",0,1)</f>
        <v>0</v>
      </c>
      <c r="L888" t="s">
        <v>19</v>
      </c>
      <c r="M888" t="str">
        <f t="shared" si="55"/>
        <v>Bermasalah</v>
      </c>
    </row>
    <row r="889" spans="1:13" x14ac:dyDescent="0.25">
      <c r="A889" s="1">
        <v>45089</v>
      </c>
      <c r="B889" t="s">
        <v>112</v>
      </c>
      <c r="C889">
        <f t="shared" si="56"/>
        <v>36</v>
      </c>
      <c r="D889" t="s">
        <v>8</v>
      </c>
      <c r="E889">
        <f>IF(D889="ECO",1,IF(D889="EZ",2,3))</f>
        <v>2</v>
      </c>
      <c r="F889" t="s">
        <v>4</v>
      </c>
      <c r="G889">
        <f>IF(F889="PP_PM",1,IF(F889="PP_CASH",2,3))</f>
        <v>1</v>
      </c>
      <c r="H889" t="s">
        <v>12</v>
      </c>
      <c r="I889">
        <f>IF(H889="AKULAKUOB",1,IF(H889="BUKAEXPRESS",2,IF(H889="BUKALAPAK",3,IF(H889="E3",4,IF(H889="LAZADA",5,IF(H889="MAGELLAN",6,IF(H889="SHOPEE",7,IF(H889="TOKOPEDIA",8,9))))))))</f>
        <v>6</v>
      </c>
      <c r="J889">
        <v>17938</v>
      </c>
      <c r="K889">
        <f>IF(M889="Bermasalah",0,1)</f>
        <v>1</v>
      </c>
      <c r="L889" t="s">
        <v>49</v>
      </c>
      <c r="M889" t="str">
        <f t="shared" si="55"/>
        <v>Tidak Bermasalah</v>
      </c>
    </row>
    <row r="890" spans="1:13" x14ac:dyDescent="0.25">
      <c r="A890" s="1">
        <v>45091</v>
      </c>
      <c r="B890" t="s">
        <v>112</v>
      </c>
      <c r="C890">
        <f t="shared" si="56"/>
        <v>36</v>
      </c>
      <c r="D890" t="s">
        <v>8</v>
      </c>
      <c r="E890">
        <f>IF(D890="ECO",1,IF(D890="EZ",2,3))</f>
        <v>2</v>
      </c>
      <c r="F890" t="s">
        <v>4</v>
      </c>
      <c r="G890">
        <f>IF(F890="PP_PM",1,IF(F890="PP_CASH",2,3))</f>
        <v>1</v>
      </c>
      <c r="H890" t="s">
        <v>12</v>
      </c>
      <c r="I890">
        <f>IF(H890="AKULAKUOB",1,IF(H890="BUKAEXPRESS",2,IF(H890="BUKALAPAK",3,IF(H890="E3",4,IF(H890="LAZADA",5,IF(H890="MAGELLAN",6,IF(H890="SHOPEE",7,IF(H890="TOKOPEDIA",8,9))))))))</f>
        <v>6</v>
      </c>
      <c r="J890">
        <v>10292</v>
      </c>
      <c r="K890">
        <f>IF(M890="Bermasalah",0,1)</f>
        <v>1</v>
      </c>
      <c r="L890" t="s">
        <v>49</v>
      </c>
      <c r="M890" t="str">
        <f t="shared" si="55"/>
        <v>Tidak Bermasalah</v>
      </c>
    </row>
    <row r="891" spans="1:13" x14ac:dyDescent="0.25">
      <c r="A891" s="1">
        <v>44927</v>
      </c>
      <c r="B891" t="s">
        <v>85</v>
      </c>
      <c r="C891">
        <f t="shared" si="56"/>
        <v>37</v>
      </c>
      <c r="D891" t="s">
        <v>8</v>
      </c>
      <c r="E891">
        <f>IF(D891="ECO",1,IF(D891="EZ",2,3))</f>
        <v>2</v>
      </c>
      <c r="F891" t="s">
        <v>4</v>
      </c>
      <c r="G891">
        <f>IF(F891="PP_PM",1,IF(F891="PP_CASH",2,3))</f>
        <v>1</v>
      </c>
      <c r="H891" t="s">
        <v>86</v>
      </c>
      <c r="I891">
        <f>IF(H891="AKULAKUOB",1,IF(H891="BUKAEXPRESS",2,IF(H891="BUKALAPAK",3,IF(H891="E3",4,IF(H891="LAZADA",5,IF(H891="MAGELLAN",6,IF(H891="SHOPEE",7,IF(H891="TOKOPEDIA",8,9))))))))</f>
        <v>8</v>
      </c>
      <c r="J891">
        <v>8000</v>
      </c>
      <c r="K891">
        <f>IF(M891="Bermasalah",0,1)</f>
        <v>1</v>
      </c>
      <c r="L891" t="s">
        <v>49</v>
      </c>
      <c r="M891" t="str">
        <f t="shared" si="55"/>
        <v>Tidak Bermasalah</v>
      </c>
    </row>
    <row r="892" spans="1:13" x14ac:dyDescent="0.25">
      <c r="A892" s="1">
        <v>44929</v>
      </c>
      <c r="B892" t="s">
        <v>85</v>
      </c>
      <c r="C892">
        <f>IF(B892=B891,37,38)</f>
        <v>37</v>
      </c>
      <c r="D892" t="s">
        <v>8</v>
      </c>
      <c r="E892">
        <f>IF(D892="ECO",1,IF(D892="EZ",2,3))</f>
        <v>2</v>
      </c>
      <c r="F892" t="s">
        <v>4</v>
      </c>
      <c r="G892">
        <f>IF(F892="PP_PM",1,IF(F892="PP_CASH",2,3))</f>
        <v>1</v>
      </c>
      <c r="H892" t="s">
        <v>86</v>
      </c>
      <c r="I892">
        <f>IF(H892="AKULAKUOB",1,IF(H892="BUKAEXPRESS",2,IF(H892="BUKALAPAK",3,IF(H892="E3",4,IF(H892="LAZADA",5,IF(H892="MAGELLAN",6,IF(H892="SHOPEE",7,IF(H892="TOKOPEDIA",8,9))))))))</f>
        <v>8</v>
      </c>
      <c r="J892">
        <v>8000</v>
      </c>
      <c r="K892">
        <f>IF(M892="Bermasalah",0,1)</f>
        <v>1</v>
      </c>
      <c r="L892" t="s">
        <v>49</v>
      </c>
      <c r="M892" t="str">
        <f t="shared" si="55"/>
        <v>Tidak Bermasalah</v>
      </c>
    </row>
    <row r="893" spans="1:13" x14ac:dyDescent="0.25">
      <c r="A893" s="1">
        <v>44930</v>
      </c>
      <c r="B893" t="s">
        <v>85</v>
      </c>
      <c r="C893">
        <f t="shared" ref="C893:C897" si="57">IF(B893=B892,37,38)</f>
        <v>37</v>
      </c>
      <c r="D893" t="s">
        <v>8</v>
      </c>
      <c r="E893">
        <f>IF(D893="ECO",1,IF(D893="EZ",2,3))</f>
        <v>2</v>
      </c>
      <c r="F893" t="s">
        <v>4</v>
      </c>
      <c r="G893">
        <f>IF(F893="PP_PM",1,IF(F893="PP_CASH",2,3))</f>
        <v>1</v>
      </c>
      <c r="H893" t="s">
        <v>86</v>
      </c>
      <c r="I893">
        <f>IF(H893="AKULAKUOB",1,IF(H893="BUKAEXPRESS",2,IF(H893="BUKALAPAK",3,IF(H893="E3",4,IF(H893="LAZADA",5,IF(H893="MAGELLAN",6,IF(H893="SHOPEE",7,IF(H893="TOKOPEDIA",8,9))))))))</f>
        <v>8</v>
      </c>
      <c r="J893">
        <v>8000</v>
      </c>
      <c r="K893">
        <f>IF(M893="Bermasalah",0,1)</f>
        <v>1</v>
      </c>
      <c r="L893" t="s">
        <v>49</v>
      </c>
      <c r="M893" t="str">
        <f t="shared" si="55"/>
        <v>Tidak Bermasalah</v>
      </c>
    </row>
    <row r="894" spans="1:13" x14ac:dyDescent="0.25">
      <c r="A894" s="1">
        <v>44927</v>
      </c>
      <c r="B894" t="s">
        <v>85</v>
      </c>
      <c r="C894">
        <f t="shared" si="57"/>
        <v>37</v>
      </c>
      <c r="D894" t="s">
        <v>8</v>
      </c>
      <c r="E894">
        <f>IF(D894="ECO",1,IF(D894="EZ",2,3))</f>
        <v>2</v>
      </c>
      <c r="F894" t="s">
        <v>4</v>
      </c>
      <c r="G894">
        <f>IF(F894="PP_PM",1,IF(F894="PP_CASH",2,3))</f>
        <v>1</v>
      </c>
      <c r="H894" t="s">
        <v>86</v>
      </c>
      <c r="I894">
        <f>IF(H894="AKULAKUOB",1,IF(H894="BUKAEXPRESS",2,IF(H894="BUKALAPAK",3,IF(H894="E3",4,IF(H894="LAZADA",5,IF(H894="MAGELLAN",6,IF(H894="SHOPEE",7,IF(H894="TOKOPEDIA",8,9))))))))</f>
        <v>8</v>
      </c>
      <c r="J894">
        <v>16000</v>
      </c>
      <c r="K894">
        <f>IF(M894="Bermasalah",0,1)</f>
        <v>1</v>
      </c>
      <c r="L894" t="s">
        <v>49</v>
      </c>
      <c r="M894" t="str">
        <f t="shared" si="55"/>
        <v>Tidak Bermasalah</v>
      </c>
    </row>
    <row r="895" spans="1:13" x14ac:dyDescent="0.25">
      <c r="A895" s="1">
        <v>44927</v>
      </c>
      <c r="B895" t="s">
        <v>85</v>
      </c>
      <c r="C895">
        <f t="shared" si="57"/>
        <v>37</v>
      </c>
      <c r="D895" t="s">
        <v>8</v>
      </c>
      <c r="E895">
        <f>IF(D895="ECO",1,IF(D895="EZ",2,3))</f>
        <v>2</v>
      </c>
      <c r="F895" t="s">
        <v>4</v>
      </c>
      <c r="G895">
        <f>IF(F895="PP_PM",1,IF(F895="PP_CASH",2,3))</f>
        <v>1</v>
      </c>
      <c r="H895" t="s">
        <v>86</v>
      </c>
      <c r="I895">
        <f>IF(H895="AKULAKUOB",1,IF(H895="BUKAEXPRESS",2,IF(H895="BUKALAPAK",3,IF(H895="E3",4,IF(H895="LAZADA",5,IF(H895="MAGELLAN",6,IF(H895="SHOPEE",7,IF(H895="TOKOPEDIA",8,9))))))))</f>
        <v>8</v>
      </c>
      <c r="J895">
        <v>8000</v>
      </c>
      <c r="K895">
        <f>IF(M895="Bermasalah",0,1)</f>
        <v>1</v>
      </c>
      <c r="L895" t="s">
        <v>49</v>
      </c>
      <c r="M895" t="str">
        <f t="shared" si="55"/>
        <v>Tidak Bermasalah</v>
      </c>
    </row>
    <row r="896" spans="1:13" x14ac:dyDescent="0.25">
      <c r="A896" s="1">
        <v>44927</v>
      </c>
      <c r="B896" t="s">
        <v>85</v>
      </c>
      <c r="C896">
        <f t="shared" si="57"/>
        <v>37</v>
      </c>
      <c r="D896" t="s">
        <v>8</v>
      </c>
      <c r="E896">
        <f>IF(D896="ECO",1,IF(D896="EZ",2,3))</f>
        <v>2</v>
      </c>
      <c r="F896" t="s">
        <v>4</v>
      </c>
      <c r="G896">
        <f>IF(F896="PP_PM",1,IF(F896="PP_CASH",2,3))</f>
        <v>1</v>
      </c>
      <c r="H896" t="s">
        <v>86</v>
      </c>
      <c r="I896">
        <f>IF(H896="AKULAKUOB",1,IF(H896="BUKAEXPRESS",2,IF(H896="BUKALAPAK",3,IF(H896="E3",4,IF(H896="LAZADA",5,IF(H896="MAGELLAN",6,IF(H896="SHOPEE",7,IF(H896="TOKOPEDIA",8,9))))))))</f>
        <v>8</v>
      </c>
      <c r="J896">
        <v>8000</v>
      </c>
      <c r="K896">
        <f>IF(M896="Bermasalah",0,1)</f>
        <v>1</v>
      </c>
      <c r="L896" t="s">
        <v>49</v>
      </c>
      <c r="M896" t="str">
        <f t="shared" si="55"/>
        <v>Tidak Bermasalah</v>
      </c>
    </row>
    <row r="897" spans="1:13" x14ac:dyDescent="0.25">
      <c r="A897" s="1">
        <v>44928</v>
      </c>
      <c r="B897" t="s">
        <v>21</v>
      </c>
      <c r="C897">
        <f t="shared" si="57"/>
        <v>38</v>
      </c>
      <c r="D897" t="s">
        <v>8</v>
      </c>
      <c r="E897">
        <f>IF(D897="ECO",1,IF(D897="EZ",2,3))</f>
        <v>2</v>
      </c>
      <c r="F897" t="s">
        <v>4</v>
      </c>
      <c r="G897">
        <f>IF(F897="PP_PM",1,IF(F897="PP_CASH",2,3))</f>
        <v>1</v>
      </c>
      <c r="H897" t="s">
        <v>12</v>
      </c>
      <c r="I897">
        <f>IF(H897="AKULAKUOB",1,IF(H897="BUKAEXPRESS",2,IF(H897="BUKALAPAK",3,IF(H897="E3",4,IF(H897="LAZADA",5,IF(H897="MAGELLAN",6,IF(H897="SHOPEE",7,IF(H897="TOKOPEDIA",8,9))))))))</f>
        <v>6</v>
      </c>
      <c r="J897">
        <v>14550</v>
      </c>
      <c r="K897">
        <f>IF(M897="Bermasalah",0,1)</f>
        <v>0</v>
      </c>
      <c r="L897" t="s">
        <v>19</v>
      </c>
      <c r="M897" t="str">
        <f t="shared" si="55"/>
        <v>Bermasalah</v>
      </c>
    </row>
    <row r="898" spans="1:13" x14ac:dyDescent="0.25">
      <c r="A898" s="1">
        <v>44930</v>
      </c>
      <c r="B898" t="s">
        <v>21</v>
      </c>
      <c r="C898">
        <f>IF(B898=B897,38,39)</f>
        <v>38</v>
      </c>
      <c r="D898" t="s">
        <v>8</v>
      </c>
      <c r="E898">
        <f>IF(D898="ECO",1,IF(D898="EZ",2,3))</f>
        <v>2</v>
      </c>
      <c r="F898" t="s">
        <v>4</v>
      </c>
      <c r="G898">
        <f>IF(F898="PP_PM",1,IF(F898="PP_CASH",2,3))</f>
        <v>1</v>
      </c>
      <c r="H898" t="s">
        <v>12</v>
      </c>
      <c r="I898">
        <f>IF(H898="AKULAKUOB",1,IF(H898="BUKAEXPRESS",2,IF(H898="BUKALAPAK",3,IF(H898="E3",4,IF(H898="LAZADA",5,IF(H898="MAGELLAN",6,IF(H898="SHOPEE",7,IF(H898="TOKOPEDIA",8,9))))))))</f>
        <v>6</v>
      </c>
      <c r="J898">
        <v>27645</v>
      </c>
      <c r="K898">
        <f>IF(M898="Bermasalah",0,1)</f>
        <v>0</v>
      </c>
      <c r="L898" t="s">
        <v>19</v>
      </c>
      <c r="M898" t="str">
        <f t="shared" si="55"/>
        <v>Bermasalah</v>
      </c>
    </row>
    <row r="899" spans="1:13" x14ac:dyDescent="0.25">
      <c r="A899" s="1">
        <v>44930</v>
      </c>
      <c r="B899" t="s">
        <v>21</v>
      </c>
      <c r="C899">
        <f t="shared" ref="C899:C962" si="58">IF(B899=B898,38,39)</f>
        <v>38</v>
      </c>
      <c r="D899" t="s">
        <v>8</v>
      </c>
      <c r="E899">
        <f>IF(D899="ECO",1,IF(D899="EZ",2,3))</f>
        <v>2</v>
      </c>
      <c r="F899" t="s">
        <v>4</v>
      </c>
      <c r="G899">
        <f>IF(F899="PP_PM",1,IF(F899="PP_CASH",2,3))</f>
        <v>1</v>
      </c>
      <c r="H899" t="s">
        <v>12</v>
      </c>
      <c r="I899">
        <f>IF(H899="AKULAKUOB",1,IF(H899="BUKAEXPRESS",2,IF(H899="BUKALAPAK",3,IF(H899="E3",4,IF(H899="LAZADA",5,IF(H899="MAGELLAN",6,IF(H899="SHOPEE",7,IF(H899="TOKOPEDIA",8,9))))))))</f>
        <v>6</v>
      </c>
      <c r="J899">
        <v>21340</v>
      </c>
      <c r="K899">
        <f>IF(M899="Bermasalah",0,1)</f>
        <v>0</v>
      </c>
      <c r="L899" t="s">
        <v>19</v>
      </c>
      <c r="M899" t="str">
        <f t="shared" si="55"/>
        <v>Bermasalah</v>
      </c>
    </row>
    <row r="900" spans="1:13" x14ac:dyDescent="0.25">
      <c r="A900" s="1">
        <v>44930</v>
      </c>
      <c r="B900" t="s">
        <v>21</v>
      </c>
      <c r="C900">
        <f t="shared" si="58"/>
        <v>38</v>
      </c>
      <c r="D900" t="s">
        <v>8</v>
      </c>
      <c r="E900">
        <f>IF(D900="ECO",1,IF(D900="EZ",2,3))</f>
        <v>2</v>
      </c>
      <c r="F900" t="s">
        <v>4</v>
      </c>
      <c r="G900">
        <f>IF(F900="PP_PM",1,IF(F900="PP_CASH",2,3))</f>
        <v>1</v>
      </c>
      <c r="H900" t="s">
        <v>12</v>
      </c>
      <c r="I900">
        <f>IF(H900="AKULAKUOB",1,IF(H900="BUKAEXPRESS",2,IF(H900="BUKALAPAK",3,IF(H900="E3",4,IF(H900="LAZADA",5,IF(H900="MAGELLAN",6,IF(H900="SHOPEE",7,IF(H900="TOKOPEDIA",8,9))))))))</f>
        <v>6</v>
      </c>
      <c r="J900">
        <v>19885</v>
      </c>
      <c r="K900">
        <f>IF(M900="Bermasalah",0,1)</f>
        <v>0</v>
      </c>
      <c r="L900" t="s">
        <v>19</v>
      </c>
      <c r="M900" t="str">
        <f t="shared" si="55"/>
        <v>Bermasalah</v>
      </c>
    </row>
    <row r="901" spans="1:13" x14ac:dyDescent="0.25">
      <c r="A901" s="1">
        <v>44940</v>
      </c>
      <c r="B901" t="s">
        <v>21</v>
      </c>
      <c r="C901">
        <f t="shared" si="58"/>
        <v>38</v>
      </c>
      <c r="D901" t="s">
        <v>8</v>
      </c>
      <c r="E901">
        <f>IF(D901="ECO",1,IF(D901="EZ",2,3))</f>
        <v>2</v>
      </c>
      <c r="F901" t="s">
        <v>4</v>
      </c>
      <c r="G901">
        <f>IF(F901="PP_PM",1,IF(F901="PP_CASH",2,3))</f>
        <v>1</v>
      </c>
      <c r="H901" t="s">
        <v>12</v>
      </c>
      <c r="I901">
        <f>IF(H901="AKULAKUOB",1,IF(H901="BUKAEXPRESS",2,IF(H901="BUKALAPAK",3,IF(H901="E3",4,IF(H901="LAZADA",5,IF(H901="MAGELLAN",6,IF(H901="SHOPEE",7,IF(H901="TOKOPEDIA",8,9))))))))</f>
        <v>6</v>
      </c>
      <c r="J901">
        <v>4365</v>
      </c>
      <c r="K901">
        <f>IF(M901="Bermasalah",0,1)</f>
        <v>0</v>
      </c>
      <c r="L901" t="s">
        <v>19</v>
      </c>
      <c r="M901" t="str">
        <f t="shared" si="55"/>
        <v>Bermasalah</v>
      </c>
    </row>
    <row r="902" spans="1:13" x14ac:dyDescent="0.25">
      <c r="A902" s="1">
        <v>44930</v>
      </c>
      <c r="B902" t="s">
        <v>21</v>
      </c>
      <c r="C902">
        <f t="shared" si="58"/>
        <v>38</v>
      </c>
      <c r="D902" t="s">
        <v>8</v>
      </c>
      <c r="E902">
        <f>IF(D902="ECO",1,IF(D902="EZ",2,3))</f>
        <v>2</v>
      </c>
      <c r="F902" t="s">
        <v>4</v>
      </c>
      <c r="G902">
        <f>IF(F902="PP_PM",1,IF(F902="PP_CASH",2,3))</f>
        <v>1</v>
      </c>
      <c r="H902" t="s">
        <v>12</v>
      </c>
      <c r="I902">
        <f>IF(H902="AKULAKUOB",1,IF(H902="BUKAEXPRESS",2,IF(H902="BUKALAPAK",3,IF(H902="E3",4,IF(H902="LAZADA",5,IF(H902="MAGELLAN",6,IF(H902="SHOPEE",7,IF(H902="TOKOPEDIA",8,9))))))))</f>
        <v>6</v>
      </c>
      <c r="J902">
        <v>17460</v>
      </c>
      <c r="K902">
        <f>IF(M902="Bermasalah",0,1)</f>
        <v>0</v>
      </c>
      <c r="L902" t="s">
        <v>19</v>
      </c>
      <c r="M902" t="str">
        <f t="shared" si="55"/>
        <v>Bermasalah</v>
      </c>
    </row>
    <row r="903" spans="1:13" x14ac:dyDescent="0.25">
      <c r="A903" s="1">
        <v>44947</v>
      </c>
      <c r="B903" t="s">
        <v>21</v>
      </c>
      <c r="C903">
        <f t="shared" si="58"/>
        <v>38</v>
      </c>
      <c r="D903" t="s">
        <v>8</v>
      </c>
      <c r="E903">
        <f>IF(D903="ECO",1,IF(D903="EZ",2,3))</f>
        <v>2</v>
      </c>
      <c r="F903" t="s">
        <v>4</v>
      </c>
      <c r="G903">
        <f>IF(F903="PP_PM",1,IF(F903="PP_CASH",2,3))</f>
        <v>1</v>
      </c>
      <c r="H903" t="s">
        <v>12</v>
      </c>
      <c r="I903">
        <f>IF(H903="AKULAKUOB",1,IF(H903="BUKAEXPRESS",2,IF(H903="BUKALAPAK",3,IF(H903="E3",4,IF(H903="LAZADA",5,IF(H903="MAGELLAN",6,IF(H903="SHOPEE",7,IF(H903="TOKOPEDIA",8,9))))))))</f>
        <v>6</v>
      </c>
      <c r="J903">
        <v>17460</v>
      </c>
      <c r="K903">
        <f>IF(M903="Bermasalah",0,1)</f>
        <v>0</v>
      </c>
      <c r="L903" t="s">
        <v>19</v>
      </c>
      <c r="M903" t="str">
        <f t="shared" si="55"/>
        <v>Bermasalah</v>
      </c>
    </row>
    <row r="904" spans="1:13" x14ac:dyDescent="0.25">
      <c r="A904" s="1">
        <v>44954</v>
      </c>
      <c r="B904" t="s">
        <v>21</v>
      </c>
      <c r="C904">
        <f t="shared" si="58"/>
        <v>38</v>
      </c>
      <c r="D904" t="s">
        <v>8</v>
      </c>
      <c r="E904">
        <f>IF(D904="ECO",1,IF(D904="EZ",2,3))</f>
        <v>2</v>
      </c>
      <c r="F904" t="s">
        <v>4</v>
      </c>
      <c r="G904">
        <f>IF(F904="PP_PM",1,IF(F904="PP_CASH",2,3))</f>
        <v>1</v>
      </c>
      <c r="H904" t="s">
        <v>12</v>
      </c>
      <c r="I904">
        <f>IF(H904="AKULAKUOB",1,IF(H904="BUKAEXPRESS",2,IF(H904="BUKALAPAK",3,IF(H904="E3",4,IF(H904="LAZADA",5,IF(H904="MAGELLAN",6,IF(H904="SHOPEE",7,IF(H904="TOKOPEDIA",8,9))))))))</f>
        <v>6</v>
      </c>
      <c r="J904">
        <v>3880</v>
      </c>
      <c r="K904">
        <f>IF(M904="Bermasalah",0,1)</f>
        <v>0</v>
      </c>
      <c r="L904" t="s">
        <v>19</v>
      </c>
      <c r="M904" t="str">
        <f t="shared" si="55"/>
        <v>Bermasalah</v>
      </c>
    </row>
    <row r="905" spans="1:13" x14ac:dyDescent="0.25">
      <c r="A905" s="1">
        <v>44930</v>
      </c>
      <c r="B905" t="s">
        <v>21</v>
      </c>
      <c r="C905">
        <f t="shared" si="58"/>
        <v>38</v>
      </c>
      <c r="D905" t="s">
        <v>8</v>
      </c>
      <c r="E905">
        <f>IF(D905="ECO",1,IF(D905="EZ",2,3))</f>
        <v>2</v>
      </c>
      <c r="F905" t="s">
        <v>4</v>
      </c>
      <c r="G905">
        <f>IF(F905="PP_PM",1,IF(F905="PP_CASH",2,3))</f>
        <v>1</v>
      </c>
      <c r="H905" t="s">
        <v>12</v>
      </c>
      <c r="I905">
        <f>IF(H905="AKULAKUOB",1,IF(H905="BUKAEXPRESS",2,IF(H905="BUKALAPAK",3,IF(H905="E3",4,IF(H905="LAZADA",5,IF(H905="MAGELLAN",6,IF(H905="SHOPEE",7,IF(H905="TOKOPEDIA",8,9))))))))</f>
        <v>6</v>
      </c>
      <c r="J905">
        <v>23280</v>
      </c>
      <c r="K905">
        <f>IF(M905="Bermasalah",0,1)</f>
        <v>0</v>
      </c>
      <c r="L905" t="s">
        <v>19</v>
      </c>
      <c r="M905" t="str">
        <f t="shared" si="55"/>
        <v>Bermasalah</v>
      </c>
    </row>
    <row r="906" spans="1:13" x14ac:dyDescent="0.25">
      <c r="A906" s="1">
        <v>44938</v>
      </c>
      <c r="B906" t="s">
        <v>21</v>
      </c>
      <c r="C906">
        <f t="shared" si="58"/>
        <v>38</v>
      </c>
      <c r="D906" t="s">
        <v>8</v>
      </c>
      <c r="E906">
        <f>IF(D906="ECO",1,IF(D906="EZ",2,3))</f>
        <v>2</v>
      </c>
      <c r="F906" t="s">
        <v>4</v>
      </c>
      <c r="G906">
        <f>IF(F906="PP_PM",1,IF(F906="PP_CASH",2,3))</f>
        <v>1</v>
      </c>
      <c r="H906" t="s">
        <v>12</v>
      </c>
      <c r="I906">
        <f>IF(H906="AKULAKUOB",1,IF(H906="BUKAEXPRESS",2,IF(H906="BUKALAPAK",3,IF(H906="E3",4,IF(H906="LAZADA",5,IF(H906="MAGELLAN",6,IF(H906="SHOPEE",7,IF(H906="TOKOPEDIA",8,9))))))))</f>
        <v>6</v>
      </c>
      <c r="J906">
        <v>38645</v>
      </c>
      <c r="K906">
        <f>IF(M906="Bermasalah",0,1)</f>
        <v>1</v>
      </c>
      <c r="L906" t="s">
        <v>49</v>
      </c>
      <c r="M906" t="str">
        <f t="shared" si="55"/>
        <v>Tidak Bermasalah</v>
      </c>
    </row>
    <row r="907" spans="1:13" x14ac:dyDescent="0.25">
      <c r="A907" s="1">
        <v>44952</v>
      </c>
      <c r="B907" t="s">
        <v>21</v>
      </c>
      <c r="C907">
        <f t="shared" si="58"/>
        <v>38</v>
      </c>
      <c r="D907" t="s">
        <v>8</v>
      </c>
      <c r="E907">
        <f>IF(D907="ECO",1,IF(D907="EZ",2,3))</f>
        <v>2</v>
      </c>
      <c r="F907" t="s">
        <v>4</v>
      </c>
      <c r="G907">
        <f>IF(F907="PP_PM",1,IF(F907="PP_CASH",2,3))</f>
        <v>1</v>
      </c>
      <c r="H907" t="s">
        <v>12</v>
      </c>
      <c r="I907">
        <f>IF(H907="AKULAKUOB",1,IF(H907="BUKAEXPRESS",2,IF(H907="BUKALAPAK",3,IF(H907="E3",4,IF(H907="LAZADA",5,IF(H907="MAGELLAN",6,IF(H907="SHOPEE",7,IF(H907="TOKOPEDIA",8,9))))))))</f>
        <v>6</v>
      </c>
      <c r="J907">
        <v>38315</v>
      </c>
      <c r="K907">
        <f>IF(M907="Bermasalah",0,1)</f>
        <v>1</v>
      </c>
      <c r="L907" t="s">
        <v>49</v>
      </c>
      <c r="M907" t="str">
        <f t="shared" si="55"/>
        <v>Tidak Bermasalah</v>
      </c>
    </row>
    <row r="908" spans="1:13" x14ac:dyDescent="0.25">
      <c r="A908" s="1">
        <v>44957</v>
      </c>
      <c r="B908" t="s">
        <v>21</v>
      </c>
      <c r="C908">
        <f t="shared" si="58"/>
        <v>38</v>
      </c>
      <c r="D908" t="s">
        <v>8</v>
      </c>
      <c r="E908">
        <f>IF(D908="ECO",1,IF(D908="EZ",2,3))</f>
        <v>2</v>
      </c>
      <c r="F908" t="s">
        <v>4</v>
      </c>
      <c r="G908">
        <f>IF(F908="PP_PM",1,IF(F908="PP_CASH",2,3))</f>
        <v>1</v>
      </c>
      <c r="H908" t="s">
        <v>12</v>
      </c>
      <c r="I908">
        <f>IF(H908="AKULAKUOB",1,IF(H908="BUKAEXPRESS",2,IF(H908="BUKALAPAK",3,IF(H908="E3",4,IF(H908="LAZADA",5,IF(H908="MAGELLAN",6,IF(H908="SHOPEE",7,IF(H908="TOKOPEDIA",8,9))))))))</f>
        <v>6</v>
      </c>
      <c r="J908">
        <v>25065</v>
      </c>
      <c r="K908">
        <f>IF(M908="Bermasalah",0,1)</f>
        <v>1</v>
      </c>
      <c r="L908" t="s">
        <v>49</v>
      </c>
      <c r="M908" t="str">
        <f t="shared" si="55"/>
        <v>Tidak Bermasalah</v>
      </c>
    </row>
    <row r="909" spans="1:13" x14ac:dyDescent="0.25">
      <c r="A909" s="1">
        <v>44956</v>
      </c>
      <c r="B909" t="s">
        <v>21</v>
      </c>
      <c r="C909">
        <f t="shared" si="58"/>
        <v>38</v>
      </c>
      <c r="D909" t="s">
        <v>8</v>
      </c>
      <c r="E909">
        <f>IF(D909="ECO",1,IF(D909="EZ",2,3))</f>
        <v>2</v>
      </c>
      <c r="F909" t="s">
        <v>4</v>
      </c>
      <c r="G909">
        <f>IF(F909="PP_PM",1,IF(F909="PP_CASH",2,3))</f>
        <v>1</v>
      </c>
      <c r="H909" t="s">
        <v>12</v>
      </c>
      <c r="I909">
        <f>IF(H909="AKULAKUOB",1,IF(H909="BUKAEXPRESS",2,IF(H909="BUKALAPAK",3,IF(H909="E3",4,IF(H909="LAZADA",5,IF(H909="MAGELLAN",6,IF(H909="SHOPEE",7,IF(H909="TOKOPEDIA",8,9))))))))</f>
        <v>6</v>
      </c>
      <c r="J909">
        <v>27005</v>
      </c>
      <c r="K909">
        <f>IF(M909="Bermasalah",0,1)</f>
        <v>1</v>
      </c>
      <c r="L909" t="s">
        <v>49</v>
      </c>
      <c r="M909" t="str">
        <f t="shared" si="55"/>
        <v>Tidak Bermasalah</v>
      </c>
    </row>
    <row r="910" spans="1:13" x14ac:dyDescent="0.25">
      <c r="A910" s="1">
        <v>44968</v>
      </c>
      <c r="B910" t="s">
        <v>21</v>
      </c>
      <c r="C910">
        <f t="shared" si="58"/>
        <v>38</v>
      </c>
      <c r="D910" t="s">
        <v>3</v>
      </c>
      <c r="E910">
        <f>IF(D910="ECO",1,IF(D910="EZ",2,3))</f>
        <v>1</v>
      </c>
      <c r="F910" t="s">
        <v>4</v>
      </c>
      <c r="G910">
        <f>IF(F910="PP_PM",1,IF(F910="PP_CASH",2,3))</f>
        <v>1</v>
      </c>
      <c r="H910" t="s">
        <v>12</v>
      </c>
      <c r="I910">
        <f>IF(H910="AKULAKUOB",1,IF(H910="BUKAEXPRESS",2,IF(H910="BUKALAPAK",3,IF(H910="E3",4,IF(H910="LAZADA",5,IF(H910="MAGELLAN",6,IF(H910="SHOPEE",7,IF(H910="TOKOPEDIA",8,9))))))))</f>
        <v>6</v>
      </c>
      <c r="J910">
        <v>23018</v>
      </c>
      <c r="K910">
        <f>IF(M910="Bermasalah",0,1)</f>
        <v>1</v>
      </c>
      <c r="L910" t="s">
        <v>49</v>
      </c>
      <c r="M910" t="str">
        <f t="shared" ref="M910:M973" si="59">IF(L910="Other","Bermasalah",IF(L910="Delivery","Tidak Bermasalah",IF(L910="Kirim","Tidak Bermasalah",IF(L910="Pack","Tidak Bermasalah",IF(L910="Paket Bermasalah","Bermasalah",IF(L910="Paket Tinggal Gudang","Tidak Bermasalah",IF(L910="Sampai","Tidak Bermasalah",IF(L910="Tanda Terima","Tidak Bermasalah",IF(L910="TTD Retur","Bermasalah",0)))))))))</f>
        <v>Tidak Bermasalah</v>
      </c>
    </row>
    <row r="911" spans="1:13" x14ac:dyDescent="0.25">
      <c r="A911" s="1">
        <v>44958</v>
      </c>
      <c r="B911" t="s">
        <v>21</v>
      </c>
      <c r="C911">
        <f t="shared" si="58"/>
        <v>38</v>
      </c>
      <c r="D911" t="s">
        <v>3</v>
      </c>
      <c r="E911">
        <f>IF(D911="ECO",1,IF(D911="EZ",2,3))</f>
        <v>1</v>
      </c>
      <c r="F911" t="s">
        <v>4</v>
      </c>
      <c r="G911">
        <f>IF(F911="PP_PM",1,IF(F911="PP_CASH",2,3))</f>
        <v>1</v>
      </c>
      <c r="H911" t="s">
        <v>12</v>
      </c>
      <c r="I911">
        <f>IF(H911="AKULAKUOB",1,IF(H911="BUKAEXPRESS",2,IF(H911="BUKALAPAK",3,IF(H911="E3",4,IF(H911="LAZADA",5,IF(H911="MAGELLAN",6,IF(H911="SHOPEE",7,IF(H911="TOKOPEDIA",8,9))))))))</f>
        <v>6</v>
      </c>
      <c r="J911">
        <v>23018</v>
      </c>
      <c r="K911">
        <f>IF(M911="Bermasalah",0,1)</f>
        <v>1</v>
      </c>
      <c r="L911" t="s">
        <v>49</v>
      </c>
      <c r="M911" t="str">
        <f t="shared" si="59"/>
        <v>Tidak Bermasalah</v>
      </c>
    </row>
    <row r="912" spans="1:13" x14ac:dyDescent="0.25">
      <c r="A912" s="1">
        <v>44993</v>
      </c>
      <c r="B912" t="s">
        <v>21</v>
      </c>
      <c r="C912">
        <f t="shared" si="58"/>
        <v>38</v>
      </c>
      <c r="D912" t="s">
        <v>3</v>
      </c>
      <c r="E912">
        <f>IF(D912="ECO",1,IF(D912="EZ",2,3))</f>
        <v>1</v>
      </c>
      <c r="F912" t="s">
        <v>4</v>
      </c>
      <c r="G912">
        <f>IF(F912="PP_PM",1,IF(F912="PP_CASH",2,3))</f>
        <v>1</v>
      </c>
      <c r="H912" t="s">
        <v>12</v>
      </c>
      <c r="I912">
        <f>IF(H912="AKULAKUOB",1,IF(H912="BUKAEXPRESS",2,IF(H912="BUKALAPAK",3,IF(H912="E3",4,IF(H912="LAZADA",5,IF(H912="MAGELLAN",6,IF(H912="SHOPEE",7,IF(H912="TOKOPEDIA",8,9))))))))</f>
        <v>6</v>
      </c>
      <c r="J912">
        <v>22028</v>
      </c>
      <c r="K912">
        <f>IF(M912="Bermasalah",0,1)</f>
        <v>0</v>
      </c>
      <c r="L912" t="s">
        <v>19</v>
      </c>
      <c r="M912" t="str">
        <f t="shared" si="59"/>
        <v>Bermasalah</v>
      </c>
    </row>
    <row r="913" spans="1:13" x14ac:dyDescent="0.25">
      <c r="A913" s="1">
        <v>44996</v>
      </c>
      <c r="B913" t="s">
        <v>21</v>
      </c>
      <c r="C913">
        <f t="shared" si="58"/>
        <v>38</v>
      </c>
      <c r="D913" t="s">
        <v>8</v>
      </c>
      <c r="E913">
        <f>IF(D913="ECO",1,IF(D913="EZ",2,3))</f>
        <v>2</v>
      </c>
      <c r="F913" t="s">
        <v>4</v>
      </c>
      <c r="G913">
        <f>IF(F913="PP_PM",1,IF(F913="PP_CASH",2,3))</f>
        <v>1</v>
      </c>
      <c r="H913" t="s">
        <v>12</v>
      </c>
      <c r="I913">
        <f>IF(H913="AKULAKUOB",1,IF(H913="BUKAEXPRESS",2,IF(H913="BUKALAPAK",3,IF(H913="E3",4,IF(H913="LAZADA",5,IF(H913="MAGELLAN",6,IF(H913="SHOPEE",7,IF(H913="TOKOPEDIA",8,9))))))))</f>
        <v>6</v>
      </c>
      <c r="J913">
        <v>15035</v>
      </c>
      <c r="K913">
        <f>IF(M913="Bermasalah",0,1)</f>
        <v>0</v>
      </c>
      <c r="L913" t="s">
        <v>19</v>
      </c>
      <c r="M913" t="str">
        <f t="shared" si="59"/>
        <v>Bermasalah</v>
      </c>
    </row>
    <row r="914" spans="1:13" x14ac:dyDescent="0.25">
      <c r="A914" s="1">
        <v>44998</v>
      </c>
      <c r="B914" t="s">
        <v>21</v>
      </c>
      <c r="C914">
        <f t="shared" si="58"/>
        <v>38</v>
      </c>
      <c r="D914" t="s">
        <v>8</v>
      </c>
      <c r="E914">
        <f>IF(D914="ECO",1,IF(D914="EZ",2,3))</f>
        <v>2</v>
      </c>
      <c r="F914" t="s">
        <v>4</v>
      </c>
      <c r="G914">
        <f>IF(F914="PP_PM",1,IF(F914="PP_CASH",2,3))</f>
        <v>1</v>
      </c>
      <c r="H914" t="s">
        <v>12</v>
      </c>
      <c r="I914">
        <f>IF(H914="AKULAKUOB",1,IF(H914="BUKAEXPRESS",2,IF(H914="BUKALAPAK",3,IF(H914="E3",4,IF(H914="LAZADA",5,IF(H914="MAGELLAN",6,IF(H914="SHOPEE",7,IF(H914="TOKOPEDIA",8,9))))))))</f>
        <v>6</v>
      </c>
      <c r="J914">
        <v>20480</v>
      </c>
      <c r="K914">
        <f>IF(M914="Bermasalah",0,1)</f>
        <v>0</v>
      </c>
      <c r="L914" t="s">
        <v>19</v>
      </c>
      <c r="M914" t="str">
        <f t="shared" si="59"/>
        <v>Bermasalah</v>
      </c>
    </row>
    <row r="915" spans="1:13" x14ac:dyDescent="0.25">
      <c r="A915" s="1">
        <v>45000</v>
      </c>
      <c r="B915" t="s">
        <v>21</v>
      </c>
      <c r="C915">
        <f t="shared" si="58"/>
        <v>38</v>
      </c>
      <c r="D915" t="s">
        <v>3</v>
      </c>
      <c r="E915">
        <f>IF(D915="ECO",1,IF(D915="EZ",2,3))</f>
        <v>1</v>
      </c>
      <c r="F915" t="s">
        <v>4</v>
      </c>
      <c r="G915">
        <f>IF(F915="PP_PM",1,IF(F915="PP_CASH",2,3))</f>
        <v>1</v>
      </c>
      <c r="H915" t="s">
        <v>12</v>
      </c>
      <c r="I915">
        <f>IF(H915="AKULAKUOB",1,IF(H915="BUKAEXPRESS",2,IF(H915="BUKALAPAK",3,IF(H915="E3",4,IF(H915="LAZADA",5,IF(H915="MAGELLAN",6,IF(H915="SHOPEE",7,IF(H915="TOKOPEDIA",8,9))))))))</f>
        <v>6</v>
      </c>
      <c r="J915">
        <v>32918</v>
      </c>
      <c r="K915">
        <f>IF(M915="Bermasalah",0,1)</f>
        <v>0</v>
      </c>
      <c r="L915" t="s">
        <v>131</v>
      </c>
      <c r="M915" t="str">
        <f t="shared" si="59"/>
        <v>Bermasalah</v>
      </c>
    </row>
    <row r="916" spans="1:13" x14ac:dyDescent="0.25">
      <c r="A916" s="1">
        <v>45001</v>
      </c>
      <c r="B916" t="s">
        <v>21</v>
      </c>
      <c r="C916">
        <f t="shared" si="58"/>
        <v>38</v>
      </c>
      <c r="D916" t="s">
        <v>8</v>
      </c>
      <c r="E916">
        <f>IF(D916="ECO",1,IF(D916="EZ",2,3))</f>
        <v>2</v>
      </c>
      <c r="F916" t="s">
        <v>4</v>
      </c>
      <c r="G916">
        <f>IF(F916="PP_PM",1,IF(F916="PP_CASH",2,3))</f>
        <v>1</v>
      </c>
      <c r="H916" t="s">
        <v>12</v>
      </c>
      <c r="I916">
        <f>IF(H916="AKULAKUOB",1,IF(H916="BUKAEXPRESS",2,IF(H916="BUKALAPAK",3,IF(H916="E3",4,IF(H916="LAZADA",5,IF(H916="MAGELLAN",6,IF(H916="SHOPEE",7,IF(H916="TOKOPEDIA",8,9))))))))</f>
        <v>6</v>
      </c>
      <c r="J916">
        <v>22420</v>
      </c>
      <c r="K916">
        <f>IF(M916="Bermasalah",0,1)</f>
        <v>0</v>
      </c>
      <c r="L916" t="s">
        <v>19</v>
      </c>
      <c r="M916" t="str">
        <f t="shared" si="59"/>
        <v>Bermasalah</v>
      </c>
    </row>
    <row r="917" spans="1:13" x14ac:dyDescent="0.25">
      <c r="A917" s="1">
        <v>45005</v>
      </c>
      <c r="B917" t="s">
        <v>21</v>
      </c>
      <c r="C917">
        <f t="shared" si="58"/>
        <v>38</v>
      </c>
      <c r="D917" t="s">
        <v>3</v>
      </c>
      <c r="E917">
        <f>IF(D917="ECO",1,IF(D917="EZ",2,3))</f>
        <v>1</v>
      </c>
      <c r="F917" t="s">
        <v>4</v>
      </c>
      <c r="G917">
        <f>IF(F917="PP_PM",1,IF(F917="PP_CASH",2,3))</f>
        <v>1</v>
      </c>
      <c r="H917" t="s">
        <v>12</v>
      </c>
      <c r="I917">
        <f>IF(H917="AKULAKUOB",1,IF(H917="BUKAEXPRESS",2,IF(H917="BUKALAPAK",3,IF(H917="E3",4,IF(H917="LAZADA",5,IF(H917="MAGELLAN",6,IF(H917="SHOPEE",7,IF(H917="TOKOPEDIA",8,9))))))))</f>
        <v>6</v>
      </c>
      <c r="J917">
        <v>32918</v>
      </c>
      <c r="K917">
        <f>IF(M917="Bermasalah",0,1)</f>
        <v>0</v>
      </c>
      <c r="L917" t="s">
        <v>131</v>
      </c>
      <c r="M917" t="str">
        <f t="shared" si="59"/>
        <v>Bermasalah</v>
      </c>
    </row>
    <row r="918" spans="1:13" x14ac:dyDescent="0.25">
      <c r="A918" s="1">
        <v>45013</v>
      </c>
      <c r="B918" t="s">
        <v>21</v>
      </c>
      <c r="C918">
        <f t="shared" si="58"/>
        <v>38</v>
      </c>
      <c r="D918" t="s">
        <v>3</v>
      </c>
      <c r="E918">
        <f>IF(D918="ECO",1,IF(D918="EZ",2,3))</f>
        <v>1</v>
      </c>
      <c r="F918" t="s">
        <v>4</v>
      </c>
      <c r="G918">
        <f>IF(F918="PP_PM",1,IF(F918="PP_CASH",2,3))</f>
        <v>1</v>
      </c>
      <c r="H918" t="s">
        <v>12</v>
      </c>
      <c r="I918">
        <f>IF(H918="AKULAKUOB",1,IF(H918="BUKAEXPRESS",2,IF(H918="BUKALAPAK",3,IF(H918="E3",4,IF(H918="LAZADA",5,IF(H918="MAGELLAN",6,IF(H918="SHOPEE",7,IF(H918="TOKOPEDIA",8,9))))))))</f>
        <v>6</v>
      </c>
      <c r="J918">
        <v>29068</v>
      </c>
      <c r="K918">
        <f>IF(M918="Bermasalah",0,1)</f>
        <v>1</v>
      </c>
      <c r="L918" t="s">
        <v>49</v>
      </c>
      <c r="M918" t="str">
        <f t="shared" si="59"/>
        <v>Tidak Bermasalah</v>
      </c>
    </row>
    <row r="919" spans="1:13" x14ac:dyDescent="0.25">
      <c r="A919" s="1">
        <v>45014</v>
      </c>
      <c r="B919" t="s">
        <v>21</v>
      </c>
      <c r="C919">
        <f t="shared" si="58"/>
        <v>38</v>
      </c>
      <c r="D919" t="s">
        <v>8</v>
      </c>
      <c r="E919">
        <f>IF(D919="ECO",1,IF(D919="EZ",2,3))</f>
        <v>2</v>
      </c>
      <c r="F919" t="s">
        <v>4</v>
      </c>
      <c r="G919">
        <f>IF(F919="PP_PM",1,IF(F919="PP_CASH",2,3))</f>
        <v>1</v>
      </c>
      <c r="H919" t="s">
        <v>12</v>
      </c>
      <c r="I919">
        <f>IF(H919="AKULAKUOB",1,IF(H919="BUKAEXPRESS",2,IF(H919="BUKALAPAK",3,IF(H919="E3",4,IF(H919="LAZADA",5,IF(H919="MAGELLAN",6,IF(H919="SHOPEE",7,IF(H919="TOKOPEDIA",8,9))))))))</f>
        <v>6</v>
      </c>
      <c r="J919">
        <v>20480</v>
      </c>
      <c r="K919">
        <f>IF(M919="Bermasalah",0,1)</f>
        <v>0</v>
      </c>
      <c r="L919" t="s">
        <v>131</v>
      </c>
      <c r="M919" t="str">
        <f t="shared" si="59"/>
        <v>Bermasalah</v>
      </c>
    </row>
    <row r="920" spans="1:13" x14ac:dyDescent="0.25">
      <c r="A920" s="1">
        <v>45015</v>
      </c>
      <c r="B920" t="s">
        <v>21</v>
      </c>
      <c r="C920">
        <f t="shared" si="58"/>
        <v>38</v>
      </c>
      <c r="D920" t="s">
        <v>3</v>
      </c>
      <c r="E920">
        <f>IF(D920="ECO",1,IF(D920="EZ",2,3))</f>
        <v>1</v>
      </c>
      <c r="F920" t="s">
        <v>4</v>
      </c>
      <c r="G920">
        <f>IF(F920="PP_PM",1,IF(F920="PP_CASH",2,3))</f>
        <v>1</v>
      </c>
      <c r="H920" t="s">
        <v>12</v>
      </c>
      <c r="I920">
        <f>IF(H920="AKULAKUOB",1,IF(H920="BUKAEXPRESS",2,IF(H920="BUKALAPAK",3,IF(H920="E3",4,IF(H920="LAZADA",5,IF(H920="MAGELLAN",6,IF(H920="SHOPEE",7,IF(H920="TOKOPEDIA",8,9))))))))</f>
        <v>6</v>
      </c>
      <c r="J920">
        <v>24998</v>
      </c>
      <c r="K920">
        <f>IF(M920="Bermasalah",0,1)</f>
        <v>1</v>
      </c>
      <c r="L920" t="s">
        <v>49</v>
      </c>
      <c r="M920" t="str">
        <f t="shared" si="59"/>
        <v>Tidak Bermasalah</v>
      </c>
    </row>
    <row r="921" spans="1:13" x14ac:dyDescent="0.25">
      <c r="A921" s="1">
        <v>45033</v>
      </c>
      <c r="B921" t="s">
        <v>21</v>
      </c>
      <c r="C921">
        <f t="shared" si="58"/>
        <v>38</v>
      </c>
      <c r="D921" t="s">
        <v>8</v>
      </c>
      <c r="E921">
        <f>IF(D921="ECO",1,IF(D921="EZ",2,3))</f>
        <v>2</v>
      </c>
      <c r="F921" t="s">
        <v>4</v>
      </c>
      <c r="G921">
        <f>IF(F921="PP_PM",1,IF(F921="PP_CASH",2,3))</f>
        <v>1</v>
      </c>
      <c r="H921" t="s">
        <v>12</v>
      </c>
      <c r="I921">
        <f>IF(H921="AKULAKUOB",1,IF(H921="BUKAEXPRESS",2,IF(H921="BUKALAPAK",3,IF(H921="E3",4,IF(H921="LAZADA",5,IF(H921="MAGELLAN",6,IF(H921="SHOPEE",7,IF(H921="TOKOPEDIA",8,9))))))))</f>
        <v>6</v>
      </c>
      <c r="J921">
        <v>3990</v>
      </c>
      <c r="K921">
        <f>IF(M921="Bermasalah",0,1)</f>
        <v>0</v>
      </c>
      <c r="L921" t="s">
        <v>19</v>
      </c>
      <c r="M921" t="str">
        <f t="shared" si="59"/>
        <v>Bermasalah</v>
      </c>
    </row>
    <row r="922" spans="1:13" x14ac:dyDescent="0.25">
      <c r="A922" s="1">
        <v>45043</v>
      </c>
      <c r="B922" t="s">
        <v>21</v>
      </c>
      <c r="C922">
        <f t="shared" si="58"/>
        <v>38</v>
      </c>
      <c r="D922" t="s">
        <v>8</v>
      </c>
      <c r="E922">
        <f>IF(D922="ECO",1,IF(D922="EZ",2,3))</f>
        <v>2</v>
      </c>
      <c r="F922" t="s">
        <v>4</v>
      </c>
      <c r="G922">
        <f>IF(F922="PP_PM",1,IF(F922="PP_CASH",2,3))</f>
        <v>1</v>
      </c>
      <c r="H922" t="s">
        <v>12</v>
      </c>
      <c r="I922">
        <f>IF(H922="AKULAKUOB",1,IF(H922="BUKAEXPRESS",2,IF(H922="BUKALAPAK",3,IF(H922="E3",4,IF(H922="LAZADA",5,IF(H922="MAGELLAN",6,IF(H922="SHOPEE",7,IF(H922="TOKOPEDIA",8,9))))))))</f>
        <v>6</v>
      </c>
      <c r="J922">
        <v>4475</v>
      </c>
      <c r="K922">
        <f>IF(M922="Bermasalah",0,1)</f>
        <v>0</v>
      </c>
      <c r="L922" t="s">
        <v>19</v>
      </c>
      <c r="M922" t="str">
        <f t="shared" si="59"/>
        <v>Bermasalah</v>
      </c>
    </row>
    <row r="923" spans="1:13" x14ac:dyDescent="0.25">
      <c r="A923" s="1">
        <v>45045</v>
      </c>
      <c r="B923" t="s">
        <v>21</v>
      </c>
      <c r="C923">
        <f t="shared" si="58"/>
        <v>38</v>
      </c>
      <c r="D923" t="s">
        <v>8</v>
      </c>
      <c r="E923">
        <f>IF(D923="ECO",1,IF(D923="EZ",2,3))</f>
        <v>2</v>
      </c>
      <c r="F923" t="s">
        <v>4</v>
      </c>
      <c r="G923">
        <f>IF(F923="PP_PM",1,IF(F923="PP_CASH",2,3))</f>
        <v>1</v>
      </c>
      <c r="H923" t="s">
        <v>12</v>
      </c>
      <c r="I923">
        <f>IF(H923="AKULAKUOB",1,IF(H923="BUKAEXPRESS",2,IF(H923="BUKALAPAK",3,IF(H923="E3",4,IF(H923="LAZADA",5,IF(H923="MAGELLAN",6,IF(H923="SHOPEE",7,IF(H923="TOKOPEDIA",8,9))))))))</f>
        <v>6</v>
      </c>
      <c r="J923">
        <v>17570</v>
      </c>
      <c r="K923">
        <f>IF(M923="Bermasalah",0,1)</f>
        <v>1</v>
      </c>
      <c r="L923" t="s">
        <v>49</v>
      </c>
      <c r="M923" t="str">
        <f t="shared" si="59"/>
        <v>Tidak Bermasalah</v>
      </c>
    </row>
    <row r="924" spans="1:13" x14ac:dyDescent="0.25">
      <c r="A924" s="1">
        <v>45045</v>
      </c>
      <c r="B924" t="s">
        <v>21</v>
      </c>
      <c r="C924">
        <f t="shared" si="58"/>
        <v>38</v>
      </c>
      <c r="D924" t="s">
        <v>8</v>
      </c>
      <c r="E924">
        <f>IF(D924="ECO",1,IF(D924="EZ",2,3))</f>
        <v>2</v>
      </c>
      <c r="F924" t="s">
        <v>4</v>
      </c>
      <c r="G924">
        <f>IF(F924="PP_PM",1,IF(F924="PP_CASH",2,3))</f>
        <v>1</v>
      </c>
      <c r="H924" t="s">
        <v>12</v>
      </c>
      <c r="I924">
        <f>IF(H924="AKULAKUOB",1,IF(H924="BUKAEXPRESS",2,IF(H924="BUKALAPAK",3,IF(H924="E3",4,IF(H924="LAZADA",5,IF(H924="MAGELLAN",6,IF(H924="SHOPEE",7,IF(H924="TOKOPEDIA",8,9))))))))</f>
        <v>6</v>
      </c>
      <c r="J924">
        <v>17460</v>
      </c>
      <c r="K924">
        <f>IF(M924="Bermasalah",0,1)</f>
        <v>1</v>
      </c>
      <c r="L924" t="s">
        <v>49</v>
      </c>
      <c r="M924" t="str">
        <f t="shared" si="59"/>
        <v>Tidak Bermasalah</v>
      </c>
    </row>
    <row r="925" spans="1:13" x14ac:dyDescent="0.25">
      <c r="A925" s="1">
        <v>45045</v>
      </c>
      <c r="B925" t="s">
        <v>21</v>
      </c>
      <c r="C925">
        <f t="shared" si="58"/>
        <v>38</v>
      </c>
      <c r="D925" t="s">
        <v>8</v>
      </c>
      <c r="E925">
        <f>IF(D925="ECO",1,IF(D925="EZ",2,3))</f>
        <v>2</v>
      </c>
      <c r="F925" t="s">
        <v>4</v>
      </c>
      <c r="G925">
        <f>IF(F925="PP_PM",1,IF(F925="PP_CASH",2,3))</f>
        <v>1</v>
      </c>
      <c r="H925" t="s">
        <v>12</v>
      </c>
      <c r="I925">
        <f>IF(H925="AKULAKUOB",1,IF(H925="BUKAEXPRESS",2,IF(H925="BUKALAPAK",3,IF(H925="E3",4,IF(H925="LAZADA",5,IF(H925="MAGELLAN",6,IF(H925="SHOPEE",7,IF(H925="TOKOPEDIA",8,9))))))))</f>
        <v>6</v>
      </c>
      <c r="J925">
        <v>17460</v>
      </c>
      <c r="K925">
        <f>IF(M925="Bermasalah",0,1)</f>
        <v>1</v>
      </c>
      <c r="L925" t="s">
        <v>49</v>
      </c>
      <c r="M925" t="str">
        <f t="shared" si="59"/>
        <v>Tidak Bermasalah</v>
      </c>
    </row>
    <row r="926" spans="1:13" x14ac:dyDescent="0.25">
      <c r="A926" s="1">
        <v>45045</v>
      </c>
      <c r="B926" t="s">
        <v>21</v>
      </c>
      <c r="C926">
        <f t="shared" si="58"/>
        <v>38</v>
      </c>
      <c r="D926" t="s">
        <v>8</v>
      </c>
      <c r="E926">
        <f>IF(D926="ECO",1,IF(D926="EZ",2,3))</f>
        <v>2</v>
      </c>
      <c r="F926" t="s">
        <v>4</v>
      </c>
      <c r="G926">
        <f>IF(F926="PP_PM",1,IF(F926="PP_CASH",2,3))</f>
        <v>1</v>
      </c>
      <c r="H926" t="s">
        <v>12</v>
      </c>
      <c r="I926">
        <f>IF(H926="AKULAKUOB",1,IF(H926="BUKAEXPRESS",2,IF(H926="BUKALAPAK",3,IF(H926="E3",4,IF(H926="LAZADA",5,IF(H926="MAGELLAN",6,IF(H926="SHOPEE",7,IF(H926="TOKOPEDIA",8,9))))))))</f>
        <v>6</v>
      </c>
      <c r="J926">
        <v>10295</v>
      </c>
      <c r="K926">
        <f>IF(M926="Bermasalah",0,1)</f>
        <v>1</v>
      </c>
      <c r="L926" t="s">
        <v>49</v>
      </c>
      <c r="M926" t="str">
        <f t="shared" si="59"/>
        <v>Tidak Bermasalah</v>
      </c>
    </row>
    <row r="927" spans="1:13" x14ac:dyDescent="0.25">
      <c r="A927" s="1">
        <v>45045</v>
      </c>
      <c r="B927" t="s">
        <v>21</v>
      </c>
      <c r="C927">
        <f t="shared" si="58"/>
        <v>38</v>
      </c>
      <c r="D927" t="s">
        <v>8</v>
      </c>
      <c r="E927">
        <f>IF(D927="ECO",1,IF(D927="EZ",2,3))</f>
        <v>2</v>
      </c>
      <c r="F927" t="s">
        <v>4</v>
      </c>
      <c r="G927">
        <f>IF(F927="PP_PM",1,IF(F927="PP_CASH",2,3))</f>
        <v>1</v>
      </c>
      <c r="H927" t="s">
        <v>12</v>
      </c>
      <c r="I927">
        <f>IF(H927="AKULAKUOB",1,IF(H927="BUKAEXPRESS",2,IF(H927="BUKALAPAK",3,IF(H927="E3",4,IF(H927="LAZADA",5,IF(H927="MAGELLAN",6,IF(H927="SHOPEE",7,IF(H927="TOKOPEDIA",8,9))))))))</f>
        <v>6</v>
      </c>
      <c r="J927">
        <v>3990</v>
      </c>
      <c r="K927">
        <f>IF(M927="Bermasalah",0,1)</f>
        <v>0</v>
      </c>
      <c r="L927" t="s">
        <v>131</v>
      </c>
      <c r="M927" t="str">
        <f t="shared" si="59"/>
        <v>Bermasalah</v>
      </c>
    </row>
    <row r="928" spans="1:13" x14ac:dyDescent="0.25">
      <c r="A928" s="1">
        <v>45045</v>
      </c>
      <c r="B928" t="s">
        <v>21</v>
      </c>
      <c r="C928">
        <f t="shared" si="58"/>
        <v>38</v>
      </c>
      <c r="D928" t="s">
        <v>8</v>
      </c>
      <c r="E928">
        <f>IF(D928="ECO",1,IF(D928="EZ",2,3))</f>
        <v>2</v>
      </c>
      <c r="F928" t="s">
        <v>4</v>
      </c>
      <c r="G928">
        <f>IF(F928="PP_PM",1,IF(F928="PP_CASH",2,3))</f>
        <v>1</v>
      </c>
      <c r="H928" t="s">
        <v>12</v>
      </c>
      <c r="I928">
        <f>IF(H928="AKULAKUOB",1,IF(H928="BUKAEXPRESS",2,IF(H928="BUKALAPAK",3,IF(H928="E3",4,IF(H928="LAZADA",5,IF(H928="MAGELLAN",6,IF(H928="SHOPEE",7,IF(H928="TOKOPEDIA",8,9))))))))</f>
        <v>6</v>
      </c>
      <c r="J928">
        <v>21935</v>
      </c>
      <c r="K928">
        <f>IF(M928="Bermasalah",0,1)</f>
        <v>0</v>
      </c>
      <c r="L928" t="s">
        <v>131</v>
      </c>
      <c r="M928" t="str">
        <f t="shared" si="59"/>
        <v>Bermasalah</v>
      </c>
    </row>
    <row r="929" spans="1:13" x14ac:dyDescent="0.25">
      <c r="A929" s="1">
        <v>45027</v>
      </c>
      <c r="B929" t="s">
        <v>21</v>
      </c>
      <c r="C929">
        <f t="shared" si="58"/>
        <v>38</v>
      </c>
      <c r="D929" t="s">
        <v>8</v>
      </c>
      <c r="E929">
        <f>IF(D929="ECO",1,IF(D929="EZ",2,3))</f>
        <v>2</v>
      </c>
      <c r="F929" t="s">
        <v>4</v>
      </c>
      <c r="G929">
        <f>IF(F929="PP_PM",1,IF(F929="PP_CASH",2,3))</f>
        <v>1</v>
      </c>
      <c r="H929" t="s">
        <v>12</v>
      </c>
      <c r="I929">
        <f>IF(H929="AKULAKUOB",1,IF(H929="BUKAEXPRESS",2,IF(H929="BUKALAPAK",3,IF(H929="E3",4,IF(H929="LAZADA",5,IF(H929="MAGELLAN",6,IF(H929="SHOPEE",7,IF(H929="TOKOPEDIA",8,9))))))))</f>
        <v>6</v>
      </c>
      <c r="J929">
        <v>17460</v>
      </c>
      <c r="K929">
        <f>IF(M929="Bermasalah",0,1)</f>
        <v>0</v>
      </c>
      <c r="L929" t="s">
        <v>131</v>
      </c>
      <c r="M929" t="str">
        <f t="shared" si="59"/>
        <v>Bermasalah</v>
      </c>
    </row>
    <row r="930" spans="1:13" x14ac:dyDescent="0.25">
      <c r="A930" s="1">
        <v>45029</v>
      </c>
      <c r="B930" t="s">
        <v>21</v>
      </c>
      <c r="C930">
        <f t="shared" si="58"/>
        <v>38</v>
      </c>
      <c r="D930" t="s">
        <v>8</v>
      </c>
      <c r="E930">
        <f>IF(D930="ECO",1,IF(D930="EZ",2,3))</f>
        <v>2</v>
      </c>
      <c r="F930" t="s">
        <v>4</v>
      </c>
      <c r="G930">
        <f>IF(F930="PP_PM",1,IF(F930="PP_CASH",2,3))</f>
        <v>1</v>
      </c>
      <c r="H930" t="s">
        <v>12</v>
      </c>
      <c r="I930">
        <f>IF(H930="AKULAKUOB",1,IF(H930="BUKAEXPRESS",2,IF(H930="BUKALAPAK",3,IF(H930="E3",4,IF(H930="LAZADA",5,IF(H930="MAGELLAN",6,IF(H930="SHOPEE",7,IF(H930="TOKOPEDIA",8,9))))))))</f>
        <v>6</v>
      </c>
      <c r="J930">
        <v>25220</v>
      </c>
      <c r="K930">
        <f>IF(M930="Bermasalah",0,1)</f>
        <v>0</v>
      </c>
      <c r="L930" t="s">
        <v>19</v>
      </c>
      <c r="M930" t="str">
        <f t="shared" si="59"/>
        <v>Bermasalah</v>
      </c>
    </row>
    <row r="931" spans="1:13" x14ac:dyDescent="0.25">
      <c r="A931" s="1">
        <v>45033</v>
      </c>
      <c r="B931" t="s">
        <v>21</v>
      </c>
      <c r="C931">
        <f t="shared" si="58"/>
        <v>38</v>
      </c>
      <c r="D931" t="s">
        <v>8</v>
      </c>
      <c r="E931">
        <f>IF(D931="ECO",1,IF(D931="EZ",2,3))</f>
        <v>2</v>
      </c>
      <c r="F931" t="s">
        <v>4</v>
      </c>
      <c r="G931">
        <f>IF(F931="PP_PM",1,IF(F931="PP_CASH",2,3))</f>
        <v>1</v>
      </c>
      <c r="H931" t="s">
        <v>12</v>
      </c>
      <c r="I931">
        <f>IF(H931="AKULAKUOB",1,IF(H931="BUKAEXPRESS",2,IF(H931="BUKALAPAK",3,IF(H931="E3",4,IF(H931="LAZADA",5,IF(H931="MAGELLAN",6,IF(H931="SHOPEE",7,IF(H931="TOKOPEDIA",8,9))))))))</f>
        <v>6</v>
      </c>
      <c r="J931">
        <v>13095</v>
      </c>
      <c r="K931">
        <f>IF(M931="Bermasalah",0,1)</f>
        <v>0</v>
      </c>
      <c r="L931" t="s">
        <v>19</v>
      </c>
      <c r="M931" t="str">
        <f t="shared" si="59"/>
        <v>Bermasalah</v>
      </c>
    </row>
    <row r="932" spans="1:13" x14ac:dyDescent="0.25">
      <c r="A932" s="1">
        <v>45033</v>
      </c>
      <c r="B932" t="s">
        <v>21</v>
      </c>
      <c r="C932">
        <f t="shared" si="58"/>
        <v>38</v>
      </c>
      <c r="D932" t="s">
        <v>8</v>
      </c>
      <c r="E932">
        <f>IF(D932="ECO",1,IF(D932="EZ",2,3))</f>
        <v>2</v>
      </c>
      <c r="F932" t="s">
        <v>4</v>
      </c>
      <c r="G932">
        <f>IF(F932="PP_PM",1,IF(F932="PP_CASH",2,3))</f>
        <v>1</v>
      </c>
      <c r="H932" t="s">
        <v>12</v>
      </c>
      <c r="I932">
        <f>IF(H932="AKULAKUOB",1,IF(H932="BUKAEXPRESS",2,IF(H932="BUKALAPAK",3,IF(H932="E3",4,IF(H932="LAZADA",5,IF(H932="MAGELLAN",6,IF(H932="SHOPEE",7,IF(H932="TOKOPEDIA",8,9))))))))</f>
        <v>6</v>
      </c>
      <c r="J932">
        <v>68870</v>
      </c>
      <c r="K932">
        <f>IF(M932="Bermasalah",0,1)</f>
        <v>0</v>
      </c>
      <c r="L932" t="s">
        <v>131</v>
      </c>
      <c r="M932" t="str">
        <f t="shared" si="59"/>
        <v>Bermasalah</v>
      </c>
    </row>
    <row r="933" spans="1:13" x14ac:dyDescent="0.25">
      <c r="A933" s="1">
        <v>45033</v>
      </c>
      <c r="B933" t="s">
        <v>21</v>
      </c>
      <c r="C933">
        <f t="shared" si="58"/>
        <v>38</v>
      </c>
      <c r="D933" t="s">
        <v>8</v>
      </c>
      <c r="E933">
        <f>IF(D933="ECO",1,IF(D933="EZ",2,3))</f>
        <v>2</v>
      </c>
      <c r="F933" t="s">
        <v>4</v>
      </c>
      <c r="G933">
        <f>IF(F933="PP_PM",1,IF(F933="PP_CASH",2,3))</f>
        <v>1</v>
      </c>
      <c r="H933" t="s">
        <v>12</v>
      </c>
      <c r="I933">
        <f>IF(H933="AKULAKUOB",1,IF(H933="BUKAEXPRESS",2,IF(H933="BUKALAPAK",3,IF(H933="E3",4,IF(H933="LAZADA",5,IF(H933="MAGELLAN",6,IF(H933="SHOPEE",7,IF(H933="TOKOPEDIA",8,9))))))))</f>
        <v>6</v>
      </c>
      <c r="J933">
        <v>17570</v>
      </c>
      <c r="K933">
        <f>IF(M933="Bermasalah",0,1)</f>
        <v>1</v>
      </c>
      <c r="L933" t="s">
        <v>49</v>
      </c>
      <c r="M933" t="str">
        <f t="shared" si="59"/>
        <v>Tidak Bermasalah</v>
      </c>
    </row>
    <row r="934" spans="1:13" x14ac:dyDescent="0.25">
      <c r="A934" s="1">
        <v>45034</v>
      </c>
      <c r="B934" t="s">
        <v>21</v>
      </c>
      <c r="C934">
        <f t="shared" si="58"/>
        <v>38</v>
      </c>
      <c r="D934" t="s">
        <v>8</v>
      </c>
      <c r="E934">
        <f>IF(D934="ECO",1,IF(D934="EZ",2,3))</f>
        <v>2</v>
      </c>
      <c r="F934" t="s">
        <v>4</v>
      </c>
      <c r="G934">
        <f>IF(F934="PP_PM",1,IF(F934="PP_CASH",2,3))</f>
        <v>1</v>
      </c>
      <c r="H934" t="s">
        <v>12</v>
      </c>
      <c r="I934">
        <f>IF(H934="AKULAKUOB",1,IF(H934="BUKAEXPRESS",2,IF(H934="BUKALAPAK",3,IF(H934="E3",4,IF(H934="LAZADA",5,IF(H934="MAGELLAN",6,IF(H934="SHOPEE",7,IF(H934="TOKOPEDIA",8,9))))))))</f>
        <v>6</v>
      </c>
      <c r="J934">
        <v>20370</v>
      </c>
      <c r="K934">
        <f>IF(M934="Bermasalah",0,1)</f>
        <v>0</v>
      </c>
      <c r="L934" t="s">
        <v>19</v>
      </c>
      <c r="M934" t="str">
        <f t="shared" si="59"/>
        <v>Bermasalah</v>
      </c>
    </row>
    <row r="935" spans="1:13" x14ac:dyDescent="0.25">
      <c r="A935" s="1">
        <v>45034</v>
      </c>
      <c r="B935" t="s">
        <v>21</v>
      </c>
      <c r="C935">
        <f t="shared" si="58"/>
        <v>38</v>
      </c>
      <c r="D935" t="s">
        <v>8</v>
      </c>
      <c r="E935">
        <f>IF(D935="ECO",1,IF(D935="EZ",2,3))</f>
        <v>2</v>
      </c>
      <c r="F935" t="s">
        <v>4</v>
      </c>
      <c r="G935">
        <f>IF(F935="PP_PM",1,IF(F935="PP_CASH",2,3))</f>
        <v>1</v>
      </c>
      <c r="H935" t="s">
        <v>12</v>
      </c>
      <c r="I935">
        <f>IF(H935="AKULAKUOB",1,IF(H935="BUKAEXPRESS",2,IF(H935="BUKALAPAK",3,IF(H935="E3",4,IF(H935="LAZADA",5,IF(H935="MAGELLAN",6,IF(H935="SHOPEE",7,IF(H935="TOKOPEDIA",8,9))))))))</f>
        <v>6</v>
      </c>
      <c r="J935">
        <v>23390</v>
      </c>
      <c r="K935">
        <f>IF(M935="Bermasalah",0,1)</f>
        <v>0</v>
      </c>
      <c r="L935" t="s">
        <v>131</v>
      </c>
      <c r="M935" t="str">
        <f t="shared" si="59"/>
        <v>Bermasalah</v>
      </c>
    </row>
    <row r="936" spans="1:13" x14ac:dyDescent="0.25">
      <c r="A936" s="1">
        <v>45035</v>
      </c>
      <c r="B936" t="s">
        <v>21</v>
      </c>
      <c r="C936">
        <f t="shared" si="58"/>
        <v>38</v>
      </c>
      <c r="D936" t="s">
        <v>8</v>
      </c>
      <c r="E936">
        <f>IF(D936="ECO",1,IF(D936="EZ",2,3))</f>
        <v>2</v>
      </c>
      <c r="F936" t="s">
        <v>4</v>
      </c>
      <c r="G936">
        <f>IF(F936="PP_PM",1,IF(F936="PP_CASH",2,3))</f>
        <v>1</v>
      </c>
      <c r="H936" t="s">
        <v>12</v>
      </c>
      <c r="I936">
        <f>IF(H936="AKULAKUOB",1,IF(H936="BUKAEXPRESS",2,IF(H936="BUKALAPAK",3,IF(H936="E3",4,IF(H936="LAZADA",5,IF(H936="MAGELLAN",6,IF(H936="SHOPEE",7,IF(H936="TOKOPEDIA",8,9))))))))</f>
        <v>6</v>
      </c>
      <c r="J936">
        <v>28460</v>
      </c>
      <c r="K936">
        <f>IF(M936="Bermasalah",0,1)</f>
        <v>0</v>
      </c>
      <c r="L936" t="s">
        <v>131</v>
      </c>
      <c r="M936" t="str">
        <f t="shared" si="59"/>
        <v>Bermasalah</v>
      </c>
    </row>
    <row r="937" spans="1:13" x14ac:dyDescent="0.25">
      <c r="A937" s="1">
        <v>45036</v>
      </c>
      <c r="B937" t="s">
        <v>21</v>
      </c>
      <c r="C937">
        <f t="shared" si="58"/>
        <v>38</v>
      </c>
      <c r="D937" t="s">
        <v>8</v>
      </c>
      <c r="E937">
        <f>IF(D937="ECO",1,IF(D937="EZ",2,3))</f>
        <v>2</v>
      </c>
      <c r="F937" t="s">
        <v>4</v>
      </c>
      <c r="G937">
        <f>IF(F937="PP_PM",1,IF(F937="PP_CASH",2,3))</f>
        <v>1</v>
      </c>
      <c r="H937" t="s">
        <v>12</v>
      </c>
      <c r="I937">
        <f>IF(H937="AKULAKUOB",1,IF(H937="BUKAEXPRESS",2,IF(H937="BUKALAPAK",3,IF(H937="E3",4,IF(H937="LAZADA",5,IF(H937="MAGELLAN",6,IF(H937="SHOPEE",7,IF(H937="TOKOPEDIA",8,9))))))))</f>
        <v>6</v>
      </c>
      <c r="J937">
        <v>16490</v>
      </c>
      <c r="K937">
        <f>IF(M937="Bermasalah",0,1)</f>
        <v>0</v>
      </c>
      <c r="L937" t="s">
        <v>19</v>
      </c>
      <c r="M937" t="str">
        <f t="shared" si="59"/>
        <v>Bermasalah</v>
      </c>
    </row>
    <row r="938" spans="1:13" x14ac:dyDescent="0.25">
      <c r="A938" s="1">
        <v>45043</v>
      </c>
      <c r="B938" t="s">
        <v>21</v>
      </c>
      <c r="C938">
        <f t="shared" si="58"/>
        <v>38</v>
      </c>
      <c r="D938" t="s">
        <v>8</v>
      </c>
      <c r="E938">
        <f>IF(D938="ECO",1,IF(D938="EZ",2,3))</f>
        <v>2</v>
      </c>
      <c r="F938" t="s">
        <v>4</v>
      </c>
      <c r="G938">
        <f>IF(F938="PP_PM",1,IF(F938="PP_CASH",2,3))</f>
        <v>1</v>
      </c>
      <c r="H938" t="s">
        <v>12</v>
      </c>
      <c r="I938">
        <f>IF(H938="AKULAKUOB",1,IF(H938="BUKAEXPRESS",2,IF(H938="BUKALAPAK",3,IF(H938="E3",4,IF(H938="LAZADA",5,IF(H938="MAGELLAN",6,IF(H938="SHOPEE",7,IF(H938="TOKOPEDIA",8,9))))))))</f>
        <v>6</v>
      </c>
      <c r="J938">
        <v>4475</v>
      </c>
      <c r="K938">
        <f>IF(M938="Bermasalah",0,1)</f>
        <v>0</v>
      </c>
      <c r="L938" t="s">
        <v>10</v>
      </c>
      <c r="M938" t="str">
        <f t="shared" si="59"/>
        <v>Bermasalah</v>
      </c>
    </row>
    <row r="939" spans="1:13" x14ac:dyDescent="0.25">
      <c r="A939" s="1">
        <v>45044</v>
      </c>
      <c r="B939" t="s">
        <v>21</v>
      </c>
      <c r="C939">
        <f t="shared" si="58"/>
        <v>38</v>
      </c>
      <c r="D939" t="s">
        <v>8</v>
      </c>
      <c r="E939">
        <f>IF(D939="ECO",1,IF(D939="EZ",2,3))</f>
        <v>2</v>
      </c>
      <c r="F939" t="s">
        <v>4</v>
      </c>
      <c r="G939">
        <f>IF(F939="PP_PM",1,IF(F939="PP_CASH",2,3))</f>
        <v>1</v>
      </c>
      <c r="H939" t="s">
        <v>12</v>
      </c>
      <c r="I939">
        <f>IF(H939="AKULAKUOB",1,IF(H939="BUKAEXPRESS",2,IF(H939="BUKALAPAK",3,IF(H939="E3",4,IF(H939="LAZADA",5,IF(H939="MAGELLAN",6,IF(H939="SHOPEE",7,IF(H939="TOKOPEDIA",8,9))))))))</f>
        <v>6</v>
      </c>
      <c r="J939">
        <v>21935</v>
      </c>
      <c r="K939">
        <f>IF(M939="Bermasalah",0,1)</f>
        <v>0</v>
      </c>
      <c r="L939" t="s">
        <v>131</v>
      </c>
      <c r="M939" t="str">
        <f t="shared" si="59"/>
        <v>Bermasalah</v>
      </c>
    </row>
    <row r="940" spans="1:13" x14ac:dyDescent="0.25">
      <c r="A940" s="1">
        <v>45045</v>
      </c>
      <c r="B940" t="s">
        <v>21</v>
      </c>
      <c r="C940">
        <f t="shared" si="58"/>
        <v>38</v>
      </c>
      <c r="D940" t="s">
        <v>8</v>
      </c>
      <c r="E940">
        <f>IF(D940="ECO",1,IF(D940="EZ",2,3))</f>
        <v>2</v>
      </c>
      <c r="F940" t="s">
        <v>4</v>
      </c>
      <c r="G940">
        <f>IF(F940="PP_PM",1,IF(F940="PP_CASH",2,3))</f>
        <v>1</v>
      </c>
      <c r="H940" t="s">
        <v>12</v>
      </c>
      <c r="I940">
        <f>IF(H940="AKULAKUOB",1,IF(H940="BUKAEXPRESS",2,IF(H940="BUKALAPAK",3,IF(H940="E3",4,IF(H940="LAZADA",5,IF(H940="MAGELLAN",6,IF(H940="SHOPEE",7,IF(H940="TOKOPEDIA",8,9))))))))</f>
        <v>6</v>
      </c>
      <c r="J940">
        <v>26300</v>
      </c>
      <c r="K940">
        <f>IF(M940="Bermasalah",0,1)</f>
        <v>0</v>
      </c>
      <c r="L940" t="s">
        <v>19</v>
      </c>
      <c r="M940" t="str">
        <f t="shared" si="59"/>
        <v>Bermasalah</v>
      </c>
    </row>
    <row r="941" spans="1:13" x14ac:dyDescent="0.25">
      <c r="A941" s="1">
        <v>45045</v>
      </c>
      <c r="B941" t="s">
        <v>21</v>
      </c>
      <c r="C941">
        <f t="shared" si="58"/>
        <v>38</v>
      </c>
      <c r="D941" t="s">
        <v>8</v>
      </c>
      <c r="E941">
        <f>IF(D941="ECO",1,IF(D941="EZ",2,3))</f>
        <v>2</v>
      </c>
      <c r="F941" t="s">
        <v>4</v>
      </c>
      <c r="G941">
        <f>IF(F941="PP_PM",1,IF(F941="PP_CASH",2,3))</f>
        <v>1</v>
      </c>
      <c r="H941" t="s">
        <v>12</v>
      </c>
      <c r="I941">
        <f>IF(H941="AKULAKUOB",1,IF(H941="BUKAEXPRESS",2,IF(H941="BUKALAPAK",3,IF(H941="E3",4,IF(H941="LAZADA",5,IF(H941="MAGELLAN",6,IF(H941="SHOPEE",7,IF(H941="TOKOPEDIA",8,9))))))))</f>
        <v>6</v>
      </c>
      <c r="J941">
        <v>19400</v>
      </c>
      <c r="K941">
        <f>IF(M941="Bermasalah",0,1)</f>
        <v>0</v>
      </c>
      <c r="L941" t="s">
        <v>131</v>
      </c>
      <c r="M941" t="str">
        <f t="shared" si="59"/>
        <v>Bermasalah</v>
      </c>
    </row>
    <row r="942" spans="1:13" x14ac:dyDescent="0.25">
      <c r="A942" s="1">
        <v>45027</v>
      </c>
      <c r="B942" t="s">
        <v>21</v>
      </c>
      <c r="C942">
        <f t="shared" si="58"/>
        <v>38</v>
      </c>
      <c r="D942" t="s">
        <v>8</v>
      </c>
      <c r="E942">
        <f>IF(D942="ECO",1,IF(D942="EZ",2,3))</f>
        <v>2</v>
      </c>
      <c r="F942" t="s">
        <v>4</v>
      </c>
      <c r="G942">
        <f>IF(F942="PP_PM",1,IF(F942="PP_CASH",2,3))</f>
        <v>1</v>
      </c>
      <c r="H942" t="s">
        <v>12</v>
      </c>
      <c r="I942">
        <f>IF(H942="AKULAKUOB",1,IF(H942="BUKAEXPRESS",2,IF(H942="BUKALAPAK",3,IF(H942="E3",4,IF(H942="LAZADA",5,IF(H942="MAGELLAN",6,IF(H942="SHOPEE",7,IF(H942="TOKOPEDIA",8,9))))))))</f>
        <v>6</v>
      </c>
      <c r="J942">
        <v>3990</v>
      </c>
      <c r="K942">
        <f>IF(M942="Bermasalah",0,1)</f>
        <v>0</v>
      </c>
      <c r="L942" t="s">
        <v>10</v>
      </c>
      <c r="M942" t="str">
        <f t="shared" si="59"/>
        <v>Bermasalah</v>
      </c>
    </row>
    <row r="943" spans="1:13" x14ac:dyDescent="0.25">
      <c r="A943" s="1">
        <v>45028</v>
      </c>
      <c r="B943" t="s">
        <v>21</v>
      </c>
      <c r="C943">
        <f t="shared" si="58"/>
        <v>38</v>
      </c>
      <c r="D943" t="s">
        <v>8</v>
      </c>
      <c r="E943">
        <f>IF(D943="ECO",1,IF(D943="EZ",2,3))</f>
        <v>2</v>
      </c>
      <c r="F943" t="s">
        <v>4</v>
      </c>
      <c r="G943">
        <f>IF(F943="PP_PM",1,IF(F943="PP_CASH",2,3))</f>
        <v>1</v>
      </c>
      <c r="H943" t="s">
        <v>12</v>
      </c>
      <c r="I943">
        <f>IF(H943="AKULAKUOB",1,IF(H943="BUKAEXPRESS",2,IF(H943="BUKALAPAK",3,IF(H943="E3",4,IF(H943="LAZADA",5,IF(H943="MAGELLAN",6,IF(H943="SHOPEE",7,IF(H943="TOKOPEDIA",8,9))))))))</f>
        <v>6</v>
      </c>
      <c r="J943">
        <v>3990</v>
      </c>
      <c r="K943">
        <f>IF(M943="Bermasalah",0,1)</f>
        <v>0</v>
      </c>
      <c r="L943" t="s">
        <v>10</v>
      </c>
      <c r="M943" t="str">
        <f t="shared" si="59"/>
        <v>Bermasalah</v>
      </c>
    </row>
    <row r="944" spans="1:13" x14ac:dyDescent="0.25">
      <c r="A944" s="1">
        <v>45029</v>
      </c>
      <c r="B944" t="s">
        <v>21</v>
      </c>
      <c r="C944">
        <f t="shared" si="58"/>
        <v>38</v>
      </c>
      <c r="D944" t="s">
        <v>8</v>
      </c>
      <c r="E944">
        <f>IF(D944="ECO",1,IF(D944="EZ",2,3))</f>
        <v>2</v>
      </c>
      <c r="F944" t="s">
        <v>4</v>
      </c>
      <c r="G944">
        <f>IF(F944="PP_PM",1,IF(F944="PP_CASH",2,3))</f>
        <v>1</v>
      </c>
      <c r="H944" t="s">
        <v>12</v>
      </c>
      <c r="I944">
        <f>IF(H944="AKULAKUOB",1,IF(H944="BUKAEXPRESS",2,IF(H944="BUKALAPAK",3,IF(H944="E3",4,IF(H944="LAZADA",5,IF(H944="MAGELLAN",6,IF(H944="SHOPEE",7,IF(H944="TOKOPEDIA",8,9))))))))</f>
        <v>6</v>
      </c>
      <c r="J944">
        <v>4475</v>
      </c>
      <c r="K944">
        <f>IF(M944="Bermasalah",0,1)</f>
        <v>0</v>
      </c>
      <c r="L944" t="s">
        <v>10</v>
      </c>
      <c r="M944" t="str">
        <f t="shared" si="59"/>
        <v>Bermasalah</v>
      </c>
    </row>
    <row r="945" spans="1:13" x14ac:dyDescent="0.25">
      <c r="A945" s="1">
        <v>45042</v>
      </c>
      <c r="B945" t="s">
        <v>21</v>
      </c>
      <c r="C945">
        <f t="shared" si="58"/>
        <v>38</v>
      </c>
      <c r="D945" t="s">
        <v>8</v>
      </c>
      <c r="E945">
        <f>IF(D945="ECO",1,IF(D945="EZ",2,3))</f>
        <v>2</v>
      </c>
      <c r="F945" t="s">
        <v>4</v>
      </c>
      <c r="G945">
        <f>IF(F945="PP_PM",1,IF(F945="PP_CASH",2,3))</f>
        <v>1</v>
      </c>
      <c r="H945" t="s">
        <v>12</v>
      </c>
      <c r="I945">
        <f>IF(H945="AKULAKUOB",1,IF(H945="BUKAEXPRESS",2,IF(H945="BUKALAPAK",3,IF(H945="E3",4,IF(H945="LAZADA",5,IF(H945="MAGELLAN",6,IF(H945="SHOPEE",7,IF(H945="TOKOPEDIA",8,9))))))))</f>
        <v>6</v>
      </c>
      <c r="J945">
        <v>3990</v>
      </c>
      <c r="K945">
        <f>IF(M945="Bermasalah",0,1)</f>
        <v>0</v>
      </c>
      <c r="L945" t="s">
        <v>10</v>
      </c>
      <c r="M945" t="str">
        <f t="shared" si="59"/>
        <v>Bermasalah</v>
      </c>
    </row>
    <row r="946" spans="1:13" x14ac:dyDescent="0.25">
      <c r="A946" s="1">
        <v>45033</v>
      </c>
      <c r="B946" t="s">
        <v>21</v>
      </c>
      <c r="C946">
        <f t="shared" si="58"/>
        <v>38</v>
      </c>
      <c r="D946" t="s">
        <v>8</v>
      </c>
      <c r="E946">
        <f>IF(D946="ECO",1,IF(D946="EZ",2,3))</f>
        <v>2</v>
      </c>
      <c r="F946" t="s">
        <v>4</v>
      </c>
      <c r="G946">
        <f>IF(F946="PP_PM",1,IF(F946="PP_CASH",2,3))</f>
        <v>1</v>
      </c>
      <c r="H946" t="s">
        <v>12</v>
      </c>
      <c r="I946">
        <f>IF(H946="AKULAKUOB",1,IF(H946="BUKAEXPRESS",2,IF(H946="BUKALAPAK",3,IF(H946="E3",4,IF(H946="LAZADA",5,IF(H946="MAGELLAN",6,IF(H946="SHOPEE",7,IF(H946="TOKOPEDIA",8,9))))))))</f>
        <v>6</v>
      </c>
      <c r="J946">
        <v>15520</v>
      </c>
      <c r="K946">
        <f>IF(M946="Bermasalah",0,1)</f>
        <v>0</v>
      </c>
      <c r="L946" t="s">
        <v>19</v>
      </c>
      <c r="M946" t="str">
        <f t="shared" si="59"/>
        <v>Bermasalah</v>
      </c>
    </row>
    <row r="947" spans="1:13" x14ac:dyDescent="0.25">
      <c r="A947" s="1">
        <v>45034</v>
      </c>
      <c r="B947" t="s">
        <v>21</v>
      </c>
      <c r="C947">
        <f t="shared" si="58"/>
        <v>38</v>
      </c>
      <c r="D947" t="s">
        <v>8</v>
      </c>
      <c r="E947">
        <f>IF(D947="ECO",1,IF(D947="EZ",2,3))</f>
        <v>2</v>
      </c>
      <c r="F947" t="s">
        <v>4</v>
      </c>
      <c r="G947">
        <f>IF(F947="PP_PM",1,IF(F947="PP_CASH",2,3))</f>
        <v>1</v>
      </c>
      <c r="H947" t="s">
        <v>12</v>
      </c>
      <c r="I947">
        <f>IF(H947="AKULAKUOB",1,IF(H947="BUKAEXPRESS",2,IF(H947="BUKALAPAK",3,IF(H947="E3",4,IF(H947="LAZADA",5,IF(H947="MAGELLAN",6,IF(H947="SHOPEE",7,IF(H947="TOKOPEDIA",8,9))))))))</f>
        <v>6</v>
      </c>
      <c r="J947">
        <v>17570</v>
      </c>
      <c r="K947">
        <f>IF(M947="Bermasalah",0,1)</f>
        <v>0</v>
      </c>
      <c r="L947" t="s">
        <v>19</v>
      </c>
      <c r="M947" t="str">
        <f t="shared" si="59"/>
        <v>Bermasalah</v>
      </c>
    </row>
    <row r="948" spans="1:13" x14ac:dyDescent="0.25">
      <c r="A948" s="1">
        <v>45036</v>
      </c>
      <c r="B948" t="s">
        <v>21</v>
      </c>
      <c r="C948">
        <f t="shared" si="58"/>
        <v>38</v>
      </c>
      <c r="D948" t="s">
        <v>8</v>
      </c>
      <c r="E948">
        <f>IF(D948="ECO",1,IF(D948="EZ",2,3))</f>
        <v>2</v>
      </c>
      <c r="F948" t="s">
        <v>4</v>
      </c>
      <c r="G948">
        <f>IF(F948="PP_PM",1,IF(F948="PP_CASH",2,3))</f>
        <v>1</v>
      </c>
      <c r="H948" t="s">
        <v>12</v>
      </c>
      <c r="I948">
        <f>IF(H948="AKULAKUOB",1,IF(H948="BUKAEXPRESS",2,IF(H948="BUKALAPAK",3,IF(H948="E3",4,IF(H948="LAZADA",5,IF(H948="MAGELLAN",6,IF(H948="SHOPEE",7,IF(H948="TOKOPEDIA",8,9))))))))</f>
        <v>6</v>
      </c>
      <c r="J948">
        <v>23280</v>
      </c>
      <c r="K948">
        <f>IF(M948="Bermasalah",0,1)</f>
        <v>1</v>
      </c>
      <c r="L948" t="s">
        <v>49</v>
      </c>
      <c r="M948" t="str">
        <f t="shared" si="59"/>
        <v>Tidak Bermasalah</v>
      </c>
    </row>
    <row r="949" spans="1:13" x14ac:dyDescent="0.25">
      <c r="A949" s="1">
        <v>45036</v>
      </c>
      <c r="B949" t="s">
        <v>21</v>
      </c>
      <c r="C949">
        <f t="shared" si="58"/>
        <v>38</v>
      </c>
      <c r="D949" t="s">
        <v>8</v>
      </c>
      <c r="E949">
        <f>IF(D949="ECO",1,IF(D949="EZ",2,3))</f>
        <v>2</v>
      </c>
      <c r="F949" t="s">
        <v>4</v>
      </c>
      <c r="G949">
        <f>IF(F949="PP_PM",1,IF(F949="PP_CASH",2,3))</f>
        <v>1</v>
      </c>
      <c r="H949" t="s">
        <v>12</v>
      </c>
      <c r="I949">
        <f>IF(H949="AKULAKUOB",1,IF(H949="BUKAEXPRESS",2,IF(H949="BUKALAPAK",3,IF(H949="E3",4,IF(H949="LAZADA",5,IF(H949="MAGELLAN",6,IF(H949="SHOPEE",7,IF(H949="TOKOPEDIA",8,9))))))))</f>
        <v>6</v>
      </c>
      <c r="J949">
        <v>8840</v>
      </c>
      <c r="K949">
        <f>IF(M949="Bermasalah",0,1)</f>
        <v>0</v>
      </c>
      <c r="L949" t="s">
        <v>19</v>
      </c>
      <c r="M949" t="str">
        <f t="shared" si="59"/>
        <v>Bermasalah</v>
      </c>
    </row>
    <row r="950" spans="1:13" x14ac:dyDescent="0.25">
      <c r="A950" s="1">
        <v>45036</v>
      </c>
      <c r="B950" t="s">
        <v>21</v>
      </c>
      <c r="C950">
        <f t="shared" si="58"/>
        <v>38</v>
      </c>
      <c r="D950" t="s">
        <v>8</v>
      </c>
      <c r="E950">
        <f>IF(D950="ECO",1,IF(D950="EZ",2,3))</f>
        <v>2</v>
      </c>
      <c r="F950" t="s">
        <v>4</v>
      </c>
      <c r="G950">
        <f>IF(F950="PP_PM",1,IF(F950="PP_CASH",2,3))</f>
        <v>1</v>
      </c>
      <c r="H950" t="s">
        <v>12</v>
      </c>
      <c r="I950">
        <f>IF(H950="AKULAKUOB",1,IF(H950="BUKAEXPRESS",2,IF(H950="BUKALAPAK",3,IF(H950="E3",4,IF(H950="LAZADA",5,IF(H950="MAGELLAN",6,IF(H950="SHOPEE",7,IF(H950="TOKOPEDIA",8,9))))))))</f>
        <v>6</v>
      </c>
      <c r="J950">
        <v>30070</v>
      </c>
      <c r="K950">
        <f>IF(M950="Bermasalah",0,1)</f>
        <v>0</v>
      </c>
      <c r="L950" t="s">
        <v>131</v>
      </c>
      <c r="M950" t="str">
        <f t="shared" si="59"/>
        <v>Bermasalah</v>
      </c>
    </row>
    <row r="951" spans="1:13" x14ac:dyDescent="0.25">
      <c r="A951" s="1">
        <v>45042</v>
      </c>
      <c r="B951" t="s">
        <v>21</v>
      </c>
      <c r="C951">
        <f t="shared" si="58"/>
        <v>38</v>
      </c>
      <c r="D951" t="s">
        <v>8</v>
      </c>
      <c r="E951">
        <f>IF(D951="ECO",1,IF(D951="EZ",2,3))</f>
        <v>2</v>
      </c>
      <c r="F951" t="s">
        <v>4</v>
      </c>
      <c r="G951">
        <f>IF(F951="PP_PM",1,IF(F951="PP_CASH",2,3))</f>
        <v>1</v>
      </c>
      <c r="H951" t="s">
        <v>12</v>
      </c>
      <c r="I951">
        <f>IF(H951="AKULAKUOB",1,IF(H951="BUKAEXPRESS",2,IF(H951="BUKALAPAK",3,IF(H951="E3",4,IF(H951="LAZADA",5,IF(H951="MAGELLAN",6,IF(H951="SHOPEE",7,IF(H951="TOKOPEDIA",8,9))))))))</f>
        <v>6</v>
      </c>
      <c r="J951">
        <v>22795</v>
      </c>
      <c r="K951">
        <f>IF(M951="Bermasalah",0,1)</f>
        <v>0</v>
      </c>
      <c r="L951" t="s">
        <v>131</v>
      </c>
      <c r="M951" t="str">
        <f t="shared" si="59"/>
        <v>Bermasalah</v>
      </c>
    </row>
    <row r="952" spans="1:13" x14ac:dyDescent="0.25">
      <c r="A952" s="1">
        <v>45043</v>
      </c>
      <c r="B952" t="s">
        <v>21</v>
      </c>
      <c r="C952">
        <f t="shared" si="58"/>
        <v>38</v>
      </c>
      <c r="D952" t="s">
        <v>8</v>
      </c>
      <c r="E952">
        <f>IF(D952="ECO",1,IF(D952="EZ",2,3))</f>
        <v>2</v>
      </c>
      <c r="F952" t="s">
        <v>4</v>
      </c>
      <c r="G952">
        <f>IF(F952="PP_PM",1,IF(F952="PP_CASH",2,3))</f>
        <v>1</v>
      </c>
      <c r="H952" t="s">
        <v>12</v>
      </c>
      <c r="I952">
        <f>IF(H952="AKULAKUOB",1,IF(H952="BUKAEXPRESS",2,IF(H952="BUKALAPAK",3,IF(H952="E3",4,IF(H952="LAZADA",5,IF(H952="MAGELLAN",6,IF(H952="SHOPEE",7,IF(H952="TOKOPEDIA",8,9))))))))</f>
        <v>6</v>
      </c>
      <c r="J952">
        <v>8840</v>
      </c>
      <c r="K952">
        <f>IF(M952="Bermasalah",0,1)</f>
        <v>0</v>
      </c>
      <c r="L952" t="s">
        <v>131</v>
      </c>
      <c r="M952" t="str">
        <f t="shared" si="59"/>
        <v>Bermasalah</v>
      </c>
    </row>
    <row r="953" spans="1:13" x14ac:dyDescent="0.25">
      <c r="A953" s="1">
        <v>45044</v>
      </c>
      <c r="B953" t="s">
        <v>21</v>
      </c>
      <c r="C953">
        <f t="shared" si="58"/>
        <v>38</v>
      </c>
      <c r="D953" t="s">
        <v>8</v>
      </c>
      <c r="E953">
        <f>IF(D953="ECO",1,IF(D953="EZ",2,3))</f>
        <v>2</v>
      </c>
      <c r="F953" t="s">
        <v>4</v>
      </c>
      <c r="G953">
        <f>IF(F953="PP_PM",1,IF(F953="PP_CASH",2,3))</f>
        <v>1</v>
      </c>
      <c r="H953" t="s">
        <v>12</v>
      </c>
      <c r="I953">
        <f>IF(H953="AKULAKUOB",1,IF(H953="BUKAEXPRESS",2,IF(H953="BUKALAPAK",3,IF(H953="E3",4,IF(H953="LAZADA",5,IF(H953="MAGELLAN",6,IF(H953="SHOPEE",7,IF(H953="TOKOPEDIA",8,9))))))))</f>
        <v>6</v>
      </c>
      <c r="J953">
        <v>3880</v>
      </c>
      <c r="K953">
        <f>IF(M953="Bermasalah",0,1)</f>
        <v>0</v>
      </c>
      <c r="L953" t="s">
        <v>19</v>
      </c>
      <c r="M953" t="str">
        <f t="shared" si="59"/>
        <v>Bermasalah</v>
      </c>
    </row>
    <row r="954" spans="1:13" x14ac:dyDescent="0.25">
      <c r="A954" s="1">
        <v>45045</v>
      </c>
      <c r="B954" t="s">
        <v>21</v>
      </c>
      <c r="C954">
        <f t="shared" si="58"/>
        <v>38</v>
      </c>
      <c r="D954" t="s">
        <v>8</v>
      </c>
      <c r="E954">
        <f>IF(D954="ECO",1,IF(D954="EZ",2,3))</f>
        <v>2</v>
      </c>
      <c r="F954" t="s">
        <v>4</v>
      </c>
      <c r="G954">
        <f>IF(F954="PP_PM",1,IF(F954="PP_CASH",2,3))</f>
        <v>1</v>
      </c>
      <c r="H954" t="s">
        <v>12</v>
      </c>
      <c r="I954">
        <f>IF(H954="AKULAKUOB",1,IF(H954="BUKAEXPRESS",2,IF(H954="BUKALAPAK",3,IF(H954="E3",4,IF(H954="LAZADA",5,IF(H954="MAGELLAN",6,IF(H954="SHOPEE",7,IF(H954="TOKOPEDIA",8,9))))))))</f>
        <v>6</v>
      </c>
      <c r="J954">
        <v>3990</v>
      </c>
      <c r="K954">
        <f>IF(M954="Bermasalah",0,1)</f>
        <v>0</v>
      </c>
      <c r="L954" t="s">
        <v>19</v>
      </c>
      <c r="M954" t="str">
        <f t="shared" si="59"/>
        <v>Bermasalah</v>
      </c>
    </row>
    <row r="955" spans="1:13" x14ac:dyDescent="0.25">
      <c r="A955" s="1">
        <v>45045</v>
      </c>
      <c r="B955" t="s">
        <v>21</v>
      </c>
      <c r="C955">
        <f t="shared" si="58"/>
        <v>38</v>
      </c>
      <c r="D955" t="s">
        <v>8</v>
      </c>
      <c r="E955">
        <f>IF(D955="ECO",1,IF(D955="EZ",2,3))</f>
        <v>2</v>
      </c>
      <c r="F955" t="s">
        <v>4</v>
      </c>
      <c r="G955">
        <f>IF(F955="PP_PM",1,IF(F955="PP_CASH",2,3))</f>
        <v>1</v>
      </c>
      <c r="H955" t="s">
        <v>12</v>
      </c>
      <c r="I955">
        <f>IF(H955="AKULAKUOB",1,IF(H955="BUKAEXPRESS",2,IF(H955="BUKALAPAK",3,IF(H955="E3",4,IF(H955="LAZADA",5,IF(H955="MAGELLAN",6,IF(H955="SHOPEE",7,IF(H955="TOKOPEDIA",8,9))))))))</f>
        <v>6</v>
      </c>
      <c r="J955">
        <v>23280</v>
      </c>
      <c r="K955">
        <f>IF(M955="Bermasalah",0,1)</f>
        <v>1</v>
      </c>
      <c r="L955" t="s">
        <v>49</v>
      </c>
      <c r="M955" t="str">
        <f t="shared" si="59"/>
        <v>Tidak Bermasalah</v>
      </c>
    </row>
    <row r="956" spans="1:13" x14ac:dyDescent="0.25">
      <c r="A956" s="1">
        <v>45045</v>
      </c>
      <c r="B956" t="s">
        <v>21</v>
      </c>
      <c r="C956">
        <f t="shared" si="58"/>
        <v>38</v>
      </c>
      <c r="D956" t="s">
        <v>8</v>
      </c>
      <c r="E956">
        <f>IF(D956="ECO",1,IF(D956="EZ",2,3))</f>
        <v>2</v>
      </c>
      <c r="F956" t="s">
        <v>4</v>
      </c>
      <c r="G956">
        <f>IF(F956="PP_PM",1,IF(F956="PP_CASH",2,3))</f>
        <v>1</v>
      </c>
      <c r="H956" t="s">
        <v>12</v>
      </c>
      <c r="I956">
        <f>IF(H956="AKULAKUOB",1,IF(H956="BUKAEXPRESS",2,IF(H956="BUKALAPAK",3,IF(H956="E3",4,IF(H956="LAZADA",5,IF(H956="MAGELLAN",6,IF(H956="SHOPEE",7,IF(H956="TOKOPEDIA",8,9))))))))</f>
        <v>6</v>
      </c>
      <c r="J956">
        <v>17570</v>
      </c>
      <c r="K956">
        <f>IF(M956="Bermasalah",0,1)</f>
        <v>0</v>
      </c>
      <c r="L956" t="s">
        <v>131</v>
      </c>
      <c r="M956" t="str">
        <f t="shared" si="59"/>
        <v>Bermasalah</v>
      </c>
    </row>
    <row r="957" spans="1:13" x14ac:dyDescent="0.25">
      <c r="A957" s="1">
        <v>45020</v>
      </c>
      <c r="B957" t="s">
        <v>21</v>
      </c>
      <c r="C957">
        <f t="shared" si="58"/>
        <v>38</v>
      </c>
      <c r="D957" t="s">
        <v>8</v>
      </c>
      <c r="E957">
        <f>IF(D957="ECO",1,IF(D957="EZ",2,3))</f>
        <v>2</v>
      </c>
      <c r="F957" t="s">
        <v>4</v>
      </c>
      <c r="G957">
        <f>IF(F957="PP_PM",1,IF(F957="PP_CASH",2,3))</f>
        <v>1</v>
      </c>
      <c r="H957" t="s">
        <v>12</v>
      </c>
      <c r="I957">
        <f>IF(H957="AKULAKUOB",1,IF(H957="BUKAEXPRESS",2,IF(H957="BUKALAPAK",3,IF(H957="E3",4,IF(H957="LAZADA",5,IF(H957="MAGELLAN",6,IF(H957="SHOPEE",7,IF(H957="TOKOPEDIA",8,9))))))))</f>
        <v>6</v>
      </c>
      <c r="J957">
        <v>23765</v>
      </c>
      <c r="K957">
        <f>IF(M957="Bermasalah",0,1)</f>
        <v>0</v>
      </c>
      <c r="L957" t="s">
        <v>19</v>
      </c>
      <c r="M957" t="str">
        <f t="shared" si="59"/>
        <v>Bermasalah</v>
      </c>
    </row>
    <row r="958" spans="1:13" x14ac:dyDescent="0.25">
      <c r="A958" s="1">
        <v>45021</v>
      </c>
      <c r="B958" t="s">
        <v>21</v>
      </c>
      <c r="C958">
        <f t="shared" si="58"/>
        <v>38</v>
      </c>
      <c r="D958" t="s">
        <v>8</v>
      </c>
      <c r="E958">
        <f>IF(D958="ECO",1,IF(D958="EZ",2,3))</f>
        <v>2</v>
      </c>
      <c r="F958" t="s">
        <v>4</v>
      </c>
      <c r="G958">
        <f>IF(F958="PP_PM",1,IF(F958="PP_CASH",2,3))</f>
        <v>1</v>
      </c>
      <c r="H958" t="s">
        <v>12</v>
      </c>
      <c r="I958">
        <f>IF(H958="AKULAKUOB",1,IF(H958="BUKAEXPRESS",2,IF(H958="BUKALAPAK",3,IF(H958="E3",4,IF(H958="LAZADA",5,IF(H958="MAGELLAN",6,IF(H958="SHOPEE",7,IF(H958="TOKOPEDIA",8,9))))))))</f>
        <v>6</v>
      </c>
      <c r="J958">
        <v>3990</v>
      </c>
      <c r="K958">
        <f>IF(M958="Bermasalah",0,1)</f>
        <v>0</v>
      </c>
      <c r="L958" t="s">
        <v>19</v>
      </c>
      <c r="M958" t="str">
        <f t="shared" si="59"/>
        <v>Bermasalah</v>
      </c>
    </row>
    <row r="959" spans="1:13" x14ac:dyDescent="0.25">
      <c r="A959" s="1">
        <v>45021</v>
      </c>
      <c r="B959" t="s">
        <v>21</v>
      </c>
      <c r="C959">
        <f t="shared" si="58"/>
        <v>38</v>
      </c>
      <c r="D959" t="s">
        <v>8</v>
      </c>
      <c r="E959">
        <f>IF(D959="ECO",1,IF(D959="EZ",2,3))</f>
        <v>2</v>
      </c>
      <c r="F959" t="s">
        <v>4</v>
      </c>
      <c r="G959">
        <f>IF(F959="PP_PM",1,IF(F959="PP_CASH",2,3))</f>
        <v>1</v>
      </c>
      <c r="H959" t="s">
        <v>12</v>
      </c>
      <c r="I959">
        <f>IF(H959="AKULAKUOB",1,IF(H959="BUKAEXPRESS",2,IF(H959="BUKALAPAK",3,IF(H959="E3",4,IF(H959="LAZADA",5,IF(H959="MAGELLAN",6,IF(H959="SHOPEE",7,IF(H959="TOKOPEDIA",8,9))))))))</f>
        <v>6</v>
      </c>
      <c r="J959">
        <v>10295</v>
      </c>
      <c r="K959">
        <f>IF(M959="Bermasalah",0,1)</f>
        <v>0</v>
      </c>
      <c r="L959" t="s">
        <v>19</v>
      </c>
      <c r="M959" t="str">
        <f t="shared" si="59"/>
        <v>Bermasalah</v>
      </c>
    </row>
    <row r="960" spans="1:13" x14ac:dyDescent="0.25">
      <c r="A960" s="1">
        <v>45021</v>
      </c>
      <c r="B960" t="s">
        <v>21</v>
      </c>
      <c r="C960">
        <f t="shared" si="58"/>
        <v>38</v>
      </c>
      <c r="D960" t="s">
        <v>8</v>
      </c>
      <c r="E960">
        <f>IF(D960="ECO",1,IF(D960="EZ",2,3))</f>
        <v>2</v>
      </c>
      <c r="F960" t="s">
        <v>4</v>
      </c>
      <c r="G960">
        <f>IF(F960="PP_PM",1,IF(F960="PP_CASH",2,3))</f>
        <v>1</v>
      </c>
      <c r="H960" t="s">
        <v>12</v>
      </c>
      <c r="I960">
        <f>IF(H960="AKULAKUOB",1,IF(H960="BUKAEXPRESS",2,IF(H960="BUKALAPAK",3,IF(H960="E3",4,IF(H960="LAZADA",5,IF(H960="MAGELLAN",6,IF(H960="SHOPEE",7,IF(H960="TOKOPEDIA",8,9))))))))</f>
        <v>6</v>
      </c>
      <c r="J960">
        <v>4475</v>
      </c>
      <c r="K960">
        <f>IF(M960="Bermasalah",0,1)</f>
        <v>0</v>
      </c>
      <c r="L960" t="s">
        <v>19</v>
      </c>
      <c r="M960" t="str">
        <f t="shared" si="59"/>
        <v>Bermasalah</v>
      </c>
    </row>
    <row r="961" spans="1:13" x14ac:dyDescent="0.25">
      <c r="A961" s="1">
        <v>45022</v>
      </c>
      <c r="B961" t="s">
        <v>21</v>
      </c>
      <c r="C961">
        <f t="shared" si="58"/>
        <v>38</v>
      </c>
      <c r="D961" t="s">
        <v>8</v>
      </c>
      <c r="E961">
        <f>IF(D961="ECO",1,IF(D961="EZ",2,3))</f>
        <v>2</v>
      </c>
      <c r="F961" t="s">
        <v>4</v>
      </c>
      <c r="G961">
        <f>IF(F961="PP_PM",1,IF(F961="PP_CASH",2,3))</f>
        <v>1</v>
      </c>
      <c r="H961" t="s">
        <v>12</v>
      </c>
      <c r="I961">
        <f>IF(H961="AKULAKUOB",1,IF(H961="BUKAEXPRESS",2,IF(H961="BUKALAPAK",3,IF(H961="E3",4,IF(H961="LAZADA",5,IF(H961="MAGELLAN",6,IF(H961="SHOPEE",7,IF(H961="TOKOPEDIA",8,9))))))))</f>
        <v>6</v>
      </c>
      <c r="J961">
        <v>3990</v>
      </c>
      <c r="K961">
        <f>IF(M961="Bermasalah",0,1)</f>
        <v>0</v>
      </c>
      <c r="L961" t="s">
        <v>19</v>
      </c>
      <c r="M961" t="str">
        <f t="shared" si="59"/>
        <v>Bermasalah</v>
      </c>
    </row>
    <row r="962" spans="1:13" x14ac:dyDescent="0.25">
      <c r="A962" s="1">
        <v>45055</v>
      </c>
      <c r="B962" t="s">
        <v>21</v>
      </c>
      <c r="C962">
        <f t="shared" si="58"/>
        <v>38</v>
      </c>
      <c r="D962" t="s">
        <v>8</v>
      </c>
      <c r="E962">
        <f>IF(D962="ECO",1,IF(D962="EZ",2,3))</f>
        <v>2</v>
      </c>
      <c r="F962" t="s">
        <v>4</v>
      </c>
      <c r="G962">
        <f>IF(F962="PP_PM",1,IF(F962="PP_CASH",2,3))</f>
        <v>1</v>
      </c>
      <c r="H962" t="s">
        <v>12</v>
      </c>
      <c r="I962">
        <f>IF(H962="AKULAKUOB",1,IF(H962="BUKAEXPRESS",2,IF(H962="BUKALAPAK",3,IF(H962="E3",4,IF(H962="LAZADA",5,IF(H962="MAGELLAN",6,IF(H962="SHOPEE",7,IF(H962="TOKOPEDIA",8,9))))))))</f>
        <v>6</v>
      </c>
      <c r="J962">
        <v>4475</v>
      </c>
      <c r="K962">
        <f>IF(M962="Bermasalah",0,1)</f>
        <v>0</v>
      </c>
      <c r="L962" t="s">
        <v>19</v>
      </c>
      <c r="M962" t="str">
        <f t="shared" si="59"/>
        <v>Bermasalah</v>
      </c>
    </row>
    <row r="963" spans="1:13" x14ac:dyDescent="0.25">
      <c r="A963" s="1">
        <v>45056</v>
      </c>
      <c r="B963" t="s">
        <v>21</v>
      </c>
      <c r="C963">
        <f t="shared" ref="C963:C995" si="60">IF(B963=B962,38,39)</f>
        <v>38</v>
      </c>
      <c r="D963" t="s">
        <v>8</v>
      </c>
      <c r="E963">
        <f>IF(D963="ECO",1,IF(D963="EZ",2,3))</f>
        <v>2</v>
      </c>
      <c r="F963" t="s">
        <v>4</v>
      </c>
      <c r="G963">
        <f>IF(F963="PP_PM",1,IF(F963="PP_CASH",2,3))</f>
        <v>1</v>
      </c>
      <c r="H963" t="s">
        <v>12</v>
      </c>
      <c r="I963">
        <f>IF(H963="AKULAKUOB",1,IF(H963="BUKAEXPRESS",2,IF(H963="BUKALAPAK",3,IF(H963="E3",4,IF(H963="LAZADA",5,IF(H963="MAGELLAN",6,IF(H963="SHOPEE",7,IF(H963="TOKOPEDIA",8,9))))))))</f>
        <v>6</v>
      </c>
      <c r="J963">
        <v>23280</v>
      </c>
      <c r="K963">
        <f>IF(M963="Bermasalah",0,1)</f>
        <v>0</v>
      </c>
      <c r="L963" t="s">
        <v>131</v>
      </c>
      <c r="M963" t="str">
        <f t="shared" si="59"/>
        <v>Bermasalah</v>
      </c>
    </row>
    <row r="964" spans="1:13" x14ac:dyDescent="0.25">
      <c r="A964" s="1">
        <v>45057</v>
      </c>
      <c r="B964" t="s">
        <v>21</v>
      </c>
      <c r="C964">
        <f t="shared" si="60"/>
        <v>38</v>
      </c>
      <c r="D964" t="s">
        <v>8</v>
      </c>
      <c r="E964">
        <f>IF(D964="ECO",1,IF(D964="EZ",2,3))</f>
        <v>2</v>
      </c>
      <c r="F964" t="s">
        <v>4</v>
      </c>
      <c r="G964">
        <f>IF(F964="PP_PM",1,IF(F964="PP_CASH",2,3))</f>
        <v>1</v>
      </c>
      <c r="H964" t="s">
        <v>12</v>
      </c>
      <c r="I964">
        <f>IF(H964="AKULAKUOB",1,IF(H964="BUKAEXPRESS",2,IF(H964="BUKALAPAK",3,IF(H964="E3",4,IF(H964="LAZADA",5,IF(H964="MAGELLAN",6,IF(H964="SHOPEE",7,IF(H964="TOKOPEDIA",8,9))))))))</f>
        <v>6</v>
      </c>
      <c r="J964">
        <v>13205</v>
      </c>
      <c r="K964">
        <f>IF(M964="Bermasalah",0,1)</f>
        <v>0</v>
      </c>
      <c r="L964" t="s">
        <v>19</v>
      </c>
      <c r="M964" t="str">
        <f t="shared" si="59"/>
        <v>Bermasalah</v>
      </c>
    </row>
    <row r="965" spans="1:13" x14ac:dyDescent="0.25">
      <c r="A965" s="1">
        <v>45058</v>
      </c>
      <c r="B965" t="s">
        <v>21</v>
      </c>
      <c r="C965">
        <f t="shared" si="60"/>
        <v>38</v>
      </c>
      <c r="D965" t="s">
        <v>8</v>
      </c>
      <c r="E965">
        <f>IF(D965="ECO",1,IF(D965="EZ",2,3))</f>
        <v>2</v>
      </c>
      <c r="F965" t="s">
        <v>4</v>
      </c>
      <c r="G965">
        <f>IF(F965="PP_PM",1,IF(F965="PP_CASH",2,3))</f>
        <v>1</v>
      </c>
      <c r="H965" t="s">
        <v>12</v>
      </c>
      <c r="I965">
        <f>IF(H965="AKULAKUOB",1,IF(H965="BUKAEXPRESS",2,IF(H965="BUKALAPAK",3,IF(H965="E3",4,IF(H965="LAZADA",5,IF(H965="MAGELLAN",6,IF(H965="SHOPEE",7,IF(H965="TOKOPEDIA",8,9))))))))</f>
        <v>6</v>
      </c>
      <c r="J965">
        <v>15145</v>
      </c>
      <c r="K965">
        <f>IF(M965="Bermasalah",0,1)</f>
        <v>0</v>
      </c>
      <c r="L965" t="s">
        <v>131</v>
      </c>
      <c r="M965" t="str">
        <f t="shared" si="59"/>
        <v>Bermasalah</v>
      </c>
    </row>
    <row r="966" spans="1:13" x14ac:dyDescent="0.25">
      <c r="A966" s="1">
        <v>45059</v>
      </c>
      <c r="B966" t="s">
        <v>21</v>
      </c>
      <c r="C966">
        <f t="shared" si="60"/>
        <v>38</v>
      </c>
      <c r="D966" t="s">
        <v>8</v>
      </c>
      <c r="E966">
        <f>IF(D966="ECO",1,IF(D966="EZ",2,3))</f>
        <v>2</v>
      </c>
      <c r="F966" t="s">
        <v>4</v>
      </c>
      <c r="G966">
        <f>IF(F966="PP_PM",1,IF(F966="PP_CASH",2,3))</f>
        <v>1</v>
      </c>
      <c r="H966" t="s">
        <v>12</v>
      </c>
      <c r="I966">
        <f>IF(H966="AKULAKUOB",1,IF(H966="BUKAEXPRESS",2,IF(H966="BUKALAPAK",3,IF(H966="E3",4,IF(H966="LAZADA",5,IF(H966="MAGELLAN",6,IF(H966="SHOPEE",7,IF(H966="TOKOPEDIA",8,9))))))))</f>
        <v>6</v>
      </c>
      <c r="J966">
        <v>13205</v>
      </c>
      <c r="K966">
        <f>IF(M966="Bermasalah",0,1)</f>
        <v>0</v>
      </c>
      <c r="L966" t="s">
        <v>131</v>
      </c>
      <c r="M966" t="str">
        <f t="shared" si="59"/>
        <v>Bermasalah</v>
      </c>
    </row>
    <row r="967" spans="1:13" x14ac:dyDescent="0.25">
      <c r="A967" s="1">
        <v>45067</v>
      </c>
      <c r="B967" t="s">
        <v>21</v>
      </c>
      <c r="C967">
        <f t="shared" si="60"/>
        <v>38</v>
      </c>
      <c r="D967" t="s">
        <v>8</v>
      </c>
      <c r="E967">
        <f>IF(D967="ECO",1,IF(D967="EZ",2,3))</f>
        <v>2</v>
      </c>
      <c r="F967" t="s">
        <v>4</v>
      </c>
      <c r="G967">
        <f>IF(F967="PP_PM",1,IF(F967="PP_CASH",2,3))</f>
        <v>1</v>
      </c>
      <c r="H967" t="s">
        <v>12</v>
      </c>
      <c r="I967">
        <f>IF(H967="AKULAKUOB",1,IF(H967="BUKAEXPRESS",2,IF(H967="BUKALAPAK",3,IF(H967="E3",4,IF(H967="LAZADA",5,IF(H967="MAGELLAN",6,IF(H967="SHOPEE",7,IF(H967="TOKOPEDIA",8,9))))))))</f>
        <v>6</v>
      </c>
      <c r="J967">
        <v>4585</v>
      </c>
      <c r="K967">
        <f>IF(M967="Bermasalah",0,1)</f>
        <v>0</v>
      </c>
      <c r="L967" t="s">
        <v>19</v>
      </c>
      <c r="M967" t="str">
        <f t="shared" si="59"/>
        <v>Bermasalah</v>
      </c>
    </row>
    <row r="968" spans="1:13" x14ac:dyDescent="0.25">
      <c r="A968" s="1">
        <v>45083</v>
      </c>
      <c r="B968" t="s">
        <v>21</v>
      </c>
      <c r="C968">
        <f t="shared" si="60"/>
        <v>38</v>
      </c>
      <c r="D968" t="s">
        <v>8</v>
      </c>
      <c r="E968">
        <f>IF(D968="ECO",1,IF(D968="EZ",2,3))</f>
        <v>2</v>
      </c>
      <c r="F968" t="s">
        <v>4</v>
      </c>
      <c r="G968">
        <f>IF(F968="PP_PM",1,IF(F968="PP_CASH",2,3))</f>
        <v>1</v>
      </c>
      <c r="H968" t="s">
        <v>12</v>
      </c>
      <c r="I968">
        <f>IF(H968="AKULAKUOB",1,IF(H968="BUKAEXPRESS",2,IF(H968="BUKALAPAK",3,IF(H968="E3",4,IF(H968="LAZADA",5,IF(H968="MAGELLAN",6,IF(H968="SHOPEE",7,IF(H968="TOKOPEDIA",8,9))))))))</f>
        <v>6</v>
      </c>
      <c r="J968">
        <v>4475</v>
      </c>
      <c r="K968">
        <f>IF(M968="Bermasalah",0,1)</f>
        <v>0</v>
      </c>
      <c r="L968" t="s">
        <v>19</v>
      </c>
      <c r="M968" t="str">
        <f t="shared" si="59"/>
        <v>Bermasalah</v>
      </c>
    </row>
    <row r="969" spans="1:13" x14ac:dyDescent="0.25">
      <c r="A969" s="1">
        <v>45083</v>
      </c>
      <c r="B969" t="s">
        <v>21</v>
      </c>
      <c r="C969">
        <f t="shared" si="60"/>
        <v>38</v>
      </c>
      <c r="D969" t="s">
        <v>8</v>
      </c>
      <c r="E969">
        <f>IF(D969="ECO",1,IF(D969="EZ",2,3))</f>
        <v>2</v>
      </c>
      <c r="F969" t="s">
        <v>4</v>
      </c>
      <c r="G969">
        <f>IF(F969="PP_PM",1,IF(F969="PP_CASH",2,3))</f>
        <v>1</v>
      </c>
      <c r="H969" t="s">
        <v>12</v>
      </c>
      <c r="I969">
        <f>IF(H969="AKULAKUOB",1,IF(H969="BUKAEXPRESS",2,IF(H969="BUKALAPAK",3,IF(H969="E3",4,IF(H969="LAZADA",5,IF(H969="MAGELLAN",6,IF(H969="SHOPEE",7,IF(H969="TOKOPEDIA",8,9))))))))</f>
        <v>6</v>
      </c>
      <c r="J969">
        <v>19885</v>
      </c>
      <c r="K969">
        <f>IF(M969="Bermasalah",0,1)</f>
        <v>0</v>
      </c>
      <c r="L969" t="s">
        <v>131</v>
      </c>
      <c r="M969" t="str">
        <f t="shared" si="59"/>
        <v>Bermasalah</v>
      </c>
    </row>
    <row r="970" spans="1:13" x14ac:dyDescent="0.25">
      <c r="A970" s="1">
        <v>45099</v>
      </c>
      <c r="B970" t="s">
        <v>21</v>
      </c>
      <c r="C970">
        <f t="shared" si="60"/>
        <v>38</v>
      </c>
      <c r="D970" t="s">
        <v>8</v>
      </c>
      <c r="E970">
        <f>IF(D970="ECO",1,IF(D970="EZ",2,3))</f>
        <v>2</v>
      </c>
      <c r="F970" t="s">
        <v>4</v>
      </c>
      <c r="G970">
        <f>IF(F970="PP_PM",1,IF(F970="PP_CASH",2,3))</f>
        <v>1</v>
      </c>
      <c r="H970" t="s">
        <v>12</v>
      </c>
      <c r="I970">
        <f>IF(H970="AKULAKUOB",1,IF(H970="BUKAEXPRESS",2,IF(H970="BUKALAPAK",3,IF(H970="E3",4,IF(H970="LAZADA",5,IF(H970="MAGELLAN",6,IF(H970="SHOPEE",7,IF(H970="TOKOPEDIA",8,9))))))))</f>
        <v>6</v>
      </c>
      <c r="J970">
        <v>26675</v>
      </c>
      <c r="K970">
        <f>IF(M970="Bermasalah",0,1)</f>
        <v>0</v>
      </c>
      <c r="L970" t="s">
        <v>131</v>
      </c>
      <c r="M970" t="str">
        <f t="shared" si="59"/>
        <v>Bermasalah</v>
      </c>
    </row>
    <row r="971" spans="1:13" x14ac:dyDescent="0.25">
      <c r="A971" s="1">
        <v>45100</v>
      </c>
      <c r="B971" t="s">
        <v>21</v>
      </c>
      <c r="C971">
        <f t="shared" si="60"/>
        <v>38</v>
      </c>
      <c r="D971" t="s">
        <v>8</v>
      </c>
      <c r="E971">
        <f>IF(D971="ECO",1,IF(D971="EZ",2,3))</f>
        <v>2</v>
      </c>
      <c r="F971" t="s">
        <v>4</v>
      </c>
      <c r="G971">
        <f>IF(F971="PP_PM",1,IF(F971="PP_CASH",2,3))</f>
        <v>1</v>
      </c>
      <c r="H971" t="s">
        <v>12</v>
      </c>
      <c r="I971">
        <f>IF(H971="AKULAKUOB",1,IF(H971="BUKAEXPRESS",2,IF(H971="BUKALAPAK",3,IF(H971="E3",4,IF(H971="LAZADA",5,IF(H971="MAGELLAN",6,IF(H971="SHOPEE",7,IF(H971="TOKOPEDIA",8,9))))))))</f>
        <v>6</v>
      </c>
      <c r="J971">
        <v>4473</v>
      </c>
      <c r="K971">
        <f>IF(M971="Bermasalah",0,1)</f>
        <v>0</v>
      </c>
      <c r="L971" t="s">
        <v>19</v>
      </c>
      <c r="M971" t="str">
        <f t="shared" si="59"/>
        <v>Bermasalah</v>
      </c>
    </row>
    <row r="972" spans="1:13" x14ac:dyDescent="0.25">
      <c r="A972" s="1">
        <v>45105</v>
      </c>
      <c r="B972" t="s">
        <v>21</v>
      </c>
      <c r="C972">
        <f t="shared" si="60"/>
        <v>38</v>
      </c>
      <c r="D972" t="s">
        <v>8</v>
      </c>
      <c r="E972">
        <f>IF(D972="ECO",1,IF(D972="EZ",2,3))</f>
        <v>2</v>
      </c>
      <c r="F972" t="s">
        <v>4</v>
      </c>
      <c r="G972">
        <f>IF(F972="PP_PM",1,IF(F972="PP_CASH",2,3))</f>
        <v>1</v>
      </c>
      <c r="H972" t="s">
        <v>12</v>
      </c>
      <c r="I972">
        <f>IF(H972="AKULAKUOB",1,IF(H972="BUKAEXPRESS",2,IF(H972="BUKALAPAK",3,IF(H972="E3",4,IF(H972="LAZADA",5,IF(H972="MAGELLAN",6,IF(H972="SHOPEE",7,IF(H972="TOKOPEDIA",8,9))))))))</f>
        <v>6</v>
      </c>
      <c r="J972">
        <v>3990</v>
      </c>
      <c r="K972">
        <f>IF(M972="Bermasalah",0,1)</f>
        <v>0</v>
      </c>
      <c r="L972" t="s">
        <v>131</v>
      </c>
      <c r="M972" t="str">
        <f t="shared" si="59"/>
        <v>Bermasalah</v>
      </c>
    </row>
    <row r="973" spans="1:13" x14ac:dyDescent="0.25">
      <c r="A973" s="1">
        <v>45107</v>
      </c>
      <c r="B973" t="s">
        <v>21</v>
      </c>
      <c r="C973">
        <f t="shared" si="60"/>
        <v>38</v>
      </c>
      <c r="D973" t="s">
        <v>8</v>
      </c>
      <c r="E973">
        <f>IF(D973="ECO",1,IF(D973="EZ",2,3))</f>
        <v>2</v>
      </c>
      <c r="F973" t="s">
        <v>4</v>
      </c>
      <c r="G973">
        <f>IF(F973="PP_PM",1,IF(F973="PP_CASH",2,3))</f>
        <v>1</v>
      </c>
      <c r="H973" t="s">
        <v>12</v>
      </c>
      <c r="I973">
        <f>IF(H973="AKULAKUOB",1,IF(H973="BUKAEXPRESS",2,IF(H973="BUKALAPAK",3,IF(H973="E3",4,IF(H973="LAZADA",5,IF(H973="MAGELLAN",6,IF(H973="SHOPEE",7,IF(H973="TOKOPEDIA",8,9))))))))</f>
        <v>6</v>
      </c>
      <c r="J973">
        <v>19400</v>
      </c>
      <c r="K973">
        <f>IF(M973="Bermasalah",0,1)</f>
        <v>1</v>
      </c>
      <c r="L973" t="s">
        <v>49</v>
      </c>
      <c r="M973" t="str">
        <f t="shared" si="59"/>
        <v>Tidak Bermasalah</v>
      </c>
    </row>
    <row r="974" spans="1:13" x14ac:dyDescent="0.25">
      <c r="A974" s="1">
        <v>45078</v>
      </c>
      <c r="B974" t="s">
        <v>21</v>
      </c>
      <c r="C974">
        <f t="shared" si="60"/>
        <v>38</v>
      </c>
      <c r="D974" t="s">
        <v>8</v>
      </c>
      <c r="E974">
        <f>IF(D974="ECO",1,IF(D974="EZ",2,3))</f>
        <v>2</v>
      </c>
      <c r="F974" t="s">
        <v>4</v>
      </c>
      <c r="G974">
        <f>IF(F974="PP_PM",1,IF(F974="PP_CASH",2,3))</f>
        <v>1</v>
      </c>
      <c r="H974" t="s">
        <v>12</v>
      </c>
      <c r="I974">
        <f>IF(H974="AKULAKUOB",1,IF(H974="BUKAEXPRESS",2,IF(H974="BUKALAPAK",3,IF(H974="E3",4,IF(H974="LAZADA",5,IF(H974="MAGELLAN",6,IF(H974="SHOPEE",7,IF(H974="TOKOPEDIA",8,9))))))))</f>
        <v>6</v>
      </c>
      <c r="J974">
        <v>8840</v>
      </c>
      <c r="K974">
        <f>IF(M974="Bermasalah",0,1)</f>
        <v>0</v>
      </c>
      <c r="L974" t="s">
        <v>19</v>
      </c>
      <c r="M974" t="str">
        <f t="shared" ref="M974:M1037" si="61">IF(L974="Other","Bermasalah",IF(L974="Delivery","Tidak Bermasalah",IF(L974="Kirim","Tidak Bermasalah",IF(L974="Pack","Tidak Bermasalah",IF(L974="Paket Bermasalah","Bermasalah",IF(L974="Paket Tinggal Gudang","Tidak Bermasalah",IF(L974="Sampai","Tidak Bermasalah",IF(L974="Tanda Terima","Tidak Bermasalah",IF(L974="TTD Retur","Bermasalah",0)))))))))</f>
        <v>Bermasalah</v>
      </c>
    </row>
    <row r="975" spans="1:13" x14ac:dyDescent="0.25">
      <c r="A975" s="1">
        <v>45080</v>
      </c>
      <c r="B975" t="s">
        <v>21</v>
      </c>
      <c r="C975">
        <f t="shared" si="60"/>
        <v>38</v>
      </c>
      <c r="D975" t="s">
        <v>8</v>
      </c>
      <c r="E975">
        <f>IF(D975="ECO",1,IF(D975="EZ",2,3))</f>
        <v>2</v>
      </c>
      <c r="F975" t="s">
        <v>4</v>
      </c>
      <c r="G975">
        <f>IF(F975="PP_PM",1,IF(F975="PP_CASH",2,3))</f>
        <v>1</v>
      </c>
      <c r="H975" t="s">
        <v>12</v>
      </c>
      <c r="I975">
        <f>IF(H975="AKULAKUOB",1,IF(H975="BUKAEXPRESS",2,IF(H975="BUKALAPAK",3,IF(H975="E3",4,IF(H975="LAZADA",5,IF(H975="MAGELLAN",6,IF(H975="SHOPEE",7,IF(H975="TOKOPEDIA",8,9))))))))</f>
        <v>6</v>
      </c>
      <c r="J975">
        <v>23610</v>
      </c>
      <c r="K975">
        <f>IF(M975="Bermasalah",0,1)</f>
        <v>1</v>
      </c>
      <c r="L975" t="s">
        <v>49</v>
      </c>
      <c r="M975" t="str">
        <f t="shared" si="61"/>
        <v>Tidak Bermasalah</v>
      </c>
    </row>
    <row r="976" spans="1:13" x14ac:dyDescent="0.25">
      <c r="A976" s="1">
        <v>45082</v>
      </c>
      <c r="B976" t="s">
        <v>21</v>
      </c>
      <c r="C976">
        <f t="shared" si="60"/>
        <v>38</v>
      </c>
      <c r="D976" t="s">
        <v>8</v>
      </c>
      <c r="E976">
        <f>IF(D976="ECO",1,IF(D976="EZ",2,3))</f>
        <v>2</v>
      </c>
      <c r="F976" t="s">
        <v>4</v>
      </c>
      <c r="G976">
        <f>IF(F976="PP_PM",1,IF(F976="PP_CASH",2,3))</f>
        <v>1</v>
      </c>
      <c r="H976" t="s">
        <v>12</v>
      </c>
      <c r="I976">
        <f>IF(H976="AKULAKUOB",1,IF(H976="BUKAEXPRESS",2,IF(H976="BUKALAPAK",3,IF(H976="E3",4,IF(H976="LAZADA",5,IF(H976="MAGELLAN",6,IF(H976="SHOPEE",7,IF(H976="TOKOPEDIA",8,9))))))))</f>
        <v>6</v>
      </c>
      <c r="J976">
        <v>13205</v>
      </c>
      <c r="K976">
        <f>IF(M976="Bermasalah",0,1)</f>
        <v>1</v>
      </c>
      <c r="L976" t="s">
        <v>49</v>
      </c>
      <c r="M976" t="str">
        <f t="shared" si="61"/>
        <v>Tidak Bermasalah</v>
      </c>
    </row>
    <row r="977" spans="1:13" x14ac:dyDescent="0.25">
      <c r="A977" s="1">
        <v>45080</v>
      </c>
      <c r="B977" t="s">
        <v>21</v>
      </c>
      <c r="C977">
        <f t="shared" si="60"/>
        <v>38</v>
      </c>
      <c r="D977" t="s">
        <v>8</v>
      </c>
      <c r="E977">
        <f>IF(D977="ECO",1,IF(D977="EZ",2,3))</f>
        <v>2</v>
      </c>
      <c r="F977" t="s">
        <v>4</v>
      </c>
      <c r="G977">
        <f>IF(F977="PP_PM",1,IF(F977="PP_CASH",2,3))</f>
        <v>1</v>
      </c>
      <c r="H977" t="s">
        <v>12</v>
      </c>
      <c r="I977">
        <f>IF(H977="AKULAKUOB",1,IF(H977="BUKAEXPRESS",2,IF(H977="BUKALAPAK",3,IF(H977="E3",4,IF(H977="LAZADA",5,IF(H977="MAGELLAN",6,IF(H977="SHOPEE",7,IF(H977="TOKOPEDIA",8,9))))))))</f>
        <v>6</v>
      </c>
      <c r="J977">
        <v>4475</v>
      </c>
      <c r="K977">
        <f>IF(M977="Bermasalah",0,1)</f>
        <v>0</v>
      </c>
      <c r="L977" t="s">
        <v>131</v>
      </c>
      <c r="M977" t="str">
        <f t="shared" si="61"/>
        <v>Bermasalah</v>
      </c>
    </row>
    <row r="978" spans="1:13" x14ac:dyDescent="0.25">
      <c r="A978" s="1">
        <v>45087</v>
      </c>
      <c r="B978" t="s">
        <v>21</v>
      </c>
      <c r="C978">
        <f t="shared" si="60"/>
        <v>38</v>
      </c>
      <c r="D978" t="s">
        <v>8</v>
      </c>
      <c r="E978">
        <f>IF(D978="ECO",1,IF(D978="EZ",2,3))</f>
        <v>2</v>
      </c>
      <c r="F978" t="s">
        <v>4</v>
      </c>
      <c r="G978">
        <f>IF(F978="PP_PM",1,IF(F978="PP_CASH",2,3))</f>
        <v>1</v>
      </c>
      <c r="H978" t="s">
        <v>12</v>
      </c>
      <c r="I978">
        <f>IF(H978="AKULAKUOB",1,IF(H978="BUKAEXPRESS",2,IF(H978="BUKALAPAK",3,IF(H978="E3",4,IF(H978="LAZADA",5,IF(H978="MAGELLAN",6,IF(H978="SHOPEE",7,IF(H978="TOKOPEDIA",8,9))))))))</f>
        <v>6</v>
      </c>
      <c r="J978">
        <v>13205</v>
      </c>
      <c r="K978">
        <f>IF(M978="Bermasalah",0,1)</f>
        <v>0</v>
      </c>
      <c r="L978" t="s">
        <v>131</v>
      </c>
      <c r="M978" t="str">
        <f t="shared" si="61"/>
        <v>Bermasalah</v>
      </c>
    </row>
    <row r="979" spans="1:13" x14ac:dyDescent="0.25">
      <c r="A979" s="1">
        <v>45103</v>
      </c>
      <c r="B979" t="s">
        <v>21</v>
      </c>
      <c r="C979">
        <f t="shared" si="60"/>
        <v>38</v>
      </c>
      <c r="D979" t="s">
        <v>8</v>
      </c>
      <c r="E979">
        <f>IF(D979="ECO",1,IF(D979="EZ",2,3))</f>
        <v>2</v>
      </c>
      <c r="F979" t="s">
        <v>4</v>
      </c>
      <c r="G979">
        <f>IF(F979="PP_PM",1,IF(F979="PP_CASH",2,3))</f>
        <v>1</v>
      </c>
      <c r="H979" t="s">
        <v>12</v>
      </c>
      <c r="I979">
        <f>IF(H979="AKULAKUOB",1,IF(H979="BUKAEXPRESS",2,IF(H979="BUKALAPAK",3,IF(H979="E3",4,IF(H979="LAZADA",5,IF(H979="MAGELLAN",6,IF(H979="SHOPEE",7,IF(H979="TOKOPEDIA",8,9))))))))</f>
        <v>6</v>
      </c>
      <c r="J979">
        <v>66930</v>
      </c>
      <c r="K979">
        <f>IF(M979="Bermasalah",0,1)</f>
        <v>0</v>
      </c>
      <c r="L979" t="s">
        <v>19</v>
      </c>
      <c r="M979" t="str">
        <f t="shared" si="61"/>
        <v>Bermasalah</v>
      </c>
    </row>
    <row r="980" spans="1:13" x14ac:dyDescent="0.25">
      <c r="A980" s="1">
        <v>45104</v>
      </c>
      <c r="B980" t="s">
        <v>21</v>
      </c>
      <c r="C980">
        <f t="shared" si="60"/>
        <v>38</v>
      </c>
      <c r="D980" t="s">
        <v>8</v>
      </c>
      <c r="E980">
        <f>IF(D980="ECO",1,IF(D980="EZ",2,3))</f>
        <v>2</v>
      </c>
      <c r="F980" t="s">
        <v>4</v>
      </c>
      <c r="G980">
        <f>IF(F980="PP_PM",1,IF(F980="PP_CASH",2,3))</f>
        <v>1</v>
      </c>
      <c r="H980" t="s">
        <v>12</v>
      </c>
      <c r="I980">
        <f>IF(H980="AKULAKUOB",1,IF(H980="BUKAEXPRESS",2,IF(H980="BUKALAPAK",3,IF(H980="E3",4,IF(H980="LAZADA",5,IF(H980="MAGELLAN",6,IF(H980="SHOPEE",7,IF(H980="TOKOPEDIA",8,9))))))))</f>
        <v>6</v>
      </c>
      <c r="J980">
        <v>23280</v>
      </c>
      <c r="K980">
        <f>IF(M980="Bermasalah",0,1)</f>
        <v>1</v>
      </c>
      <c r="L980" t="s">
        <v>49</v>
      </c>
      <c r="M980" t="str">
        <f t="shared" si="61"/>
        <v>Tidak Bermasalah</v>
      </c>
    </row>
    <row r="981" spans="1:13" x14ac:dyDescent="0.25">
      <c r="A981" s="1">
        <v>45080</v>
      </c>
      <c r="B981" t="s">
        <v>21</v>
      </c>
      <c r="C981">
        <f t="shared" si="60"/>
        <v>38</v>
      </c>
      <c r="D981" t="s">
        <v>8</v>
      </c>
      <c r="E981">
        <f>IF(D981="ECO",1,IF(D981="EZ",2,3))</f>
        <v>2</v>
      </c>
      <c r="F981" t="s">
        <v>4</v>
      </c>
      <c r="G981">
        <f>IF(F981="PP_PM",1,IF(F981="PP_CASH",2,3))</f>
        <v>1</v>
      </c>
      <c r="H981" t="s">
        <v>12</v>
      </c>
      <c r="I981">
        <f>IF(H981="AKULAKUOB",1,IF(H981="BUKAEXPRESS",2,IF(H981="BUKALAPAK",3,IF(H981="E3",4,IF(H981="LAZADA",5,IF(H981="MAGELLAN",6,IF(H981="SHOPEE",7,IF(H981="TOKOPEDIA",8,9))))))))</f>
        <v>6</v>
      </c>
      <c r="J981">
        <v>46560</v>
      </c>
      <c r="K981">
        <f>IF(M981="Bermasalah",0,1)</f>
        <v>0</v>
      </c>
      <c r="L981" t="s">
        <v>19</v>
      </c>
      <c r="M981" t="str">
        <f t="shared" si="61"/>
        <v>Bermasalah</v>
      </c>
    </row>
    <row r="982" spans="1:13" x14ac:dyDescent="0.25">
      <c r="A982" s="1">
        <v>45095</v>
      </c>
      <c r="B982" t="s">
        <v>21</v>
      </c>
      <c r="C982">
        <f t="shared" si="60"/>
        <v>38</v>
      </c>
      <c r="D982" t="s">
        <v>8</v>
      </c>
      <c r="E982">
        <f>IF(D982="ECO",1,IF(D982="EZ",2,3))</f>
        <v>2</v>
      </c>
      <c r="F982" t="s">
        <v>4</v>
      </c>
      <c r="G982">
        <f>IF(F982="PP_PM",1,IF(F982="PP_CASH",2,3))</f>
        <v>1</v>
      </c>
      <c r="H982" t="s">
        <v>12</v>
      </c>
      <c r="I982">
        <f>IF(H982="AKULAKUOB",1,IF(H982="BUKAEXPRESS",2,IF(H982="BUKALAPAK",3,IF(H982="E3",4,IF(H982="LAZADA",5,IF(H982="MAGELLAN",6,IF(H982="SHOPEE",7,IF(H982="TOKOPEDIA",8,9))))))))</f>
        <v>6</v>
      </c>
      <c r="J982">
        <v>17945</v>
      </c>
      <c r="K982">
        <f>IF(M982="Bermasalah",0,1)</f>
        <v>0</v>
      </c>
      <c r="L982" t="s">
        <v>19</v>
      </c>
      <c r="M982" t="str">
        <f t="shared" si="61"/>
        <v>Bermasalah</v>
      </c>
    </row>
    <row r="983" spans="1:13" x14ac:dyDescent="0.25">
      <c r="A983" s="1">
        <v>45099</v>
      </c>
      <c r="B983" t="s">
        <v>21</v>
      </c>
      <c r="C983">
        <f t="shared" si="60"/>
        <v>38</v>
      </c>
      <c r="D983" t="s">
        <v>8</v>
      </c>
      <c r="E983">
        <f>IF(D983="ECO",1,IF(D983="EZ",2,3))</f>
        <v>2</v>
      </c>
      <c r="F983" t="s">
        <v>4</v>
      </c>
      <c r="G983">
        <f>IF(F983="PP_PM",1,IF(F983="PP_CASH",2,3))</f>
        <v>1</v>
      </c>
      <c r="H983" t="s">
        <v>12</v>
      </c>
      <c r="I983">
        <f>IF(H983="AKULAKUOB",1,IF(H983="BUKAEXPRESS",2,IF(H983="BUKALAPAK",3,IF(H983="E3",4,IF(H983="LAZADA",5,IF(H983="MAGELLAN",6,IF(H983="SHOPEE",7,IF(H983="TOKOPEDIA",8,9))))))))</f>
        <v>6</v>
      </c>
      <c r="J983">
        <v>13215</v>
      </c>
      <c r="K983">
        <f>IF(M983="Bermasalah",0,1)</f>
        <v>0</v>
      </c>
      <c r="L983" t="s">
        <v>19</v>
      </c>
      <c r="M983" t="str">
        <f t="shared" si="61"/>
        <v>Bermasalah</v>
      </c>
    </row>
    <row r="984" spans="1:13" x14ac:dyDescent="0.25">
      <c r="A984" s="1">
        <v>45102</v>
      </c>
      <c r="B984" t="s">
        <v>21</v>
      </c>
      <c r="C984">
        <f t="shared" si="60"/>
        <v>38</v>
      </c>
      <c r="D984" t="s">
        <v>8</v>
      </c>
      <c r="E984">
        <f>IF(D984="ECO",1,IF(D984="EZ",2,3))</f>
        <v>2</v>
      </c>
      <c r="F984" t="s">
        <v>4</v>
      </c>
      <c r="G984">
        <f>IF(F984="PP_PM",1,IF(F984="PP_CASH",2,3))</f>
        <v>1</v>
      </c>
      <c r="H984" t="s">
        <v>12</v>
      </c>
      <c r="I984">
        <f>IF(H984="AKULAKUOB",1,IF(H984="BUKAEXPRESS",2,IF(H984="BUKALAPAK",3,IF(H984="E3",4,IF(H984="LAZADA",5,IF(H984="MAGELLAN",6,IF(H984="SHOPEE",7,IF(H984="TOKOPEDIA",8,9))))))))</f>
        <v>6</v>
      </c>
      <c r="J984">
        <v>13205</v>
      </c>
      <c r="K984">
        <f>IF(M984="Bermasalah",0,1)</f>
        <v>0</v>
      </c>
      <c r="L984" t="s">
        <v>19</v>
      </c>
      <c r="M984" t="str">
        <f t="shared" si="61"/>
        <v>Bermasalah</v>
      </c>
    </row>
    <row r="985" spans="1:13" x14ac:dyDescent="0.25">
      <c r="A985" s="1">
        <v>45089</v>
      </c>
      <c r="B985" t="s">
        <v>21</v>
      </c>
      <c r="C985">
        <f t="shared" si="60"/>
        <v>38</v>
      </c>
      <c r="D985" t="s">
        <v>8</v>
      </c>
      <c r="E985">
        <f>IF(D985="ECO",1,IF(D985="EZ",2,3))</f>
        <v>2</v>
      </c>
      <c r="F985" t="s">
        <v>4</v>
      </c>
      <c r="G985">
        <f>IF(F985="PP_PM",1,IF(F985="PP_CASH",2,3))</f>
        <v>1</v>
      </c>
      <c r="H985" t="s">
        <v>12</v>
      </c>
      <c r="I985">
        <f>IF(H985="AKULAKUOB",1,IF(H985="BUKAEXPRESS",2,IF(H985="BUKALAPAK",3,IF(H985="E3",4,IF(H985="LAZADA",5,IF(H985="MAGELLAN",6,IF(H985="SHOPEE",7,IF(H985="TOKOPEDIA",8,9))))))))</f>
        <v>6</v>
      </c>
      <c r="J985">
        <v>13205</v>
      </c>
      <c r="K985">
        <f>IF(M985="Bermasalah",0,1)</f>
        <v>1</v>
      </c>
      <c r="L985" t="s">
        <v>49</v>
      </c>
      <c r="M985" t="str">
        <f t="shared" si="61"/>
        <v>Tidak Bermasalah</v>
      </c>
    </row>
    <row r="986" spans="1:13" x14ac:dyDescent="0.25">
      <c r="A986" s="1">
        <v>45097</v>
      </c>
      <c r="B986" t="s">
        <v>21</v>
      </c>
      <c r="C986">
        <f t="shared" si="60"/>
        <v>38</v>
      </c>
      <c r="D986" t="s">
        <v>8</v>
      </c>
      <c r="E986">
        <f>IF(D986="ECO",1,IF(D986="EZ",2,3))</f>
        <v>2</v>
      </c>
      <c r="F986" t="s">
        <v>4</v>
      </c>
      <c r="G986">
        <f>IF(F986="PP_PM",1,IF(F986="PP_CASH",2,3))</f>
        <v>1</v>
      </c>
      <c r="H986" t="s">
        <v>12</v>
      </c>
      <c r="I986">
        <f>IF(H986="AKULAKUOB",1,IF(H986="BUKAEXPRESS",2,IF(H986="BUKALAPAK",3,IF(H986="E3",4,IF(H986="LAZADA",5,IF(H986="MAGELLAN",6,IF(H986="SHOPEE",7,IF(H986="TOKOPEDIA",8,9))))))))</f>
        <v>6</v>
      </c>
      <c r="J986">
        <v>5930</v>
      </c>
      <c r="K986">
        <f>IF(M986="Bermasalah",0,1)</f>
        <v>0</v>
      </c>
      <c r="L986" t="s">
        <v>10</v>
      </c>
      <c r="M986" t="str">
        <f t="shared" si="61"/>
        <v>Bermasalah</v>
      </c>
    </row>
    <row r="987" spans="1:13" x14ac:dyDescent="0.25">
      <c r="A987" s="1">
        <v>45099</v>
      </c>
      <c r="B987" t="s">
        <v>21</v>
      </c>
      <c r="C987">
        <f t="shared" si="60"/>
        <v>38</v>
      </c>
      <c r="D987" t="s">
        <v>8</v>
      </c>
      <c r="E987">
        <f>IF(D987="ECO",1,IF(D987="EZ",2,3))</f>
        <v>2</v>
      </c>
      <c r="F987" t="s">
        <v>4</v>
      </c>
      <c r="G987">
        <f>IF(F987="PP_PM",1,IF(F987="PP_CASH",2,3))</f>
        <v>1</v>
      </c>
      <c r="H987" t="s">
        <v>12</v>
      </c>
      <c r="I987">
        <f>IF(H987="AKULAKUOB",1,IF(H987="BUKAEXPRESS",2,IF(H987="BUKALAPAK",3,IF(H987="E3",4,IF(H987="LAZADA",5,IF(H987="MAGELLAN",6,IF(H987="SHOPEE",7,IF(H987="TOKOPEDIA",8,9))))))))</f>
        <v>6</v>
      </c>
      <c r="J987">
        <v>5445</v>
      </c>
      <c r="K987">
        <f>IF(M987="Bermasalah",0,1)</f>
        <v>0</v>
      </c>
      <c r="L987" t="s">
        <v>19</v>
      </c>
      <c r="M987" t="str">
        <f t="shared" si="61"/>
        <v>Bermasalah</v>
      </c>
    </row>
    <row r="988" spans="1:13" x14ac:dyDescent="0.25">
      <c r="A988" s="1">
        <v>45100</v>
      </c>
      <c r="B988" t="s">
        <v>21</v>
      </c>
      <c r="C988">
        <f t="shared" si="60"/>
        <v>38</v>
      </c>
      <c r="D988" t="s">
        <v>8</v>
      </c>
      <c r="E988">
        <f>IF(D988="ECO",1,IF(D988="EZ",2,3))</f>
        <v>2</v>
      </c>
      <c r="F988" t="s">
        <v>4</v>
      </c>
      <c r="G988">
        <f>IF(F988="PP_PM",1,IF(F988="PP_CASH",2,3))</f>
        <v>1</v>
      </c>
      <c r="H988" t="s">
        <v>12</v>
      </c>
      <c r="I988">
        <f>IF(H988="AKULAKUOB",1,IF(H988="BUKAEXPRESS",2,IF(H988="BUKALAPAK",3,IF(H988="E3",4,IF(H988="LAZADA",5,IF(H988="MAGELLAN",6,IF(H988="SHOPEE",7,IF(H988="TOKOPEDIA",8,9))))))))</f>
        <v>6</v>
      </c>
      <c r="J988">
        <v>13205</v>
      </c>
      <c r="K988">
        <f>IF(M988="Bermasalah",0,1)</f>
        <v>1</v>
      </c>
      <c r="L988" t="s">
        <v>49</v>
      </c>
      <c r="M988" t="str">
        <f t="shared" si="61"/>
        <v>Tidak Bermasalah</v>
      </c>
    </row>
    <row r="989" spans="1:13" x14ac:dyDescent="0.25">
      <c r="A989" s="1">
        <v>45080</v>
      </c>
      <c r="B989" t="s">
        <v>21</v>
      </c>
      <c r="C989">
        <f t="shared" si="60"/>
        <v>38</v>
      </c>
      <c r="D989" t="s">
        <v>8</v>
      </c>
      <c r="E989">
        <f>IF(D989="ECO",1,IF(D989="EZ",2,3))</f>
        <v>2</v>
      </c>
      <c r="F989" t="s">
        <v>4</v>
      </c>
      <c r="G989">
        <f>IF(F989="PP_PM",1,IF(F989="PP_CASH",2,3))</f>
        <v>1</v>
      </c>
      <c r="H989" t="s">
        <v>12</v>
      </c>
      <c r="I989">
        <f>IF(H989="AKULAKUOB",1,IF(H989="BUKAEXPRESS",2,IF(H989="BUKALAPAK",3,IF(H989="E3",4,IF(H989="LAZADA",5,IF(H989="MAGELLAN",6,IF(H989="SHOPEE",7,IF(H989="TOKOPEDIA",8,9))))))))</f>
        <v>6</v>
      </c>
      <c r="J989">
        <v>17460</v>
      </c>
      <c r="K989">
        <f>IF(M989="Bermasalah",0,1)</f>
        <v>0</v>
      </c>
      <c r="L989" t="s">
        <v>19</v>
      </c>
      <c r="M989" t="str">
        <f t="shared" si="61"/>
        <v>Bermasalah</v>
      </c>
    </row>
    <row r="990" spans="1:13" x14ac:dyDescent="0.25">
      <c r="A990" s="1">
        <v>45086</v>
      </c>
      <c r="B990" t="s">
        <v>21</v>
      </c>
      <c r="C990">
        <f t="shared" si="60"/>
        <v>38</v>
      </c>
      <c r="D990" t="s">
        <v>8</v>
      </c>
      <c r="E990">
        <f>IF(D990="ECO",1,IF(D990="EZ",2,3))</f>
        <v>2</v>
      </c>
      <c r="F990" t="s">
        <v>4</v>
      </c>
      <c r="G990">
        <f>IF(F990="PP_PM",1,IF(F990="PP_CASH",2,3))</f>
        <v>1</v>
      </c>
      <c r="H990" t="s">
        <v>12</v>
      </c>
      <c r="I990">
        <f>IF(H990="AKULAKUOB",1,IF(H990="BUKAEXPRESS",2,IF(H990="BUKALAPAK",3,IF(H990="E3",4,IF(H990="LAZADA",5,IF(H990="MAGELLAN",6,IF(H990="SHOPEE",7,IF(H990="TOKOPEDIA",8,9))))))))</f>
        <v>6</v>
      </c>
      <c r="J990">
        <v>17460</v>
      </c>
      <c r="K990">
        <f>IF(M990="Bermasalah",0,1)</f>
        <v>0</v>
      </c>
      <c r="L990" t="s">
        <v>19</v>
      </c>
      <c r="M990" t="str">
        <f t="shared" si="61"/>
        <v>Bermasalah</v>
      </c>
    </row>
    <row r="991" spans="1:13" x14ac:dyDescent="0.25">
      <c r="A991" s="1">
        <v>45089</v>
      </c>
      <c r="B991" t="s">
        <v>21</v>
      </c>
      <c r="C991">
        <f t="shared" si="60"/>
        <v>38</v>
      </c>
      <c r="D991" t="s">
        <v>8</v>
      </c>
      <c r="E991">
        <f>IF(D991="ECO",1,IF(D991="EZ",2,3))</f>
        <v>2</v>
      </c>
      <c r="F991" t="s">
        <v>4</v>
      </c>
      <c r="G991">
        <f>IF(F991="PP_PM",1,IF(F991="PP_CASH",2,3))</f>
        <v>1</v>
      </c>
      <c r="H991" t="s">
        <v>12</v>
      </c>
      <c r="I991">
        <f>IF(H991="AKULAKUOB",1,IF(H991="BUKAEXPRESS",2,IF(H991="BUKALAPAK",3,IF(H991="E3",4,IF(H991="LAZADA",5,IF(H991="MAGELLAN",6,IF(H991="SHOPEE",7,IF(H991="TOKOPEDIA",8,9))))))))</f>
        <v>6</v>
      </c>
      <c r="J991">
        <v>10295</v>
      </c>
      <c r="K991">
        <f>IF(M991="Bermasalah",0,1)</f>
        <v>1</v>
      </c>
      <c r="L991" t="s">
        <v>49</v>
      </c>
      <c r="M991" t="str">
        <f t="shared" si="61"/>
        <v>Tidak Bermasalah</v>
      </c>
    </row>
    <row r="992" spans="1:13" x14ac:dyDescent="0.25">
      <c r="A992" s="1">
        <v>45099</v>
      </c>
      <c r="B992" t="s">
        <v>21</v>
      </c>
      <c r="C992">
        <f t="shared" si="60"/>
        <v>38</v>
      </c>
      <c r="D992" t="s">
        <v>8</v>
      </c>
      <c r="E992">
        <f>IF(D992="ECO",1,IF(D992="EZ",2,3))</f>
        <v>2</v>
      </c>
      <c r="F992" t="s">
        <v>4</v>
      </c>
      <c r="G992">
        <f>IF(F992="PP_PM",1,IF(F992="PP_CASH",2,3))</f>
        <v>1</v>
      </c>
      <c r="H992" t="s">
        <v>12</v>
      </c>
      <c r="I992">
        <f>IF(H992="AKULAKUOB",1,IF(H992="BUKAEXPRESS",2,IF(H992="BUKALAPAK",3,IF(H992="E3",4,IF(H992="LAZADA",5,IF(H992="MAGELLAN",6,IF(H992="SHOPEE",7,IF(H992="TOKOPEDIA",8,9))))))))</f>
        <v>6</v>
      </c>
      <c r="J992">
        <v>4475</v>
      </c>
      <c r="K992">
        <f>IF(M992="Bermasalah",0,1)</f>
        <v>1</v>
      </c>
      <c r="L992" t="s">
        <v>49</v>
      </c>
      <c r="M992" t="str">
        <f t="shared" si="61"/>
        <v>Tidak Bermasalah</v>
      </c>
    </row>
    <row r="993" spans="1:13" x14ac:dyDescent="0.25">
      <c r="A993" s="1">
        <v>45081</v>
      </c>
      <c r="B993" t="s">
        <v>21</v>
      </c>
      <c r="C993">
        <f t="shared" si="60"/>
        <v>38</v>
      </c>
      <c r="D993" t="s">
        <v>8</v>
      </c>
      <c r="E993">
        <f>IF(D993="ECO",1,IF(D993="EZ",2,3))</f>
        <v>2</v>
      </c>
      <c r="F993" t="s">
        <v>4</v>
      </c>
      <c r="G993">
        <f>IF(F993="PP_PM",1,IF(F993="PP_CASH",2,3))</f>
        <v>1</v>
      </c>
      <c r="H993" t="s">
        <v>12</v>
      </c>
      <c r="I993">
        <f>IF(H993="AKULAKUOB",1,IF(H993="BUKAEXPRESS",2,IF(H993="BUKALAPAK",3,IF(H993="E3",4,IF(H993="LAZADA",5,IF(H993="MAGELLAN",6,IF(H993="SHOPEE",7,IF(H993="TOKOPEDIA",8,9))))))))</f>
        <v>6</v>
      </c>
      <c r="J993">
        <v>19025</v>
      </c>
      <c r="K993">
        <f>IF(M993="Bermasalah",0,1)</f>
        <v>1</v>
      </c>
      <c r="L993" t="s">
        <v>49</v>
      </c>
      <c r="M993" t="str">
        <f t="shared" si="61"/>
        <v>Tidak Bermasalah</v>
      </c>
    </row>
    <row r="994" spans="1:13" x14ac:dyDescent="0.25">
      <c r="A994" s="1">
        <v>45090</v>
      </c>
      <c r="B994" t="s">
        <v>21</v>
      </c>
      <c r="C994">
        <f t="shared" si="60"/>
        <v>38</v>
      </c>
      <c r="D994" t="s">
        <v>3</v>
      </c>
      <c r="E994">
        <f>IF(D994="ECO",1,IF(D994="EZ",2,3))</f>
        <v>1</v>
      </c>
      <c r="F994" t="s">
        <v>4</v>
      </c>
      <c r="G994">
        <f>IF(F994="PP_PM",1,IF(F994="PP_CASH",2,3))</f>
        <v>1</v>
      </c>
      <c r="H994" t="s">
        <v>12</v>
      </c>
      <c r="I994">
        <f>IF(H994="AKULAKUOB",1,IF(H994="BUKAEXPRESS",2,IF(H994="BUKALAPAK",3,IF(H994="E3",4,IF(H994="LAZADA",5,IF(H994="MAGELLAN",6,IF(H994="SHOPEE",7,IF(H994="TOKOPEDIA",8,9))))))))</f>
        <v>6</v>
      </c>
      <c r="J994">
        <v>37372</v>
      </c>
      <c r="K994">
        <f>IF(M994="Bermasalah",0,1)</f>
        <v>1</v>
      </c>
      <c r="L994" t="s">
        <v>49</v>
      </c>
      <c r="M994" t="str">
        <f t="shared" si="61"/>
        <v>Tidak Bermasalah</v>
      </c>
    </row>
    <row r="995" spans="1:13" x14ac:dyDescent="0.25">
      <c r="A995" s="1">
        <v>45043</v>
      </c>
      <c r="B995" t="s">
        <v>122</v>
      </c>
      <c r="C995">
        <f t="shared" si="60"/>
        <v>39</v>
      </c>
      <c r="D995" t="s">
        <v>3</v>
      </c>
      <c r="E995">
        <f>IF(D995="ECO",1,IF(D995="EZ",2,3))</f>
        <v>1</v>
      </c>
      <c r="F995" t="s">
        <v>4</v>
      </c>
      <c r="G995">
        <f>IF(F995="PP_PM",1,IF(F995="PP_CASH",2,3))</f>
        <v>1</v>
      </c>
      <c r="H995" t="s">
        <v>5</v>
      </c>
      <c r="I995">
        <f>IF(H995="AKULAKUOB",1,IF(H995="BUKAEXPRESS",2,IF(H995="BUKALAPAK",3,IF(H995="E3",4,IF(H995="LAZADA",5,IF(H995="MAGELLAN",6,IF(H995="SHOPEE",7,IF(H995="TOKOPEDIA",8,9))))))))</f>
        <v>7</v>
      </c>
      <c r="J995">
        <v>14355</v>
      </c>
      <c r="K995">
        <f>IF(M995="Bermasalah",0,1)</f>
        <v>0</v>
      </c>
      <c r="L995" t="s">
        <v>131</v>
      </c>
      <c r="M995" t="str">
        <f t="shared" si="61"/>
        <v>Bermasalah</v>
      </c>
    </row>
    <row r="996" spans="1:13" x14ac:dyDescent="0.25">
      <c r="A996" s="1">
        <v>45043</v>
      </c>
      <c r="B996" t="s">
        <v>122</v>
      </c>
      <c r="C996">
        <f>IF(B996=B995,39,40)</f>
        <v>39</v>
      </c>
      <c r="D996" t="s">
        <v>3</v>
      </c>
      <c r="E996">
        <f>IF(D996="ECO",1,IF(D996="EZ",2,3))</f>
        <v>1</v>
      </c>
      <c r="F996" t="s">
        <v>4</v>
      </c>
      <c r="G996">
        <f>IF(F996="PP_PM",1,IF(F996="PP_CASH",2,3))</f>
        <v>1</v>
      </c>
      <c r="H996" t="s">
        <v>5</v>
      </c>
      <c r="I996">
        <f>IF(H996="AKULAKUOB",1,IF(H996="BUKAEXPRESS",2,IF(H996="BUKALAPAK",3,IF(H996="E3",4,IF(H996="LAZADA",5,IF(H996="MAGELLAN",6,IF(H996="SHOPEE",7,IF(H996="TOKOPEDIA",8,9))))))))</f>
        <v>7</v>
      </c>
      <c r="J996">
        <v>21532</v>
      </c>
      <c r="K996">
        <f>IF(M996="Bermasalah",0,1)</f>
        <v>0</v>
      </c>
      <c r="L996" t="s">
        <v>131</v>
      </c>
      <c r="M996" t="str">
        <f t="shared" si="61"/>
        <v>Bermasalah</v>
      </c>
    </row>
    <row r="997" spans="1:13" x14ac:dyDescent="0.25">
      <c r="A997" s="1">
        <v>45081</v>
      </c>
      <c r="B997" t="s">
        <v>122</v>
      </c>
      <c r="C997">
        <f t="shared" ref="C997:C1000" si="62">IF(B997=B996,39,40)</f>
        <v>39</v>
      </c>
      <c r="D997" t="s">
        <v>8</v>
      </c>
      <c r="E997">
        <f>IF(D997="ECO",1,IF(D997="EZ",2,3))</f>
        <v>2</v>
      </c>
      <c r="F997" t="s">
        <v>4</v>
      </c>
      <c r="G997">
        <f>IF(F997="PP_PM",1,IF(F997="PP_CASH",2,3))</f>
        <v>1</v>
      </c>
      <c r="H997" t="s">
        <v>5</v>
      </c>
      <c r="I997">
        <f>IF(H997="AKULAKUOB",1,IF(H997="BUKAEXPRESS",2,IF(H997="BUKALAPAK",3,IF(H997="E3",4,IF(H997="LAZADA",5,IF(H997="MAGELLAN",6,IF(H997="SHOPEE",7,IF(H997="TOKOPEDIA",8,9))))))))</f>
        <v>7</v>
      </c>
      <c r="J997">
        <v>24250</v>
      </c>
      <c r="K997">
        <f>IF(M997="Bermasalah",0,1)</f>
        <v>1</v>
      </c>
      <c r="L997" t="s">
        <v>49</v>
      </c>
      <c r="M997" t="str">
        <f t="shared" si="61"/>
        <v>Tidak Bermasalah</v>
      </c>
    </row>
    <row r="998" spans="1:13" x14ac:dyDescent="0.25">
      <c r="A998" s="1">
        <v>45082</v>
      </c>
      <c r="B998" t="s">
        <v>122</v>
      </c>
      <c r="C998">
        <f t="shared" si="62"/>
        <v>39</v>
      </c>
      <c r="D998" t="s">
        <v>8</v>
      </c>
      <c r="E998">
        <f>IF(D998="ECO",1,IF(D998="EZ",2,3))</f>
        <v>2</v>
      </c>
      <c r="F998" t="s">
        <v>4</v>
      </c>
      <c r="G998">
        <f>IF(F998="PP_PM",1,IF(F998="PP_CASH",2,3))</f>
        <v>1</v>
      </c>
      <c r="H998" t="s">
        <v>5</v>
      </c>
      <c r="I998">
        <f>IF(H998="AKULAKUOB",1,IF(H998="BUKAEXPRESS",2,IF(H998="BUKALAPAK",3,IF(H998="E3",4,IF(H998="LAZADA",5,IF(H998="MAGELLAN",6,IF(H998="SHOPEE",7,IF(H998="TOKOPEDIA",8,9))))))))</f>
        <v>7</v>
      </c>
      <c r="J998">
        <v>4000</v>
      </c>
      <c r="K998">
        <f>IF(M998="Bermasalah",0,1)</f>
        <v>0</v>
      </c>
      <c r="L998" t="s">
        <v>19</v>
      </c>
      <c r="M998" t="str">
        <f t="shared" si="61"/>
        <v>Bermasalah</v>
      </c>
    </row>
    <row r="999" spans="1:13" x14ac:dyDescent="0.25">
      <c r="A999" s="1">
        <v>45107</v>
      </c>
      <c r="B999" t="s">
        <v>122</v>
      </c>
      <c r="C999">
        <f t="shared" si="62"/>
        <v>39</v>
      </c>
      <c r="D999" t="s">
        <v>8</v>
      </c>
      <c r="E999">
        <f>IF(D999="ECO",1,IF(D999="EZ",2,3))</f>
        <v>2</v>
      </c>
      <c r="F999" t="s">
        <v>56</v>
      </c>
      <c r="G999">
        <f>IF(F999="PP_PM",1,IF(F999="PP_CASH",2,3))</f>
        <v>2</v>
      </c>
      <c r="H999" t="s">
        <v>48</v>
      </c>
      <c r="I999">
        <f>IF(H999="AKULAKUOB",1,IF(H999="BUKAEXPRESS",2,IF(H999="BUKALAPAK",3,IF(H999="E3",4,IF(H999="LAZADA",5,IF(H999="MAGELLAN",6,IF(H999="SHOPEE",7,IF(H999="TOKOPEDIA",8,9))))))))</f>
        <v>4</v>
      </c>
      <c r="J999">
        <v>34000</v>
      </c>
      <c r="K999">
        <f>IF(M999="Bermasalah",0,1)</f>
        <v>1</v>
      </c>
      <c r="L999" t="s">
        <v>49</v>
      </c>
      <c r="M999" t="str">
        <f t="shared" si="61"/>
        <v>Tidak Bermasalah</v>
      </c>
    </row>
    <row r="1000" spans="1:13" x14ac:dyDescent="0.25">
      <c r="A1000" s="1">
        <v>44958</v>
      </c>
      <c r="B1000" t="s">
        <v>11</v>
      </c>
      <c r="C1000">
        <f t="shared" si="62"/>
        <v>40</v>
      </c>
      <c r="D1000" t="s">
        <v>8</v>
      </c>
      <c r="E1000">
        <f>IF(D1000="ECO",1,IF(D1000="EZ",2,3))</f>
        <v>2</v>
      </c>
      <c r="F1000" t="s">
        <v>4</v>
      </c>
      <c r="G1000">
        <f>IF(F1000="PP_PM",1,IF(F1000="PP_CASH",2,3))</f>
        <v>1</v>
      </c>
      <c r="H1000" t="s">
        <v>86</v>
      </c>
      <c r="I1000">
        <f>IF(H1000="AKULAKUOB",1,IF(H1000="BUKAEXPRESS",2,IF(H1000="BUKALAPAK",3,IF(H1000="E3",4,IF(H1000="LAZADA",5,IF(H1000="MAGELLAN",6,IF(H1000="SHOPEE",7,IF(H1000="TOKOPEDIA",8,9))))))))</f>
        <v>8</v>
      </c>
      <c r="J1000">
        <v>19000</v>
      </c>
      <c r="K1000">
        <f>IF(M1000="Bermasalah",0,1)</f>
        <v>1</v>
      </c>
      <c r="L1000" t="s">
        <v>49</v>
      </c>
      <c r="M1000" t="str">
        <f t="shared" si="61"/>
        <v>Tidak Bermasalah</v>
      </c>
    </row>
    <row r="1001" spans="1:13" x14ac:dyDescent="0.25">
      <c r="A1001" s="1">
        <v>44942</v>
      </c>
      <c r="B1001" t="s">
        <v>11</v>
      </c>
      <c r="C1001">
        <f>IF(B1001=B1000,40,41)</f>
        <v>40</v>
      </c>
      <c r="D1001" t="s">
        <v>8</v>
      </c>
      <c r="E1001">
        <f>IF(D1001="ECO",1,IF(D1001="EZ",2,3))</f>
        <v>2</v>
      </c>
      <c r="F1001" t="s">
        <v>4</v>
      </c>
      <c r="G1001">
        <f>IF(F1001="PP_PM",1,IF(F1001="PP_CASH",2,3))</f>
        <v>1</v>
      </c>
      <c r="H1001" t="s">
        <v>5</v>
      </c>
      <c r="I1001">
        <f>IF(H1001="AKULAKUOB",1,IF(H1001="BUKAEXPRESS",2,IF(H1001="BUKALAPAK",3,IF(H1001="E3",4,IF(H1001="LAZADA",5,IF(H1001="MAGELLAN",6,IF(H1001="SHOPEE",7,IF(H1001="TOKOPEDIA",8,9))))))))</f>
        <v>7</v>
      </c>
      <c r="J1001">
        <v>19885</v>
      </c>
      <c r="K1001">
        <f>IF(M1001="Bermasalah",0,1)</f>
        <v>0</v>
      </c>
      <c r="L1001" t="s">
        <v>10</v>
      </c>
      <c r="M1001" t="str">
        <f t="shared" si="61"/>
        <v>Bermasalah</v>
      </c>
    </row>
    <row r="1002" spans="1:13" x14ac:dyDescent="0.25">
      <c r="A1002" s="1">
        <v>44949</v>
      </c>
      <c r="B1002" t="s">
        <v>11</v>
      </c>
      <c r="C1002">
        <f t="shared" ref="C1002:C1065" si="63">IF(B1002=B1001,40,41)</f>
        <v>40</v>
      </c>
      <c r="D1002" t="s">
        <v>8</v>
      </c>
      <c r="E1002">
        <f>IF(D1002="ECO",1,IF(D1002="EZ",2,3))</f>
        <v>2</v>
      </c>
      <c r="F1002" t="s">
        <v>4</v>
      </c>
      <c r="G1002">
        <f>IF(F1002="PP_PM",1,IF(F1002="PP_CASH",2,3))</f>
        <v>1</v>
      </c>
      <c r="H1002" t="s">
        <v>5</v>
      </c>
      <c r="I1002">
        <f>IF(H1002="AKULAKUOB",1,IF(H1002="BUKAEXPRESS",2,IF(H1002="BUKALAPAK",3,IF(H1002="E3",4,IF(H1002="LAZADA",5,IF(H1002="MAGELLAN",6,IF(H1002="SHOPEE",7,IF(H1002="TOKOPEDIA",8,9))))))))</f>
        <v>7</v>
      </c>
      <c r="J1002">
        <v>23280</v>
      </c>
      <c r="K1002">
        <f>IF(M1002="Bermasalah",0,1)</f>
        <v>0</v>
      </c>
      <c r="L1002" t="s">
        <v>19</v>
      </c>
      <c r="M1002" t="str">
        <f t="shared" si="61"/>
        <v>Bermasalah</v>
      </c>
    </row>
    <row r="1003" spans="1:13" x14ac:dyDescent="0.25">
      <c r="A1003" s="1">
        <v>44937</v>
      </c>
      <c r="B1003" t="s">
        <v>11</v>
      </c>
      <c r="C1003">
        <f t="shared" si="63"/>
        <v>40</v>
      </c>
      <c r="D1003" t="s">
        <v>8</v>
      </c>
      <c r="E1003">
        <f>IF(D1003="ECO",1,IF(D1003="EZ",2,3))</f>
        <v>2</v>
      </c>
      <c r="F1003" t="s">
        <v>4</v>
      </c>
      <c r="G1003">
        <f>IF(F1003="PP_PM",1,IF(F1003="PP_CASH",2,3))</f>
        <v>1</v>
      </c>
      <c r="H1003" t="s">
        <v>5</v>
      </c>
      <c r="I1003">
        <f>IF(H1003="AKULAKUOB",1,IF(H1003="BUKAEXPRESS",2,IF(H1003="BUKALAPAK",3,IF(H1003="E3",4,IF(H1003="LAZADA",5,IF(H1003="MAGELLAN",6,IF(H1003="SHOPEE",7,IF(H1003="TOKOPEDIA",8,9))))))))</f>
        <v>7</v>
      </c>
      <c r="J1003">
        <v>20370</v>
      </c>
      <c r="K1003">
        <f>IF(M1003="Bermasalah",0,1)</f>
        <v>0</v>
      </c>
      <c r="L1003" t="s">
        <v>19</v>
      </c>
      <c r="M1003" t="str">
        <f t="shared" si="61"/>
        <v>Bermasalah</v>
      </c>
    </row>
    <row r="1004" spans="1:13" x14ac:dyDescent="0.25">
      <c r="A1004" s="1">
        <v>44927</v>
      </c>
      <c r="B1004" t="s">
        <v>11</v>
      </c>
      <c r="C1004">
        <f t="shared" si="63"/>
        <v>40</v>
      </c>
      <c r="D1004" t="s">
        <v>8</v>
      </c>
      <c r="E1004">
        <f>IF(D1004="ECO",1,IF(D1004="EZ",2,3))</f>
        <v>2</v>
      </c>
      <c r="F1004" t="s">
        <v>4</v>
      </c>
      <c r="G1004">
        <f>IF(F1004="PP_PM",1,IF(F1004="PP_CASH",2,3))</f>
        <v>1</v>
      </c>
      <c r="H1004" t="s">
        <v>5</v>
      </c>
      <c r="I1004">
        <f>IF(H1004="AKULAKUOB",1,IF(H1004="BUKAEXPRESS",2,IF(H1004="BUKALAPAK",3,IF(H1004="E3",4,IF(H1004="LAZADA",5,IF(H1004="MAGELLAN",6,IF(H1004="SHOPEE",7,IF(H1004="TOKOPEDIA",8,9))))))))</f>
        <v>7</v>
      </c>
      <c r="J1004">
        <v>18000</v>
      </c>
      <c r="K1004">
        <f>IF(M1004="Bermasalah",0,1)</f>
        <v>1</v>
      </c>
      <c r="L1004" t="s">
        <v>49</v>
      </c>
      <c r="M1004" t="str">
        <f t="shared" si="61"/>
        <v>Tidak Bermasalah</v>
      </c>
    </row>
    <row r="1005" spans="1:13" x14ac:dyDescent="0.25">
      <c r="A1005" s="1">
        <v>44927</v>
      </c>
      <c r="B1005" t="s">
        <v>11</v>
      </c>
      <c r="C1005">
        <f t="shared" si="63"/>
        <v>40</v>
      </c>
      <c r="D1005" t="s">
        <v>8</v>
      </c>
      <c r="E1005">
        <f>IF(D1005="ECO",1,IF(D1005="EZ",2,3))</f>
        <v>2</v>
      </c>
      <c r="F1005" t="s">
        <v>4</v>
      </c>
      <c r="G1005">
        <f>IF(F1005="PP_PM",1,IF(F1005="PP_CASH",2,3))</f>
        <v>1</v>
      </c>
      <c r="H1005" t="s">
        <v>5</v>
      </c>
      <c r="I1005">
        <f>IF(H1005="AKULAKUOB",1,IF(H1005="BUKAEXPRESS",2,IF(H1005="BUKALAPAK",3,IF(H1005="E3",4,IF(H1005="LAZADA",5,IF(H1005="MAGELLAN",6,IF(H1005="SHOPEE",7,IF(H1005="TOKOPEDIA",8,9))))))))</f>
        <v>7</v>
      </c>
      <c r="J1005">
        <v>8000</v>
      </c>
      <c r="K1005">
        <f>IF(M1005="Bermasalah",0,1)</f>
        <v>1</v>
      </c>
      <c r="L1005" t="s">
        <v>49</v>
      </c>
      <c r="M1005" t="str">
        <f t="shared" si="61"/>
        <v>Tidak Bermasalah</v>
      </c>
    </row>
    <row r="1006" spans="1:13" x14ac:dyDescent="0.25">
      <c r="A1006" s="1">
        <v>44927</v>
      </c>
      <c r="B1006" t="s">
        <v>11</v>
      </c>
      <c r="C1006">
        <f t="shared" si="63"/>
        <v>40</v>
      </c>
      <c r="D1006" t="s">
        <v>8</v>
      </c>
      <c r="E1006">
        <f>IF(D1006="ECO",1,IF(D1006="EZ",2,3))</f>
        <v>2</v>
      </c>
      <c r="F1006" t="s">
        <v>4</v>
      </c>
      <c r="G1006">
        <f>IF(F1006="PP_PM",1,IF(F1006="PP_CASH",2,3))</f>
        <v>1</v>
      </c>
      <c r="H1006" t="s">
        <v>5</v>
      </c>
      <c r="I1006">
        <f>IF(H1006="AKULAKUOB",1,IF(H1006="BUKAEXPRESS",2,IF(H1006="BUKALAPAK",3,IF(H1006="E3",4,IF(H1006="LAZADA",5,IF(H1006="MAGELLAN",6,IF(H1006="SHOPEE",7,IF(H1006="TOKOPEDIA",8,9))))))))</f>
        <v>7</v>
      </c>
      <c r="J1006">
        <v>11000</v>
      </c>
      <c r="K1006">
        <f>IF(M1006="Bermasalah",0,1)</f>
        <v>1</v>
      </c>
      <c r="L1006" t="s">
        <v>49</v>
      </c>
      <c r="M1006" t="str">
        <f t="shared" si="61"/>
        <v>Tidak Bermasalah</v>
      </c>
    </row>
    <row r="1007" spans="1:13" x14ac:dyDescent="0.25">
      <c r="A1007" s="1">
        <v>44927</v>
      </c>
      <c r="B1007" t="s">
        <v>11</v>
      </c>
      <c r="C1007">
        <f t="shared" si="63"/>
        <v>40</v>
      </c>
      <c r="D1007" t="s">
        <v>8</v>
      </c>
      <c r="E1007">
        <f>IF(D1007="ECO",1,IF(D1007="EZ",2,3))</f>
        <v>2</v>
      </c>
      <c r="F1007" t="s">
        <v>4</v>
      </c>
      <c r="G1007">
        <f>IF(F1007="PP_PM",1,IF(F1007="PP_CASH",2,3))</f>
        <v>1</v>
      </c>
      <c r="H1007" t="s">
        <v>5</v>
      </c>
      <c r="I1007">
        <f>IF(H1007="AKULAKUOB",1,IF(H1007="BUKAEXPRESS",2,IF(H1007="BUKALAPAK",3,IF(H1007="E3",4,IF(H1007="LAZADA",5,IF(H1007="MAGELLAN",6,IF(H1007="SHOPEE",7,IF(H1007="TOKOPEDIA",8,9))))))))</f>
        <v>7</v>
      </c>
      <c r="J1007">
        <v>8000</v>
      </c>
      <c r="K1007">
        <f>IF(M1007="Bermasalah",0,1)</f>
        <v>1</v>
      </c>
      <c r="L1007" t="s">
        <v>49</v>
      </c>
      <c r="M1007" t="str">
        <f t="shared" si="61"/>
        <v>Tidak Bermasalah</v>
      </c>
    </row>
    <row r="1008" spans="1:13" x14ac:dyDescent="0.25">
      <c r="A1008" s="1">
        <v>44927</v>
      </c>
      <c r="B1008" t="s">
        <v>11</v>
      </c>
      <c r="C1008">
        <f t="shared" si="63"/>
        <v>40</v>
      </c>
      <c r="D1008" t="s">
        <v>8</v>
      </c>
      <c r="E1008">
        <f>IF(D1008="ECO",1,IF(D1008="EZ",2,3))</f>
        <v>2</v>
      </c>
      <c r="F1008" t="s">
        <v>4</v>
      </c>
      <c r="G1008">
        <f>IF(F1008="PP_PM",1,IF(F1008="PP_CASH",2,3))</f>
        <v>1</v>
      </c>
      <c r="H1008" t="s">
        <v>5</v>
      </c>
      <c r="I1008">
        <f>IF(H1008="AKULAKUOB",1,IF(H1008="BUKAEXPRESS",2,IF(H1008="BUKALAPAK",3,IF(H1008="E3",4,IF(H1008="LAZADA",5,IF(H1008="MAGELLAN",6,IF(H1008="SHOPEE",7,IF(H1008="TOKOPEDIA",8,9))))))))</f>
        <v>7</v>
      </c>
      <c r="J1008">
        <v>8000</v>
      </c>
      <c r="K1008">
        <f>IF(M1008="Bermasalah",0,1)</f>
        <v>1</v>
      </c>
      <c r="L1008" t="s">
        <v>49</v>
      </c>
      <c r="M1008" t="str">
        <f t="shared" si="61"/>
        <v>Tidak Bermasalah</v>
      </c>
    </row>
    <row r="1009" spans="1:13" x14ac:dyDescent="0.25">
      <c r="A1009" s="1">
        <v>44927</v>
      </c>
      <c r="B1009" t="s">
        <v>11</v>
      </c>
      <c r="C1009">
        <f t="shared" si="63"/>
        <v>40</v>
      </c>
      <c r="D1009" t="s">
        <v>8</v>
      </c>
      <c r="E1009">
        <f>IF(D1009="ECO",1,IF(D1009="EZ",2,3))</f>
        <v>2</v>
      </c>
      <c r="F1009" t="s">
        <v>4</v>
      </c>
      <c r="G1009">
        <f>IF(F1009="PP_PM",1,IF(F1009="PP_CASH",2,3))</f>
        <v>1</v>
      </c>
      <c r="H1009" t="s">
        <v>5</v>
      </c>
      <c r="I1009">
        <f>IF(H1009="AKULAKUOB",1,IF(H1009="BUKAEXPRESS",2,IF(H1009="BUKALAPAK",3,IF(H1009="E3",4,IF(H1009="LAZADA",5,IF(H1009="MAGELLAN",6,IF(H1009="SHOPEE",7,IF(H1009="TOKOPEDIA",8,9))))))))</f>
        <v>7</v>
      </c>
      <c r="J1009">
        <v>4000</v>
      </c>
      <c r="K1009">
        <f>IF(M1009="Bermasalah",0,1)</f>
        <v>1</v>
      </c>
      <c r="L1009" t="s">
        <v>49</v>
      </c>
      <c r="M1009" t="str">
        <f t="shared" si="61"/>
        <v>Tidak Bermasalah</v>
      </c>
    </row>
    <row r="1010" spans="1:13" x14ac:dyDescent="0.25">
      <c r="A1010" s="1">
        <v>44927</v>
      </c>
      <c r="B1010" t="s">
        <v>11</v>
      </c>
      <c r="C1010">
        <f t="shared" si="63"/>
        <v>40</v>
      </c>
      <c r="D1010" t="s">
        <v>8</v>
      </c>
      <c r="E1010">
        <f>IF(D1010="ECO",1,IF(D1010="EZ",2,3))</f>
        <v>2</v>
      </c>
      <c r="F1010" t="s">
        <v>4</v>
      </c>
      <c r="G1010">
        <f>IF(F1010="PP_PM",1,IF(F1010="PP_CASH",2,3))</f>
        <v>1</v>
      </c>
      <c r="H1010" t="s">
        <v>5</v>
      </c>
      <c r="I1010">
        <f>IF(H1010="AKULAKUOB",1,IF(H1010="BUKAEXPRESS",2,IF(H1010="BUKALAPAK",3,IF(H1010="E3",4,IF(H1010="LAZADA",5,IF(H1010="MAGELLAN",6,IF(H1010="SHOPEE",7,IF(H1010="TOKOPEDIA",8,9))))))))</f>
        <v>7</v>
      </c>
      <c r="J1010">
        <v>8000</v>
      </c>
      <c r="K1010">
        <f>IF(M1010="Bermasalah",0,1)</f>
        <v>1</v>
      </c>
      <c r="L1010" t="s">
        <v>49</v>
      </c>
      <c r="M1010" t="str">
        <f t="shared" si="61"/>
        <v>Tidak Bermasalah</v>
      </c>
    </row>
    <row r="1011" spans="1:13" x14ac:dyDescent="0.25">
      <c r="A1011" s="1">
        <v>44927</v>
      </c>
      <c r="B1011" t="s">
        <v>11</v>
      </c>
      <c r="C1011">
        <f t="shared" si="63"/>
        <v>40</v>
      </c>
      <c r="D1011" t="s">
        <v>8</v>
      </c>
      <c r="E1011">
        <f>IF(D1011="ECO",1,IF(D1011="EZ",2,3))</f>
        <v>2</v>
      </c>
      <c r="F1011" t="s">
        <v>4</v>
      </c>
      <c r="G1011">
        <f>IF(F1011="PP_PM",1,IF(F1011="PP_CASH",2,3))</f>
        <v>1</v>
      </c>
      <c r="H1011" t="s">
        <v>5</v>
      </c>
      <c r="I1011">
        <f>IF(H1011="AKULAKUOB",1,IF(H1011="BUKAEXPRESS",2,IF(H1011="BUKALAPAK",3,IF(H1011="E3",4,IF(H1011="LAZADA",5,IF(H1011="MAGELLAN",6,IF(H1011="SHOPEE",7,IF(H1011="TOKOPEDIA",8,9))))))))</f>
        <v>7</v>
      </c>
      <c r="J1011">
        <v>17000</v>
      </c>
      <c r="K1011">
        <f>IF(M1011="Bermasalah",0,1)</f>
        <v>1</v>
      </c>
      <c r="L1011" t="s">
        <v>49</v>
      </c>
      <c r="M1011" t="str">
        <f t="shared" si="61"/>
        <v>Tidak Bermasalah</v>
      </c>
    </row>
    <row r="1012" spans="1:13" x14ac:dyDescent="0.25">
      <c r="A1012" s="1">
        <v>44927</v>
      </c>
      <c r="B1012" t="s">
        <v>11</v>
      </c>
      <c r="C1012">
        <f t="shared" si="63"/>
        <v>40</v>
      </c>
      <c r="D1012" t="s">
        <v>8</v>
      </c>
      <c r="E1012">
        <f>IF(D1012="ECO",1,IF(D1012="EZ",2,3))</f>
        <v>2</v>
      </c>
      <c r="F1012" t="s">
        <v>4</v>
      </c>
      <c r="G1012">
        <f>IF(F1012="PP_PM",1,IF(F1012="PP_CASH",2,3))</f>
        <v>1</v>
      </c>
      <c r="H1012" t="s">
        <v>5</v>
      </c>
      <c r="I1012">
        <f>IF(H1012="AKULAKUOB",1,IF(H1012="BUKAEXPRESS",2,IF(H1012="BUKALAPAK",3,IF(H1012="E3",4,IF(H1012="LAZADA",5,IF(H1012="MAGELLAN",6,IF(H1012="SHOPEE",7,IF(H1012="TOKOPEDIA",8,9))))))))</f>
        <v>7</v>
      </c>
      <c r="J1012">
        <v>23000</v>
      </c>
      <c r="K1012">
        <f>IF(M1012="Bermasalah",0,1)</f>
        <v>1</v>
      </c>
      <c r="L1012" t="s">
        <v>49</v>
      </c>
      <c r="M1012" t="str">
        <f t="shared" si="61"/>
        <v>Tidak Bermasalah</v>
      </c>
    </row>
    <row r="1013" spans="1:13" x14ac:dyDescent="0.25">
      <c r="A1013" s="1">
        <v>44927</v>
      </c>
      <c r="B1013" t="s">
        <v>11</v>
      </c>
      <c r="C1013">
        <f t="shared" si="63"/>
        <v>40</v>
      </c>
      <c r="D1013" t="s">
        <v>8</v>
      </c>
      <c r="E1013">
        <f>IF(D1013="ECO",1,IF(D1013="EZ",2,3))</f>
        <v>2</v>
      </c>
      <c r="F1013" t="s">
        <v>4</v>
      </c>
      <c r="G1013">
        <f>IF(F1013="PP_PM",1,IF(F1013="PP_CASH",2,3))</f>
        <v>1</v>
      </c>
      <c r="H1013" t="s">
        <v>5</v>
      </c>
      <c r="I1013">
        <f>IF(H1013="AKULAKUOB",1,IF(H1013="BUKAEXPRESS",2,IF(H1013="BUKALAPAK",3,IF(H1013="E3",4,IF(H1013="LAZADA",5,IF(H1013="MAGELLAN",6,IF(H1013="SHOPEE",7,IF(H1013="TOKOPEDIA",8,9))))))))</f>
        <v>7</v>
      </c>
      <c r="J1013">
        <v>18000</v>
      </c>
      <c r="K1013">
        <f>IF(M1013="Bermasalah",0,1)</f>
        <v>1</v>
      </c>
      <c r="L1013" t="s">
        <v>49</v>
      </c>
      <c r="M1013" t="str">
        <f t="shared" si="61"/>
        <v>Tidak Bermasalah</v>
      </c>
    </row>
    <row r="1014" spans="1:13" x14ac:dyDescent="0.25">
      <c r="A1014" s="1">
        <v>44927</v>
      </c>
      <c r="B1014" t="s">
        <v>11</v>
      </c>
      <c r="C1014">
        <f t="shared" si="63"/>
        <v>40</v>
      </c>
      <c r="D1014" t="s">
        <v>8</v>
      </c>
      <c r="E1014">
        <f>IF(D1014="ECO",1,IF(D1014="EZ",2,3))</f>
        <v>2</v>
      </c>
      <c r="F1014" t="s">
        <v>4</v>
      </c>
      <c r="G1014">
        <f>IF(F1014="PP_PM",1,IF(F1014="PP_CASH",2,3))</f>
        <v>1</v>
      </c>
      <c r="H1014" t="s">
        <v>5</v>
      </c>
      <c r="I1014">
        <f>IF(H1014="AKULAKUOB",1,IF(H1014="BUKAEXPRESS",2,IF(H1014="BUKALAPAK",3,IF(H1014="E3",4,IF(H1014="LAZADA",5,IF(H1014="MAGELLAN",6,IF(H1014="SHOPEE",7,IF(H1014="TOKOPEDIA",8,9))))))))</f>
        <v>7</v>
      </c>
      <c r="J1014">
        <v>42000</v>
      </c>
      <c r="K1014">
        <f>IF(M1014="Bermasalah",0,1)</f>
        <v>1</v>
      </c>
      <c r="L1014" t="s">
        <v>49</v>
      </c>
      <c r="M1014" t="str">
        <f t="shared" si="61"/>
        <v>Tidak Bermasalah</v>
      </c>
    </row>
    <row r="1015" spans="1:13" x14ac:dyDescent="0.25">
      <c r="A1015" s="1">
        <v>44927</v>
      </c>
      <c r="B1015" t="s">
        <v>11</v>
      </c>
      <c r="C1015">
        <f t="shared" si="63"/>
        <v>40</v>
      </c>
      <c r="D1015" t="s">
        <v>8</v>
      </c>
      <c r="E1015">
        <f>IF(D1015="ECO",1,IF(D1015="EZ",2,3))</f>
        <v>2</v>
      </c>
      <c r="F1015" t="s">
        <v>4</v>
      </c>
      <c r="G1015">
        <f>IF(F1015="PP_PM",1,IF(F1015="PP_CASH",2,3))</f>
        <v>1</v>
      </c>
      <c r="H1015" t="s">
        <v>5</v>
      </c>
      <c r="I1015">
        <f>IF(H1015="AKULAKUOB",1,IF(H1015="BUKAEXPRESS",2,IF(H1015="BUKALAPAK",3,IF(H1015="E3",4,IF(H1015="LAZADA",5,IF(H1015="MAGELLAN",6,IF(H1015="SHOPEE",7,IF(H1015="TOKOPEDIA",8,9))))))))</f>
        <v>7</v>
      </c>
      <c r="J1015">
        <v>44000</v>
      </c>
      <c r="K1015">
        <f>IF(M1015="Bermasalah",0,1)</f>
        <v>1</v>
      </c>
      <c r="L1015" t="s">
        <v>49</v>
      </c>
      <c r="M1015" t="str">
        <f t="shared" si="61"/>
        <v>Tidak Bermasalah</v>
      </c>
    </row>
    <row r="1016" spans="1:13" x14ac:dyDescent="0.25">
      <c r="A1016" s="1">
        <v>44927</v>
      </c>
      <c r="B1016" t="s">
        <v>11</v>
      </c>
      <c r="C1016">
        <f t="shared" si="63"/>
        <v>40</v>
      </c>
      <c r="D1016" t="s">
        <v>8</v>
      </c>
      <c r="E1016">
        <f>IF(D1016="ECO",1,IF(D1016="EZ",2,3))</f>
        <v>2</v>
      </c>
      <c r="F1016" t="s">
        <v>4</v>
      </c>
      <c r="G1016">
        <f>IF(F1016="PP_PM",1,IF(F1016="PP_CASH",2,3))</f>
        <v>1</v>
      </c>
      <c r="H1016" t="s">
        <v>5</v>
      </c>
      <c r="I1016">
        <f>IF(H1016="AKULAKUOB",1,IF(H1016="BUKAEXPRESS",2,IF(H1016="BUKALAPAK",3,IF(H1016="E3",4,IF(H1016="LAZADA",5,IF(H1016="MAGELLAN",6,IF(H1016="SHOPEE",7,IF(H1016="TOKOPEDIA",8,9))))))))</f>
        <v>7</v>
      </c>
      <c r="J1016">
        <v>25000</v>
      </c>
      <c r="K1016">
        <f>IF(M1016="Bermasalah",0,1)</f>
        <v>1</v>
      </c>
      <c r="L1016" t="s">
        <v>49</v>
      </c>
      <c r="M1016" t="str">
        <f t="shared" si="61"/>
        <v>Tidak Bermasalah</v>
      </c>
    </row>
    <row r="1017" spans="1:13" x14ac:dyDescent="0.25">
      <c r="A1017" s="1">
        <v>44959</v>
      </c>
      <c r="B1017" t="s">
        <v>11</v>
      </c>
      <c r="C1017">
        <f t="shared" si="63"/>
        <v>40</v>
      </c>
      <c r="D1017" t="s">
        <v>8</v>
      </c>
      <c r="E1017">
        <f>IF(D1017="ECO",1,IF(D1017="EZ",2,3))</f>
        <v>2</v>
      </c>
      <c r="F1017" t="s">
        <v>4</v>
      </c>
      <c r="G1017">
        <f>IF(F1017="PP_PM",1,IF(F1017="PP_CASH",2,3))</f>
        <v>1</v>
      </c>
      <c r="H1017" t="s">
        <v>5</v>
      </c>
      <c r="I1017">
        <f>IF(H1017="AKULAKUOB",1,IF(H1017="BUKAEXPRESS",2,IF(H1017="BUKALAPAK",3,IF(H1017="E3",4,IF(H1017="LAZADA",5,IF(H1017="MAGELLAN",6,IF(H1017="SHOPEE",7,IF(H1017="TOKOPEDIA",8,9))))))))</f>
        <v>7</v>
      </c>
      <c r="J1017">
        <v>40000</v>
      </c>
      <c r="K1017">
        <f>IF(M1017="Bermasalah",0,1)</f>
        <v>1</v>
      </c>
      <c r="L1017" t="s">
        <v>49</v>
      </c>
      <c r="M1017" t="str">
        <f t="shared" si="61"/>
        <v>Tidak Bermasalah</v>
      </c>
    </row>
    <row r="1018" spans="1:13" x14ac:dyDescent="0.25">
      <c r="A1018" s="1">
        <v>44962</v>
      </c>
      <c r="B1018" t="s">
        <v>11</v>
      </c>
      <c r="C1018">
        <f t="shared" si="63"/>
        <v>40</v>
      </c>
      <c r="D1018" t="s">
        <v>8</v>
      </c>
      <c r="E1018">
        <f>IF(D1018="ECO",1,IF(D1018="EZ",2,3))</f>
        <v>2</v>
      </c>
      <c r="F1018" t="s">
        <v>4</v>
      </c>
      <c r="G1018">
        <f>IF(F1018="PP_PM",1,IF(F1018="PP_CASH",2,3))</f>
        <v>1</v>
      </c>
      <c r="H1018" t="s">
        <v>5</v>
      </c>
      <c r="I1018">
        <f>IF(H1018="AKULAKUOB",1,IF(H1018="BUKAEXPRESS",2,IF(H1018="BUKALAPAK",3,IF(H1018="E3",4,IF(H1018="LAZADA",5,IF(H1018="MAGELLAN",6,IF(H1018="SHOPEE",7,IF(H1018="TOKOPEDIA",8,9))))))))</f>
        <v>7</v>
      </c>
      <c r="J1018">
        <v>22000</v>
      </c>
      <c r="K1018">
        <f>IF(M1018="Bermasalah",0,1)</f>
        <v>1</v>
      </c>
      <c r="L1018" t="s">
        <v>49</v>
      </c>
      <c r="M1018" t="str">
        <f t="shared" si="61"/>
        <v>Tidak Bermasalah</v>
      </c>
    </row>
    <row r="1019" spans="1:13" x14ac:dyDescent="0.25">
      <c r="A1019" s="1">
        <v>44979</v>
      </c>
      <c r="B1019" t="s">
        <v>11</v>
      </c>
      <c r="C1019">
        <f t="shared" si="63"/>
        <v>40</v>
      </c>
      <c r="D1019" t="s">
        <v>8</v>
      </c>
      <c r="E1019">
        <f>IF(D1019="ECO",1,IF(D1019="EZ",2,3))</f>
        <v>2</v>
      </c>
      <c r="F1019" t="s">
        <v>4</v>
      </c>
      <c r="G1019">
        <f>IF(F1019="PP_PM",1,IF(F1019="PP_CASH",2,3))</f>
        <v>1</v>
      </c>
      <c r="H1019" t="s">
        <v>5</v>
      </c>
      <c r="I1019">
        <f>IF(H1019="AKULAKUOB",1,IF(H1019="BUKAEXPRESS",2,IF(H1019="BUKALAPAK",3,IF(H1019="E3",4,IF(H1019="LAZADA",5,IF(H1019="MAGELLAN",6,IF(H1019="SHOPEE",7,IF(H1019="TOKOPEDIA",8,9))))))))</f>
        <v>7</v>
      </c>
      <c r="J1019">
        <v>25000</v>
      </c>
      <c r="K1019">
        <f>IF(M1019="Bermasalah",0,1)</f>
        <v>1</v>
      </c>
      <c r="L1019" t="s">
        <v>49</v>
      </c>
      <c r="M1019" t="str">
        <f t="shared" si="61"/>
        <v>Tidak Bermasalah</v>
      </c>
    </row>
    <row r="1020" spans="1:13" x14ac:dyDescent="0.25">
      <c r="A1020" s="1">
        <v>44983</v>
      </c>
      <c r="B1020" t="s">
        <v>11</v>
      </c>
      <c r="C1020">
        <f t="shared" si="63"/>
        <v>40</v>
      </c>
      <c r="D1020" t="s">
        <v>8</v>
      </c>
      <c r="E1020">
        <f>IF(D1020="ECO",1,IF(D1020="EZ",2,3))</f>
        <v>2</v>
      </c>
      <c r="F1020" t="s">
        <v>4</v>
      </c>
      <c r="G1020">
        <f>IF(F1020="PP_PM",1,IF(F1020="PP_CASH",2,3))</f>
        <v>1</v>
      </c>
      <c r="H1020" t="s">
        <v>5</v>
      </c>
      <c r="I1020">
        <f>IF(H1020="AKULAKUOB",1,IF(H1020="BUKAEXPRESS",2,IF(H1020="BUKALAPAK",3,IF(H1020="E3",4,IF(H1020="LAZADA",5,IF(H1020="MAGELLAN",6,IF(H1020="SHOPEE",7,IF(H1020="TOKOPEDIA",8,9))))))))</f>
        <v>7</v>
      </c>
      <c r="J1020">
        <v>4000</v>
      </c>
      <c r="K1020">
        <f>IF(M1020="Bermasalah",0,1)</f>
        <v>1</v>
      </c>
      <c r="L1020" t="s">
        <v>49</v>
      </c>
      <c r="M1020" t="str">
        <f t="shared" si="61"/>
        <v>Tidak Bermasalah</v>
      </c>
    </row>
    <row r="1021" spans="1:13" x14ac:dyDescent="0.25">
      <c r="A1021" s="1">
        <v>44985</v>
      </c>
      <c r="B1021" t="s">
        <v>11</v>
      </c>
      <c r="C1021">
        <f t="shared" si="63"/>
        <v>40</v>
      </c>
      <c r="D1021" t="s">
        <v>8</v>
      </c>
      <c r="E1021">
        <f>IF(D1021="ECO",1,IF(D1021="EZ",2,3))</f>
        <v>2</v>
      </c>
      <c r="F1021" t="s">
        <v>4</v>
      </c>
      <c r="G1021">
        <f>IF(F1021="PP_PM",1,IF(F1021="PP_CASH",2,3))</f>
        <v>1</v>
      </c>
      <c r="H1021" t="s">
        <v>5</v>
      </c>
      <c r="I1021">
        <f>IF(H1021="AKULAKUOB",1,IF(H1021="BUKAEXPRESS",2,IF(H1021="BUKALAPAK",3,IF(H1021="E3",4,IF(H1021="LAZADA",5,IF(H1021="MAGELLAN",6,IF(H1021="SHOPEE",7,IF(H1021="TOKOPEDIA",8,9))))))))</f>
        <v>7</v>
      </c>
      <c r="J1021">
        <v>54000</v>
      </c>
      <c r="K1021">
        <f>IF(M1021="Bermasalah",0,1)</f>
        <v>1</v>
      </c>
      <c r="L1021" t="s">
        <v>49</v>
      </c>
      <c r="M1021" t="str">
        <f t="shared" si="61"/>
        <v>Tidak Bermasalah</v>
      </c>
    </row>
    <row r="1022" spans="1:13" x14ac:dyDescent="0.25">
      <c r="A1022" s="1">
        <v>44961</v>
      </c>
      <c r="B1022" t="s">
        <v>11</v>
      </c>
      <c r="C1022">
        <f t="shared" si="63"/>
        <v>40</v>
      </c>
      <c r="D1022" t="s">
        <v>8</v>
      </c>
      <c r="E1022">
        <f>IF(D1022="ECO",1,IF(D1022="EZ",2,3))</f>
        <v>2</v>
      </c>
      <c r="F1022" t="s">
        <v>4</v>
      </c>
      <c r="G1022">
        <f>IF(F1022="PP_PM",1,IF(F1022="PP_CASH",2,3))</f>
        <v>1</v>
      </c>
      <c r="H1022" t="s">
        <v>5</v>
      </c>
      <c r="I1022">
        <f>IF(H1022="AKULAKUOB",1,IF(H1022="BUKAEXPRESS",2,IF(H1022="BUKALAPAK",3,IF(H1022="E3",4,IF(H1022="LAZADA",5,IF(H1022="MAGELLAN",6,IF(H1022="SHOPEE",7,IF(H1022="TOKOPEDIA",8,9))))))))</f>
        <v>7</v>
      </c>
      <c r="J1022">
        <v>18000</v>
      </c>
      <c r="K1022">
        <f>IF(M1022="Bermasalah",0,1)</f>
        <v>1</v>
      </c>
      <c r="L1022" t="s">
        <v>49</v>
      </c>
      <c r="M1022" t="str">
        <f t="shared" si="61"/>
        <v>Tidak Bermasalah</v>
      </c>
    </row>
    <row r="1023" spans="1:13" x14ac:dyDescent="0.25">
      <c r="A1023" s="1">
        <v>44969</v>
      </c>
      <c r="B1023" t="s">
        <v>11</v>
      </c>
      <c r="C1023">
        <f t="shared" si="63"/>
        <v>40</v>
      </c>
      <c r="D1023" t="s">
        <v>8</v>
      </c>
      <c r="E1023">
        <f>IF(D1023="ECO",1,IF(D1023="EZ",2,3))</f>
        <v>2</v>
      </c>
      <c r="F1023" t="s">
        <v>4</v>
      </c>
      <c r="G1023">
        <f>IF(F1023="PP_PM",1,IF(F1023="PP_CASH",2,3))</f>
        <v>1</v>
      </c>
      <c r="H1023" t="s">
        <v>5</v>
      </c>
      <c r="I1023">
        <f>IF(H1023="AKULAKUOB",1,IF(H1023="BUKAEXPRESS",2,IF(H1023="BUKALAPAK",3,IF(H1023="E3",4,IF(H1023="LAZADA",5,IF(H1023="MAGELLAN",6,IF(H1023="SHOPEE",7,IF(H1023="TOKOPEDIA",8,9))))))))</f>
        <v>7</v>
      </c>
      <c r="J1023">
        <v>17000</v>
      </c>
      <c r="K1023">
        <f>IF(M1023="Bermasalah",0,1)</f>
        <v>1</v>
      </c>
      <c r="L1023" t="s">
        <v>49</v>
      </c>
      <c r="M1023" t="str">
        <f t="shared" si="61"/>
        <v>Tidak Bermasalah</v>
      </c>
    </row>
    <row r="1024" spans="1:13" x14ac:dyDescent="0.25">
      <c r="A1024" s="1">
        <v>44975</v>
      </c>
      <c r="B1024" t="s">
        <v>11</v>
      </c>
      <c r="C1024">
        <f t="shared" si="63"/>
        <v>40</v>
      </c>
      <c r="D1024" t="s">
        <v>8</v>
      </c>
      <c r="E1024">
        <f>IF(D1024="ECO",1,IF(D1024="EZ",2,3))</f>
        <v>2</v>
      </c>
      <c r="F1024" t="s">
        <v>4</v>
      </c>
      <c r="G1024">
        <f>IF(F1024="PP_PM",1,IF(F1024="PP_CASH",2,3))</f>
        <v>1</v>
      </c>
      <c r="H1024" t="s">
        <v>5</v>
      </c>
      <c r="I1024">
        <f>IF(H1024="AKULAKUOB",1,IF(H1024="BUKAEXPRESS",2,IF(H1024="BUKALAPAK",3,IF(H1024="E3",4,IF(H1024="LAZADA",5,IF(H1024="MAGELLAN",6,IF(H1024="SHOPEE",7,IF(H1024="TOKOPEDIA",8,9))))))))</f>
        <v>7</v>
      </c>
      <c r="J1024">
        <v>4000</v>
      </c>
      <c r="K1024">
        <f>IF(M1024="Bermasalah",0,1)</f>
        <v>1</v>
      </c>
      <c r="L1024" t="s">
        <v>49</v>
      </c>
      <c r="M1024" t="str">
        <f t="shared" si="61"/>
        <v>Tidak Bermasalah</v>
      </c>
    </row>
    <row r="1025" spans="1:13" x14ac:dyDescent="0.25">
      <c r="A1025" s="1">
        <v>44977</v>
      </c>
      <c r="B1025" t="s">
        <v>11</v>
      </c>
      <c r="C1025">
        <f t="shared" si="63"/>
        <v>40</v>
      </c>
      <c r="D1025" t="s">
        <v>8</v>
      </c>
      <c r="E1025">
        <f>IF(D1025="ECO",1,IF(D1025="EZ",2,3))</f>
        <v>2</v>
      </c>
      <c r="F1025" t="s">
        <v>4</v>
      </c>
      <c r="G1025">
        <f>IF(F1025="PP_PM",1,IF(F1025="PP_CASH",2,3))</f>
        <v>1</v>
      </c>
      <c r="H1025" t="s">
        <v>5</v>
      </c>
      <c r="I1025">
        <f>IF(H1025="AKULAKUOB",1,IF(H1025="BUKAEXPRESS",2,IF(H1025="BUKALAPAK",3,IF(H1025="E3",4,IF(H1025="LAZADA",5,IF(H1025="MAGELLAN",6,IF(H1025="SHOPEE",7,IF(H1025="TOKOPEDIA",8,9))))))))</f>
        <v>7</v>
      </c>
      <c r="J1025">
        <v>4000</v>
      </c>
      <c r="K1025">
        <f>IF(M1025="Bermasalah",0,1)</f>
        <v>1</v>
      </c>
      <c r="L1025" t="s">
        <v>49</v>
      </c>
      <c r="M1025" t="str">
        <f t="shared" si="61"/>
        <v>Tidak Bermasalah</v>
      </c>
    </row>
    <row r="1026" spans="1:13" x14ac:dyDescent="0.25">
      <c r="A1026" s="1">
        <v>44965</v>
      </c>
      <c r="B1026" t="s">
        <v>11</v>
      </c>
      <c r="C1026">
        <f t="shared" si="63"/>
        <v>40</v>
      </c>
      <c r="D1026" t="s">
        <v>8</v>
      </c>
      <c r="E1026">
        <f>IF(D1026="ECO",1,IF(D1026="EZ",2,3))</f>
        <v>2</v>
      </c>
      <c r="F1026" t="s">
        <v>4</v>
      </c>
      <c r="G1026">
        <f>IF(F1026="PP_PM",1,IF(F1026="PP_CASH",2,3))</f>
        <v>1</v>
      </c>
      <c r="H1026" t="s">
        <v>5</v>
      </c>
      <c r="I1026">
        <f>IF(H1026="AKULAKUOB",1,IF(H1026="BUKAEXPRESS",2,IF(H1026="BUKALAPAK",3,IF(H1026="E3",4,IF(H1026="LAZADA",5,IF(H1026="MAGELLAN",6,IF(H1026="SHOPEE",7,IF(H1026="TOKOPEDIA",8,9))))))))</f>
        <v>7</v>
      </c>
      <c r="J1026">
        <v>4000</v>
      </c>
      <c r="K1026">
        <f>IF(M1026="Bermasalah",0,1)</f>
        <v>1</v>
      </c>
      <c r="L1026" t="s">
        <v>49</v>
      </c>
      <c r="M1026" t="str">
        <f t="shared" si="61"/>
        <v>Tidak Bermasalah</v>
      </c>
    </row>
    <row r="1027" spans="1:13" x14ac:dyDescent="0.25">
      <c r="A1027" s="1">
        <v>44967</v>
      </c>
      <c r="B1027" t="s">
        <v>11</v>
      </c>
      <c r="C1027">
        <f t="shared" si="63"/>
        <v>40</v>
      </c>
      <c r="D1027" t="s">
        <v>8</v>
      </c>
      <c r="E1027">
        <f>IF(D1027="ECO",1,IF(D1027="EZ",2,3))</f>
        <v>2</v>
      </c>
      <c r="F1027" t="s">
        <v>4</v>
      </c>
      <c r="G1027">
        <f>IF(F1027="PP_PM",1,IF(F1027="PP_CASH",2,3))</f>
        <v>1</v>
      </c>
      <c r="H1027" t="s">
        <v>5</v>
      </c>
      <c r="I1027">
        <f>IF(H1027="AKULAKUOB",1,IF(H1027="BUKAEXPRESS",2,IF(H1027="BUKALAPAK",3,IF(H1027="E3",4,IF(H1027="LAZADA",5,IF(H1027="MAGELLAN",6,IF(H1027="SHOPEE",7,IF(H1027="TOKOPEDIA",8,9))))))))</f>
        <v>7</v>
      </c>
      <c r="J1027">
        <v>4000</v>
      </c>
      <c r="K1027">
        <f>IF(M1027="Bermasalah",0,1)</f>
        <v>1</v>
      </c>
      <c r="L1027" t="s">
        <v>49</v>
      </c>
      <c r="M1027" t="str">
        <f t="shared" si="61"/>
        <v>Tidak Bermasalah</v>
      </c>
    </row>
    <row r="1028" spans="1:13" x14ac:dyDescent="0.25">
      <c r="A1028" s="1">
        <v>44979</v>
      </c>
      <c r="B1028" t="s">
        <v>11</v>
      </c>
      <c r="C1028">
        <f t="shared" si="63"/>
        <v>40</v>
      </c>
      <c r="D1028" t="s">
        <v>8</v>
      </c>
      <c r="E1028">
        <f>IF(D1028="ECO",1,IF(D1028="EZ",2,3))</f>
        <v>2</v>
      </c>
      <c r="F1028" t="s">
        <v>4</v>
      </c>
      <c r="G1028">
        <f>IF(F1028="PP_PM",1,IF(F1028="PP_CASH",2,3))</f>
        <v>1</v>
      </c>
      <c r="H1028" t="s">
        <v>5</v>
      </c>
      <c r="I1028">
        <f>IF(H1028="AKULAKUOB",1,IF(H1028="BUKAEXPRESS",2,IF(H1028="BUKALAPAK",3,IF(H1028="E3",4,IF(H1028="LAZADA",5,IF(H1028="MAGELLAN",6,IF(H1028="SHOPEE",7,IF(H1028="TOKOPEDIA",8,9))))))))</f>
        <v>7</v>
      </c>
      <c r="J1028">
        <v>8000</v>
      </c>
      <c r="K1028">
        <f>IF(M1028="Bermasalah",0,1)</f>
        <v>1</v>
      </c>
      <c r="L1028" t="s">
        <v>49</v>
      </c>
      <c r="M1028" t="str">
        <f t="shared" si="61"/>
        <v>Tidak Bermasalah</v>
      </c>
    </row>
    <row r="1029" spans="1:13" x14ac:dyDescent="0.25">
      <c r="A1029" s="1">
        <v>44981</v>
      </c>
      <c r="B1029" t="s">
        <v>11</v>
      </c>
      <c r="C1029">
        <f t="shared" si="63"/>
        <v>40</v>
      </c>
      <c r="D1029" t="s">
        <v>8</v>
      </c>
      <c r="E1029">
        <f>IF(D1029="ECO",1,IF(D1029="EZ",2,3))</f>
        <v>2</v>
      </c>
      <c r="F1029" t="s">
        <v>4</v>
      </c>
      <c r="G1029">
        <f>IF(F1029="PP_PM",1,IF(F1029="PP_CASH",2,3))</f>
        <v>1</v>
      </c>
      <c r="H1029" t="s">
        <v>5</v>
      </c>
      <c r="I1029">
        <f>IF(H1029="AKULAKUOB",1,IF(H1029="BUKAEXPRESS",2,IF(H1029="BUKALAPAK",3,IF(H1029="E3",4,IF(H1029="LAZADA",5,IF(H1029="MAGELLAN",6,IF(H1029="SHOPEE",7,IF(H1029="TOKOPEDIA",8,9))))))))</f>
        <v>7</v>
      </c>
      <c r="J1029">
        <v>36000</v>
      </c>
      <c r="K1029">
        <f>IF(M1029="Bermasalah",0,1)</f>
        <v>1</v>
      </c>
      <c r="L1029" t="s">
        <v>49</v>
      </c>
      <c r="M1029" t="str">
        <f t="shared" si="61"/>
        <v>Tidak Bermasalah</v>
      </c>
    </row>
    <row r="1030" spans="1:13" x14ac:dyDescent="0.25">
      <c r="A1030" s="1">
        <v>44958</v>
      </c>
      <c r="B1030" t="s">
        <v>11</v>
      </c>
      <c r="C1030">
        <f t="shared" si="63"/>
        <v>40</v>
      </c>
      <c r="D1030" t="s">
        <v>8</v>
      </c>
      <c r="E1030">
        <f>IF(D1030="ECO",1,IF(D1030="EZ",2,3))</f>
        <v>2</v>
      </c>
      <c r="F1030" t="s">
        <v>4</v>
      </c>
      <c r="G1030">
        <f>IF(F1030="PP_PM",1,IF(F1030="PP_CASH",2,3))</f>
        <v>1</v>
      </c>
      <c r="H1030" t="s">
        <v>5</v>
      </c>
      <c r="I1030">
        <f>IF(H1030="AKULAKUOB",1,IF(H1030="BUKAEXPRESS",2,IF(H1030="BUKALAPAK",3,IF(H1030="E3",4,IF(H1030="LAZADA",5,IF(H1030="MAGELLAN",6,IF(H1030="SHOPEE",7,IF(H1030="TOKOPEDIA",8,9))))))))</f>
        <v>7</v>
      </c>
      <c r="J1030">
        <v>8000</v>
      </c>
      <c r="K1030">
        <f>IF(M1030="Bermasalah",0,1)</f>
        <v>1</v>
      </c>
      <c r="L1030" t="s">
        <v>49</v>
      </c>
      <c r="M1030" t="str">
        <f t="shared" si="61"/>
        <v>Tidak Bermasalah</v>
      </c>
    </row>
    <row r="1031" spans="1:13" x14ac:dyDescent="0.25">
      <c r="A1031" s="1">
        <v>44972</v>
      </c>
      <c r="B1031" t="s">
        <v>11</v>
      </c>
      <c r="C1031">
        <f t="shared" si="63"/>
        <v>40</v>
      </c>
      <c r="D1031" t="s">
        <v>8</v>
      </c>
      <c r="E1031">
        <f>IF(D1031="ECO",1,IF(D1031="EZ",2,3))</f>
        <v>2</v>
      </c>
      <c r="F1031" t="s">
        <v>4</v>
      </c>
      <c r="G1031">
        <f>IF(F1031="PP_PM",1,IF(F1031="PP_CASH",2,3))</f>
        <v>1</v>
      </c>
      <c r="H1031" t="s">
        <v>5</v>
      </c>
      <c r="I1031">
        <f>IF(H1031="AKULAKUOB",1,IF(H1031="BUKAEXPRESS",2,IF(H1031="BUKALAPAK",3,IF(H1031="E3",4,IF(H1031="LAZADA",5,IF(H1031="MAGELLAN",6,IF(H1031="SHOPEE",7,IF(H1031="TOKOPEDIA",8,9))))))))</f>
        <v>7</v>
      </c>
      <c r="J1031">
        <v>4000</v>
      </c>
      <c r="K1031">
        <f>IF(M1031="Bermasalah",0,1)</f>
        <v>1</v>
      </c>
      <c r="L1031" t="s">
        <v>49</v>
      </c>
      <c r="M1031" t="str">
        <f t="shared" si="61"/>
        <v>Tidak Bermasalah</v>
      </c>
    </row>
    <row r="1032" spans="1:13" x14ac:dyDescent="0.25">
      <c r="A1032" s="1">
        <v>44958</v>
      </c>
      <c r="B1032" t="s">
        <v>11</v>
      </c>
      <c r="C1032">
        <f t="shared" si="63"/>
        <v>40</v>
      </c>
      <c r="D1032" t="s">
        <v>8</v>
      </c>
      <c r="E1032">
        <f>IF(D1032="ECO",1,IF(D1032="EZ",2,3))</f>
        <v>2</v>
      </c>
      <c r="F1032" t="s">
        <v>4</v>
      </c>
      <c r="G1032">
        <f>IF(F1032="PP_PM",1,IF(F1032="PP_CASH",2,3))</f>
        <v>1</v>
      </c>
      <c r="H1032" t="s">
        <v>5</v>
      </c>
      <c r="I1032">
        <f>IF(H1032="AKULAKUOB",1,IF(H1032="BUKAEXPRESS",2,IF(H1032="BUKALAPAK",3,IF(H1032="E3",4,IF(H1032="LAZADA",5,IF(H1032="MAGELLAN",6,IF(H1032="SHOPEE",7,IF(H1032="TOKOPEDIA",8,9))))))))</f>
        <v>7</v>
      </c>
      <c r="J1032">
        <v>18000</v>
      </c>
      <c r="K1032">
        <f>IF(M1032="Bermasalah",0,1)</f>
        <v>1</v>
      </c>
      <c r="L1032" t="s">
        <v>49</v>
      </c>
      <c r="M1032" t="str">
        <f t="shared" si="61"/>
        <v>Tidak Bermasalah</v>
      </c>
    </row>
    <row r="1033" spans="1:13" x14ac:dyDescent="0.25">
      <c r="A1033" s="1">
        <v>44962</v>
      </c>
      <c r="B1033" t="s">
        <v>11</v>
      </c>
      <c r="C1033">
        <f t="shared" si="63"/>
        <v>40</v>
      </c>
      <c r="D1033" t="s">
        <v>3</v>
      </c>
      <c r="E1033">
        <f>IF(D1033="ECO",1,IF(D1033="EZ",2,3))</f>
        <v>1</v>
      </c>
      <c r="F1033" t="s">
        <v>4</v>
      </c>
      <c r="G1033">
        <f>IF(F1033="PP_PM",1,IF(F1033="PP_CASH",2,3))</f>
        <v>1</v>
      </c>
      <c r="H1033" t="s">
        <v>5</v>
      </c>
      <c r="I1033">
        <f>IF(H1033="AKULAKUOB",1,IF(H1033="BUKAEXPRESS",2,IF(H1033="BUKALAPAK",3,IF(H1033="E3",4,IF(H1033="LAZADA",5,IF(H1033="MAGELLAN",6,IF(H1033="SHOPEE",7,IF(H1033="TOKOPEDIA",8,9))))))))</f>
        <v>7</v>
      </c>
      <c r="J1033">
        <v>28000</v>
      </c>
      <c r="K1033">
        <f>IF(M1033="Bermasalah",0,1)</f>
        <v>1</v>
      </c>
      <c r="L1033" t="s">
        <v>49</v>
      </c>
      <c r="M1033" t="str">
        <f t="shared" si="61"/>
        <v>Tidak Bermasalah</v>
      </c>
    </row>
    <row r="1034" spans="1:13" x14ac:dyDescent="0.25">
      <c r="A1034" s="1">
        <v>44970</v>
      </c>
      <c r="B1034" t="s">
        <v>11</v>
      </c>
      <c r="C1034">
        <f t="shared" si="63"/>
        <v>40</v>
      </c>
      <c r="D1034" t="s">
        <v>8</v>
      </c>
      <c r="E1034">
        <f>IF(D1034="ECO",1,IF(D1034="EZ",2,3))</f>
        <v>2</v>
      </c>
      <c r="F1034" t="s">
        <v>4</v>
      </c>
      <c r="G1034">
        <f>IF(F1034="PP_PM",1,IF(F1034="PP_CASH",2,3))</f>
        <v>1</v>
      </c>
      <c r="H1034" t="s">
        <v>5</v>
      </c>
      <c r="I1034">
        <f>IF(H1034="AKULAKUOB",1,IF(H1034="BUKAEXPRESS",2,IF(H1034="BUKALAPAK",3,IF(H1034="E3",4,IF(H1034="LAZADA",5,IF(H1034="MAGELLAN",6,IF(H1034="SHOPEE",7,IF(H1034="TOKOPEDIA",8,9))))))))</f>
        <v>7</v>
      </c>
      <c r="J1034">
        <v>8000</v>
      </c>
      <c r="K1034">
        <f>IF(M1034="Bermasalah",0,1)</f>
        <v>1</v>
      </c>
      <c r="L1034" t="s">
        <v>49</v>
      </c>
      <c r="M1034" t="str">
        <f t="shared" si="61"/>
        <v>Tidak Bermasalah</v>
      </c>
    </row>
    <row r="1035" spans="1:13" x14ac:dyDescent="0.25">
      <c r="A1035" s="1">
        <v>44972</v>
      </c>
      <c r="B1035" t="s">
        <v>11</v>
      </c>
      <c r="C1035">
        <f t="shared" si="63"/>
        <v>40</v>
      </c>
      <c r="D1035" t="s">
        <v>8</v>
      </c>
      <c r="E1035">
        <f>IF(D1035="ECO",1,IF(D1035="EZ",2,3))</f>
        <v>2</v>
      </c>
      <c r="F1035" t="s">
        <v>4</v>
      </c>
      <c r="G1035">
        <f>IF(F1035="PP_PM",1,IF(F1035="PP_CASH",2,3))</f>
        <v>1</v>
      </c>
      <c r="H1035" t="s">
        <v>5</v>
      </c>
      <c r="I1035">
        <f>IF(H1035="AKULAKUOB",1,IF(H1035="BUKAEXPRESS",2,IF(H1035="BUKALAPAK",3,IF(H1035="E3",4,IF(H1035="LAZADA",5,IF(H1035="MAGELLAN",6,IF(H1035="SHOPEE",7,IF(H1035="TOKOPEDIA",8,9))))))))</f>
        <v>7</v>
      </c>
      <c r="J1035">
        <v>4000</v>
      </c>
      <c r="K1035">
        <f>IF(M1035="Bermasalah",0,1)</f>
        <v>1</v>
      </c>
      <c r="L1035" t="s">
        <v>49</v>
      </c>
      <c r="M1035" t="str">
        <f t="shared" si="61"/>
        <v>Tidak Bermasalah</v>
      </c>
    </row>
    <row r="1036" spans="1:13" x14ac:dyDescent="0.25">
      <c r="A1036" s="1">
        <v>44981</v>
      </c>
      <c r="B1036" t="s">
        <v>11</v>
      </c>
      <c r="C1036">
        <f t="shared" si="63"/>
        <v>40</v>
      </c>
      <c r="D1036" t="s">
        <v>8</v>
      </c>
      <c r="E1036">
        <f>IF(D1036="ECO",1,IF(D1036="EZ",2,3))</f>
        <v>2</v>
      </c>
      <c r="F1036" t="s">
        <v>4</v>
      </c>
      <c r="G1036">
        <f>IF(F1036="PP_PM",1,IF(F1036="PP_CASH",2,3))</f>
        <v>1</v>
      </c>
      <c r="H1036" t="s">
        <v>5</v>
      </c>
      <c r="I1036">
        <f>IF(H1036="AKULAKUOB",1,IF(H1036="BUKAEXPRESS",2,IF(H1036="BUKALAPAK",3,IF(H1036="E3",4,IF(H1036="LAZADA",5,IF(H1036="MAGELLAN",6,IF(H1036="SHOPEE",7,IF(H1036="TOKOPEDIA",8,9))))))))</f>
        <v>7</v>
      </c>
      <c r="J1036">
        <v>4000</v>
      </c>
      <c r="K1036">
        <f>IF(M1036="Bermasalah",0,1)</f>
        <v>1</v>
      </c>
      <c r="L1036" t="s">
        <v>49</v>
      </c>
      <c r="M1036" t="str">
        <f t="shared" si="61"/>
        <v>Tidak Bermasalah</v>
      </c>
    </row>
    <row r="1037" spans="1:13" x14ac:dyDescent="0.25">
      <c r="A1037" s="1">
        <v>44985</v>
      </c>
      <c r="B1037" t="s">
        <v>11</v>
      </c>
      <c r="C1037">
        <f t="shared" si="63"/>
        <v>40</v>
      </c>
      <c r="D1037" t="s">
        <v>8</v>
      </c>
      <c r="E1037">
        <f>IF(D1037="ECO",1,IF(D1037="EZ",2,3))</f>
        <v>2</v>
      </c>
      <c r="F1037" t="s">
        <v>4</v>
      </c>
      <c r="G1037">
        <f>IF(F1037="PP_PM",1,IF(F1037="PP_CASH",2,3))</f>
        <v>1</v>
      </c>
      <c r="H1037" t="s">
        <v>5</v>
      </c>
      <c r="I1037">
        <f>IF(H1037="AKULAKUOB",1,IF(H1037="BUKAEXPRESS",2,IF(H1037="BUKALAPAK",3,IF(H1037="E3",4,IF(H1037="LAZADA",5,IF(H1037="MAGELLAN",6,IF(H1037="SHOPEE",7,IF(H1037="TOKOPEDIA",8,9))))))))</f>
        <v>7</v>
      </c>
      <c r="J1037">
        <v>4000</v>
      </c>
      <c r="K1037">
        <f>IF(M1037="Bermasalah",0,1)</f>
        <v>1</v>
      </c>
      <c r="L1037" t="s">
        <v>49</v>
      </c>
      <c r="M1037" t="str">
        <f t="shared" si="61"/>
        <v>Tidak Bermasalah</v>
      </c>
    </row>
    <row r="1038" spans="1:13" x14ac:dyDescent="0.25">
      <c r="A1038" s="1">
        <v>44958</v>
      </c>
      <c r="B1038" t="s">
        <v>11</v>
      </c>
      <c r="C1038">
        <f t="shared" si="63"/>
        <v>40</v>
      </c>
      <c r="D1038" t="s">
        <v>8</v>
      </c>
      <c r="E1038">
        <f>IF(D1038="ECO",1,IF(D1038="EZ",2,3))</f>
        <v>2</v>
      </c>
      <c r="F1038" t="s">
        <v>4</v>
      </c>
      <c r="G1038">
        <f>IF(F1038="PP_PM",1,IF(F1038="PP_CASH",2,3))</f>
        <v>1</v>
      </c>
      <c r="H1038" t="s">
        <v>5</v>
      </c>
      <c r="I1038">
        <f>IF(H1038="AKULAKUOB",1,IF(H1038="BUKAEXPRESS",2,IF(H1038="BUKALAPAK",3,IF(H1038="E3",4,IF(H1038="LAZADA",5,IF(H1038="MAGELLAN",6,IF(H1038="SHOPEE",7,IF(H1038="TOKOPEDIA",8,9))))))))</f>
        <v>7</v>
      </c>
      <c r="J1038">
        <v>11000</v>
      </c>
      <c r="K1038">
        <f>IF(M1038="Bermasalah",0,1)</f>
        <v>1</v>
      </c>
      <c r="L1038" t="s">
        <v>49</v>
      </c>
      <c r="M1038" t="str">
        <f t="shared" ref="M1038:M1101" si="64">IF(L1038="Other","Bermasalah",IF(L1038="Delivery","Tidak Bermasalah",IF(L1038="Kirim","Tidak Bermasalah",IF(L1038="Pack","Tidak Bermasalah",IF(L1038="Paket Bermasalah","Bermasalah",IF(L1038="Paket Tinggal Gudang","Tidak Bermasalah",IF(L1038="Sampai","Tidak Bermasalah",IF(L1038="Tanda Terima","Tidak Bermasalah",IF(L1038="TTD Retur","Bermasalah",0)))))))))</f>
        <v>Tidak Bermasalah</v>
      </c>
    </row>
    <row r="1039" spans="1:13" x14ac:dyDescent="0.25">
      <c r="A1039" s="1">
        <v>44965</v>
      </c>
      <c r="B1039" t="s">
        <v>11</v>
      </c>
      <c r="C1039">
        <f t="shared" si="63"/>
        <v>40</v>
      </c>
      <c r="D1039" t="s">
        <v>8</v>
      </c>
      <c r="E1039">
        <f>IF(D1039="ECO",1,IF(D1039="EZ",2,3))</f>
        <v>2</v>
      </c>
      <c r="F1039" t="s">
        <v>4</v>
      </c>
      <c r="G1039">
        <f>IF(F1039="PP_PM",1,IF(F1039="PP_CASH",2,3))</f>
        <v>1</v>
      </c>
      <c r="H1039" t="s">
        <v>5</v>
      </c>
      <c r="I1039">
        <f>IF(H1039="AKULAKUOB",1,IF(H1039="BUKAEXPRESS",2,IF(H1039="BUKALAPAK",3,IF(H1039="E3",4,IF(H1039="LAZADA",5,IF(H1039="MAGELLAN",6,IF(H1039="SHOPEE",7,IF(H1039="TOKOPEDIA",8,9))))))))</f>
        <v>7</v>
      </c>
      <c r="J1039">
        <v>4000</v>
      </c>
      <c r="K1039">
        <f>IF(M1039="Bermasalah",0,1)</f>
        <v>1</v>
      </c>
      <c r="L1039" t="s">
        <v>49</v>
      </c>
      <c r="M1039" t="str">
        <f t="shared" si="64"/>
        <v>Tidak Bermasalah</v>
      </c>
    </row>
    <row r="1040" spans="1:13" x14ac:dyDescent="0.25">
      <c r="A1040" s="1">
        <v>44972</v>
      </c>
      <c r="B1040" t="s">
        <v>11</v>
      </c>
      <c r="C1040">
        <f t="shared" si="63"/>
        <v>40</v>
      </c>
      <c r="D1040" t="s">
        <v>8</v>
      </c>
      <c r="E1040">
        <f>IF(D1040="ECO",1,IF(D1040="EZ",2,3))</f>
        <v>2</v>
      </c>
      <c r="F1040" t="s">
        <v>4</v>
      </c>
      <c r="G1040">
        <f>IF(F1040="PP_PM",1,IF(F1040="PP_CASH",2,3))</f>
        <v>1</v>
      </c>
      <c r="H1040" t="s">
        <v>5</v>
      </c>
      <c r="I1040">
        <f>IF(H1040="AKULAKUOB",1,IF(H1040="BUKAEXPRESS",2,IF(H1040="BUKALAPAK",3,IF(H1040="E3",4,IF(H1040="LAZADA",5,IF(H1040="MAGELLAN",6,IF(H1040="SHOPEE",7,IF(H1040="TOKOPEDIA",8,9))))))))</f>
        <v>7</v>
      </c>
      <c r="J1040">
        <v>22000</v>
      </c>
      <c r="K1040">
        <f>IF(M1040="Bermasalah",0,1)</f>
        <v>1</v>
      </c>
      <c r="L1040" t="s">
        <v>49</v>
      </c>
      <c r="M1040" t="str">
        <f t="shared" si="64"/>
        <v>Tidak Bermasalah</v>
      </c>
    </row>
    <row r="1041" spans="1:13" x14ac:dyDescent="0.25">
      <c r="A1041" s="1">
        <v>44980</v>
      </c>
      <c r="B1041" t="s">
        <v>11</v>
      </c>
      <c r="C1041">
        <f t="shared" si="63"/>
        <v>40</v>
      </c>
      <c r="D1041" t="s">
        <v>8</v>
      </c>
      <c r="E1041">
        <f>IF(D1041="ECO",1,IF(D1041="EZ",2,3))</f>
        <v>2</v>
      </c>
      <c r="F1041" t="s">
        <v>4</v>
      </c>
      <c r="G1041">
        <f>IF(F1041="PP_PM",1,IF(F1041="PP_CASH",2,3))</f>
        <v>1</v>
      </c>
      <c r="H1041" t="s">
        <v>5</v>
      </c>
      <c r="I1041">
        <f>IF(H1041="AKULAKUOB",1,IF(H1041="BUKAEXPRESS",2,IF(H1041="BUKALAPAK",3,IF(H1041="E3",4,IF(H1041="LAZADA",5,IF(H1041="MAGELLAN",6,IF(H1041="SHOPEE",7,IF(H1041="TOKOPEDIA",8,9))))))))</f>
        <v>7</v>
      </c>
      <c r="J1041">
        <v>24000</v>
      </c>
      <c r="K1041">
        <f>IF(M1041="Bermasalah",0,1)</f>
        <v>1</v>
      </c>
      <c r="L1041" t="s">
        <v>49</v>
      </c>
      <c r="M1041" t="str">
        <f t="shared" si="64"/>
        <v>Tidak Bermasalah</v>
      </c>
    </row>
    <row r="1042" spans="1:13" x14ac:dyDescent="0.25">
      <c r="A1042" s="1">
        <v>44962</v>
      </c>
      <c r="B1042" t="s">
        <v>11</v>
      </c>
      <c r="C1042">
        <f t="shared" si="63"/>
        <v>40</v>
      </c>
      <c r="D1042" t="s">
        <v>8</v>
      </c>
      <c r="E1042">
        <f>IF(D1042="ECO",1,IF(D1042="EZ",2,3))</f>
        <v>2</v>
      </c>
      <c r="F1042" t="s">
        <v>4</v>
      </c>
      <c r="G1042">
        <f>IF(F1042="PP_PM",1,IF(F1042="PP_CASH",2,3))</f>
        <v>1</v>
      </c>
      <c r="H1042" t="s">
        <v>5</v>
      </c>
      <c r="I1042">
        <f>IF(H1042="AKULAKUOB",1,IF(H1042="BUKAEXPRESS",2,IF(H1042="BUKALAPAK",3,IF(H1042="E3",4,IF(H1042="LAZADA",5,IF(H1042="MAGELLAN",6,IF(H1042="SHOPEE",7,IF(H1042="TOKOPEDIA",8,9))))))))</f>
        <v>7</v>
      </c>
      <c r="J1042">
        <v>4000</v>
      </c>
      <c r="K1042">
        <f>IF(M1042="Bermasalah",0,1)</f>
        <v>1</v>
      </c>
      <c r="L1042" t="s">
        <v>49</v>
      </c>
      <c r="M1042" t="str">
        <f t="shared" si="64"/>
        <v>Tidak Bermasalah</v>
      </c>
    </row>
    <row r="1043" spans="1:13" x14ac:dyDescent="0.25">
      <c r="A1043" s="1">
        <v>44963</v>
      </c>
      <c r="B1043" t="s">
        <v>11</v>
      </c>
      <c r="C1043">
        <f t="shared" si="63"/>
        <v>40</v>
      </c>
      <c r="D1043" t="s">
        <v>8</v>
      </c>
      <c r="E1043">
        <f>IF(D1043="ECO",1,IF(D1043="EZ",2,3))</f>
        <v>2</v>
      </c>
      <c r="F1043" t="s">
        <v>4</v>
      </c>
      <c r="G1043">
        <f>IF(F1043="PP_PM",1,IF(F1043="PP_CASH",2,3))</f>
        <v>1</v>
      </c>
      <c r="H1043" t="s">
        <v>5</v>
      </c>
      <c r="I1043">
        <f>IF(H1043="AKULAKUOB",1,IF(H1043="BUKAEXPRESS",2,IF(H1043="BUKALAPAK",3,IF(H1043="E3",4,IF(H1043="LAZADA",5,IF(H1043="MAGELLAN",6,IF(H1043="SHOPEE",7,IF(H1043="TOKOPEDIA",8,9))))))))</f>
        <v>7</v>
      </c>
      <c r="J1043">
        <v>38000</v>
      </c>
      <c r="K1043">
        <f>IF(M1043="Bermasalah",0,1)</f>
        <v>1</v>
      </c>
      <c r="L1043" t="s">
        <v>49</v>
      </c>
      <c r="M1043" t="str">
        <f t="shared" si="64"/>
        <v>Tidak Bermasalah</v>
      </c>
    </row>
    <row r="1044" spans="1:13" x14ac:dyDescent="0.25">
      <c r="A1044" s="1">
        <v>44964</v>
      </c>
      <c r="B1044" t="s">
        <v>11</v>
      </c>
      <c r="C1044">
        <f t="shared" si="63"/>
        <v>40</v>
      </c>
      <c r="D1044" t="s">
        <v>8</v>
      </c>
      <c r="E1044">
        <f>IF(D1044="ECO",1,IF(D1044="EZ",2,3))</f>
        <v>2</v>
      </c>
      <c r="F1044" t="s">
        <v>4</v>
      </c>
      <c r="G1044">
        <f>IF(F1044="PP_PM",1,IF(F1044="PP_CASH",2,3))</f>
        <v>1</v>
      </c>
      <c r="H1044" t="s">
        <v>5</v>
      </c>
      <c r="I1044">
        <f>IF(H1044="AKULAKUOB",1,IF(H1044="BUKAEXPRESS",2,IF(H1044="BUKALAPAK",3,IF(H1044="E3",4,IF(H1044="LAZADA",5,IF(H1044="MAGELLAN",6,IF(H1044="SHOPEE",7,IF(H1044="TOKOPEDIA",8,9))))))))</f>
        <v>7</v>
      </c>
      <c r="J1044">
        <v>27000</v>
      </c>
      <c r="K1044">
        <f>IF(M1044="Bermasalah",0,1)</f>
        <v>1</v>
      </c>
      <c r="L1044" t="s">
        <v>49</v>
      </c>
      <c r="M1044" t="str">
        <f t="shared" si="64"/>
        <v>Tidak Bermasalah</v>
      </c>
    </row>
    <row r="1045" spans="1:13" x14ac:dyDescent="0.25">
      <c r="A1045" s="1">
        <v>44968</v>
      </c>
      <c r="B1045" t="s">
        <v>11</v>
      </c>
      <c r="C1045">
        <f t="shared" si="63"/>
        <v>40</v>
      </c>
      <c r="D1045" t="s">
        <v>8</v>
      </c>
      <c r="E1045">
        <f>IF(D1045="ECO",1,IF(D1045="EZ",2,3))</f>
        <v>2</v>
      </c>
      <c r="F1045" t="s">
        <v>4</v>
      </c>
      <c r="G1045">
        <f>IF(F1045="PP_PM",1,IF(F1045="PP_CASH",2,3))</f>
        <v>1</v>
      </c>
      <c r="H1045" t="s">
        <v>5</v>
      </c>
      <c r="I1045">
        <f>IF(H1045="AKULAKUOB",1,IF(H1045="BUKAEXPRESS",2,IF(H1045="BUKALAPAK",3,IF(H1045="E3",4,IF(H1045="LAZADA",5,IF(H1045="MAGELLAN",6,IF(H1045="SHOPEE",7,IF(H1045="TOKOPEDIA",8,9))))))))</f>
        <v>7</v>
      </c>
      <c r="J1045">
        <v>4000</v>
      </c>
      <c r="K1045">
        <f>IF(M1045="Bermasalah",0,1)</f>
        <v>1</v>
      </c>
      <c r="L1045" t="s">
        <v>49</v>
      </c>
      <c r="M1045" t="str">
        <f t="shared" si="64"/>
        <v>Tidak Bermasalah</v>
      </c>
    </row>
    <row r="1046" spans="1:13" x14ac:dyDescent="0.25">
      <c r="A1046" s="1">
        <v>44970</v>
      </c>
      <c r="B1046" t="s">
        <v>11</v>
      </c>
      <c r="C1046">
        <f t="shared" si="63"/>
        <v>40</v>
      </c>
      <c r="D1046" t="s">
        <v>8</v>
      </c>
      <c r="E1046">
        <f>IF(D1046="ECO",1,IF(D1046="EZ",2,3))</f>
        <v>2</v>
      </c>
      <c r="F1046" t="s">
        <v>4</v>
      </c>
      <c r="G1046">
        <f>IF(F1046="PP_PM",1,IF(F1046="PP_CASH",2,3))</f>
        <v>1</v>
      </c>
      <c r="H1046" t="s">
        <v>5</v>
      </c>
      <c r="I1046">
        <f>IF(H1046="AKULAKUOB",1,IF(H1046="BUKAEXPRESS",2,IF(H1046="BUKALAPAK",3,IF(H1046="E3",4,IF(H1046="LAZADA",5,IF(H1046="MAGELLAN",6,IF(H1046="SHOPEE",7,IF(H1046="TOKOPEDIA",8,9))))))))</f>
        <v>7</v>
      </c>
      <c r="J1046">
        <v>4000</v>
      </c>
      <c r="K1046">
        <f>IF(M1046="Bermasalah",0,1)</f>
        <v>1</v>
      </c>
      <c r="L1046" t="s">
        <v>49</v>
      </c>
      <c r="M1046" t="str">
        <f t="shared" si="64"/>
        <v>Tidak Bermasalah</v>
      </c>
    </row>
    <row r="1047" spans="1:13" x14ac:dyDescent="0.25">
      <c r="A1047" s="1">
        <v>44972</v>
      </c>
      <c r="B1047" t="s">
        <v>11</v>
      </c>
      <c r="C1047">
        <f t="shared" si="63"/>
        <v>40</v>
      </c>
      <c r="D1047" t="s">
        <v>8</v>
      </c>
      <c r="E1047">
        <f>IF(D1047="ECO",1,IF(D1047="EZ",2,3))</f>
        <v>2</v>
      </c>
      <c r="F1047" t="s">
        <v>4</v>
      </c>
      <c r="G1047">
        <f>IF(F1047="PP_PM",1,IF(F1047="PP_CASH",2,3))</f>
        <v>1</v>
      </c>
      <c r="H1047" t="s">
        <v>5</v>
      </c>
      <c r="I1047">
        <f>IF(H1047="AKULAKUOB",1,IF(H1047="BUKAEXPRESS",2,IF(H1047="BUKALAPAK",3,IF(H1047="E3",4,IF(H1047="LAZADA",5,IF(H1047="MAGELLAN",6,IF(H1047="SHOPEE",7,IF(H1047="TOKOPEDIA",8,9))))))))</f>
        <v>7</v>
      </c>
      <c r="J1047">
        <v>19000</v>
      </c>
      <c r="K1047">
        <f>IF(M1047="Bermasalah",0,1)</f>
        <v>1</v>
      </c>
      <c r="L1047" t="s">
        <v>49</v>
      </c>
      <c r="M1047" t="str">
        <f t="shared" si="64"/>
        <v>Tidak Bermasalah</v>
      </c>
    </row>
    <row r="1048" spans="1:13" x14ac:dyDescent="0.25">
      <c r="A1048" s="1">
        <v>44982</v>
      </c>
      <c r="B1048" t="s">
        <v>11</v>
      </c>
      <c r="C1048">
        <f t="shared" si="63"/>
        <v>40</v>
      </c>
      <c r="D1048" t="s">
        <v>3</v>
      </c>
      <c r="E1048">
        <f>IF(D1048="ECO",1,IF(D1048="EZ",2,3))</f>
        <v>1</v>
      </c>
      <c r="F1048" t="s">
        <v>4</v>
      </c>
      <c r="G1048">
        <f>IF(F1048="PP_PM",1,IF(F1048="PP_CASH",2,3))</f>
        <v>1</v>
      </c>
      <c r="H1048" t="s">
        <v>5</v>
      </c>
      <c r="I1048">
        <f>IF(H1048="AKULAKUOB",1,IF(H1048="BUKAEXPRESS",2,IF(H1048="BUKALAPAK",3,IF(H1048="E3",4,IF(H1048="LAZADA",5,IF(H1048="MAGELLAN",6,IF(H1048="SHOPEE",7,IF(H1048="TOKOPEDIA",8,9))))))))</f>
        <v>7</v>
      </c>
      <c r="J1048">
        <v>44500</v>
      </c>
      <c r="K1048">
        <f>IF(M1048="Bermasalah",0,1)</f>
        <v>1</v>
      </c>
      <c r="L1048" t="s">
        <v>49</v>
      </c>
      <c r="M1048" t="str">
        <f t="shared" si="64"/>
        <v>Tidak Bermasalah</v>
      </c>
    </row>
    <row r="1049" spans="1:13" x14ac:dyDescent="0.25">
      <c r="A1049" s="1">
        <v>44958</v>
      </c>
      <c r="B1049" t="s">
        <v>11</v>
      </c>
      <c r="C1049">
        <f t="shared" si="63"/>
        <v>40</v>
      </c>
      <c r="D1049" t="s">
        <v>8</v>
      </c>
      <c r="E1049">
        <f>IF(D1049="ECO",1,IF(D1049="EZ",2,3))</f>
        <v>2</v>
      </c>
      <c r="F1049" t="s">
        <v>4</v>
      </c>
      <c r="G1049">
        <f>IF(F1049="PP_PM",1,IF(F1049="PP_CASH",2,3))</f>
        <v>1</v>
      </c>
      <c r="H1049" t="s">
        <v>5</v>
      </c>
      <c r="I1049">
        <f>IF(H1049="AKULAKUOB",1,IF(H1049="BUKAEXPRESS",2,IF(H1049="BUKALAPAK",3,IF(H1049="E3",4,IF(H1049="LAZADA",5,IF(H1049="MAGELLAN",6,IF(H1049="SHOPEE",7,IF(H1049="TOKOPEDIA",8,9))))))))</f>
        <v>7</v>
      </c>
      <c r="J1049">
        <v>4000</v>
      </c>
      <c r="K1049">
        <f>IF(M1049="Bermasalah",0,1)</f>
        <v>1</v>
      </c>
      <c r="L1049" t="s">
        <v>49</v>
      </c>
      <c r="M1049" t="str">
        <f t="shared" si="64"/>
        <v>Tidak Bermasalah</v>
      </c>
    </row>
    <row r="1050" spans="1:13" x14ac:dyDescent="0.25">
      <c r="A1050" s="1">
        <v>44960</v>
      </c>
      <c r="B1050" t="s">
        <v>11</v>
      </c>
      <c r="C1050">
        <f t="shared" si="63"/>
        <v>40</v>
      </c>
      <c r="D1050" t="s">
        <v>8</v>
      </c>
      <c r="E1050">
        <f>IF(D1050="ECO",1,IF(D1050="EZ",2,3))</f>
        <v>2</v>
      </c>
      <c r="F1050" t="s">
        <v>4</v>
      </c>
      <c r="G1050">
        <f>IF(F1050="PP_PM",1,IF(F1050="PP_CASH",2,3))</f>
        <v>1</v>
      </c>
      <c r="H1050" t="s">
        <v>5</v>
      </c>
      <c r="I1050">
        <f>IF(H1050="AKULAKUOB",1,IF(H1050="BUKAEXPRESS",2,IF(H1050="BUKALAPAK",3,IF(H1050="E3",4,IF(H1050="LAZADA",5,IF(H1050="MAGELLAN",6,IF(H1050="SHOPEE",7,IF(H1050="TOKOPEDIA",8,9))))))))</f>
        <v>7</v>
      </c>
      <c r="J1050">
        <v>27000</v>
      </c>
      <c r="K1050">
        <f>IF(M1050="Bermasalah",0,1)</f>
        <v>1</v>
      </c>
      <c r="L1050" t="s">
        <v>49</v>
      </c>
      <c r="M1050" t="str">
        <f t="shared" si="64"/>
        <v>Tidak Bermasalah</v>
      </c>
    </row>
    <row r="1051" spans="1:13" x14ac:dyDescent="0.25">
      <c r="A1051" s="1">
        <v>44961</v>
      </c>
      <c r="B1051" t="s">
        <v>11</v>
      </c>
      <c r="C1051">
        <f t="shared" si="63"/>
        <v>40</v>
      </c>
      <c r="D1051" t="s">
        <v>8</v>
      </c>
      <c r="E1051">
        <f>IF(D1051="ECO",1,IF(D1051="EZ",2,3))</f>
        <v>2</v>
      </c>
      <c r="F1051" t="s">
        <v>4</v>
      </c>
      <c r="G1051">
        <f>IF(F1051="PP_PM",1,IF(F1051="PP_CASH",2,3))</f>
        <v>1</v>
      </c>
      <c r="H1051" t="s">
        <v>5</v>
      </c>
      <c r="I1051">
        <f>IF(H1051="AKULAKUOB",1,IF(H1051="BUKAEXPRESS",2,IF(H1051="BUKALAPAK",3,IF(H1051="E3",4,IF(H1051="LAZADA",5,IF(H1051="MAGELLAN",6,IF(H1051="SHOPEE",7,IF(H1051="TOKOPEDIA",8,9))))))))</f>
        <v>7</v>
      </c>
      <c r="J1051">
        <v>24000</v>
      </c>
      <c r="K1051">
        <f>IF(M1051="Bermasalah",0,1)</f>
        <v>1</v>
      </c>
      <c r="L1051" t="s">
        <v>49</v>
      </c>
      <c r="M1051" t="str">
        <f t="shared" si="64"/>
        <v>Tidak Bermasalah</v>
      </c>
    </row>
    <row r="1052" spans="1:13" x14ac:dyDescent="0.25">
      <c r="A1052" s="1">
        <v>44964</v>
      </c>
      <c r="B1052" t="s">
        <v>11</v>
      </c>
      <c r="C1052">
        <f t="shared" si="63"/>
        <v>40</v>
      </c>
      <c r="D1052" t="s">
        <v>8</v>
      </c>
      <c r="E1052">
        <f>IF(D1052="ECO",1,IF(D1052="EZ",2,3))</f>
        <v>2</v>
      </c>
      <c r="F1052" t="s">
        <v>4</v>
      </c>
      <c r="G1052">
        <f>IF(F1052="PP_PM",1,IF(F1052="PP_CASH",2,3))</f>
        <v>1</v>
      </c>
      <c r="H1052" t="s">
        <v>5</v>
      </c>
      <c r="I1052">
        <f>IF(H1052="AKULAKUOB",1,IF(H1052="BUKAEXPRESS",2,IF(H1052="BUKALAPAK",3,IF(H1052="E3",4,IF(H1052="LAZADA",5,IF(H1052="MAGELLAN",6,IF(H1052="SHOPEE",7,IF(H1052="TOKOPEDIA",8,9))))))))</f>
        <v>7</v>
      </c>
      <c r="J1052">
        <v>4000</v>
      </c>
      <c r="K1052">
        <f>IF(M1052="Bermasalah",0,1)</f>
        <v>1</v>
      </c>
      <c r="L1052" t="s">
        <v>49</v>
      </c>
      <c r="M1052" t="str">
        <f t="shared" si="64"/>
        <v>Tidak Bermasalah</v>
      </c>
    </row>
    <row r="1053" spans="1:13" x14ac:dyDescent="0.25">
      <c r="A1053" s="1">
        <v>44967</v>
      </c>
      <c r="B1053" t="s">
        <v>11</v>
      </c>
      <c r="C1053">
        <f t="shared" si="63"/>
        <v>40</v>
      </c>
      <c r="D1053" t="s">
        <v>8</v>
      </c>
      <c r="E1053">
        <f>IF(D1053="ECO",1,IF(D1053="EZ",2,3))</f>
        <v>2</v>
      </c>
      <c r="F1053" t="s">
        <v>4</v>
      </c>
      <c r="G1053">
        <f>IF(F1053="PP_PM",1,IF(F1053="PP_CASH",2,3))</f>
        <v>1</v>
      </c>
      <c r="H1053" t="s">
        <v>5</v>
      </c>
      <c r="I1053">
        <f>IF(H1053="AKULAKUOB",1,IF(H1053="BUKAEXPRESS",2,IF(H1053="BUKALAPAK",3,IF(H1053="E3",4,IF(H1053="LAZADA",5,IF(H1053="MAGELLAN",6,IF(H1053="SHOPEE",7,IF(H1053="TOKOPEDIA",8,9))))))))</f>
        <v>7</v>
      </c>
      <c r="J1053">
        <v>17000</v>
      </c>
      <c r="K1053">
        <f>IF(M1053="Bermasalah",0,1)</f>
        <v>1</v>
      </c>
      <c r="L1053" t="s">
        <v>49</v>
      </c>
      <c r="M1053" t="str">
        <f t="shared" si="64"/>
        <v>Tidak Bermasalah</v>
      </c>
    </row>
    <row r="1054" spans="1:13" x14ac:dyDescent="0.25">
      <c r="A1054" s="1">
        <v>44971</v>
      </c>
      <c r="B1054" t="s">
        <v>11</v>
      </c>
      <c r="C1054">
        <f t="shared" si="63"/>
        <v>40</v>
      </c>
      <c r="D1054" t="s">
        <v>8</v>
      </c>
      <c r="E1054">
        <f>IF(D1054="ECO",1,IF(D1054="EZ",2,3))</f>
        <v>2</v>
      </c>
      <c r="F1054" t="s">
        <v>4</v>
      </c>
      <c r="G1054">
        <f>IF(F1054="PP_PM",1,IF(F1054="PP_CASH",2,3))</f>
        <v>1</v>
      </c>
      <c r="H1054" t="s">
        <v>5</v>
      </c>
      <c r="I1054">
        <f>IF(H1054="AKULAKUOB",1,IF(H1054="BUKAEXPRESS",2,IF(H1054="BUKALAPAK",3,IF(H1054="E3",4,IF(H1054="LAZADA",5,IF(H1054="MAGELLAN",6,IF(H1054="SHOPEE",7,IF(H1054="TOKOPEDIA",8,9))))))))</f>
        <v>7</v>
      </c>
      <c r="J1054">
        <v>4000</v>
      </c>
      <c r="K1054">
        <f>IF(M1054="Bermasalah",0,1)</f>
        <v>1</v>
      </c>
      <c r="L1054" t="s">
        <v>49</v>
      </c>
      <c r="M1054" t="str">
        <f t="shared" si="64"/>
        <v>Tidak Bermasalah</v>
      </c>
    </row>
    <row r="1055" spans="1:13" x14ac:dyDescent="0.25">
      <c r="A1055" s="1">
        <v>44973</v>
      </c>
      <c r="B1055" t="s">
        <v>11</v>
      </c>
      <c r="C1055">
        <f t="shared" si="63"/>
        <v>40</v>
      </c>
      <c r="D1055" t="s">
        <v>8</v>
      </c>
      <c r="E1055">
        <f>IF(D1055="ECO",1,IF(D1055="EZ",2,3))</f>
        <v>2</v>
      </c>
      <c r="F1055" t="s">
        <v>4</v>
      </c>
      <c r="G1055">
        <f>IF(F1055="PP_PM",1,IF(F1055="PP_CASH",2,3))</f>
        <v>1</v>
      </c>
      <c r="H1055" t="s">
        <v>5</v>
      </c>
      <c r="I1055">
        <f>IF(H1055="AKULAKUOB",1,IF(H1055="BUKAEXPRESS",2,IF(H1055="BUKALAPAK",3,IF(H1055="E3",4,IF(H1055="LAZADA",5,IF(H1055="MAGELLAN",6,IF(H1055="SHOPEE",7,IF(H1055="TOKOPEDIA",8,9))))))))</f>
        <v>7</v>
      </c>
      <c r="J1055">
        <v>41000</v>
      </c>
      <c r="K1055">
        <f>IF(M1055="Bermasalah",0,1)</f>
        <v>1</v>
      </c>
      <c r="L1055" t="s">
        <v>49</v>
      </c>
      <c r="M1055" t="str">
        <f t="shared" si="64"/>
        <v>Tidak Bermasalah</v>
      </c>
    </row>
    <row r="1056" spans="1:13" x14ac:dyDescent="0.25">
      <c r="A1056" s="1">
        <v>44959</v>
      </c>
      <c r="B1056" t="s">
        <v>11</v>
      </c>
      <c r="C1056">
        <f t="shared" si="63"/>
        <v>40</v>
      </c>
      <c r="D1056" t="s">
        <v>8</v>
      </c>
      <c r="E1056">
        <f>IF(D1056="ECO",1,IF(D1056="EZ",2,3))</f>
        <v>2</v>
      </c>
      <c r="F1056" t="s">
        <v>4</v>
      </c>
      <c r="G1056">
        <f>IF(F1056="PP_PM",1,IF(F1056="PP_CASH",2,3))</f>
        <v>1</v>
      </c>
      <c r="H1056" t="s">
        <v>5</v>
      </c>
      <c r="I1056">
        <f>IF(H1056="AKULAKUOB",1,IF(H1056="BUKAEXPRESS",2,IF(H1056="BUKALAPAK",3,IF(H1056="E3",4,IF(H1056="LAZADA",5,IF(H1056="MAGELLAN",6,IF(H1056="SHOPEE",7,IF(H1056="TOKOPEDIA",8,9))))))))</f>
        <v>7</v>
      </c>
      <c r="J1056">
        <v>24000</v>
      </c>
      <c r="K1056">
        <f>IF(M1056="Bermasalah",0,1)</f>
        <v>1</v>
      </c>
      <c r="L1056" t="s">
        <v>49</v>
      </c>
      <c r="M1056" t="str">
        <f t="shared" si="64"/>
        <v>Tidak Bermasalah</v>
      </c>
    </row>
    <row r="1057" spans="1:13" x14ac:dyDescent="0.25">
      <c r="A1057" s="1">
        <v>44960</v>
      </c>
      <c r="B1057" t="s">
        <v>11</v>
      </c>
      <c r="C1057">
        <f t="shared" si="63"/>
        <v>40</v>
      </c>
      <c r="D1057" t="s">
        <v>8</v>
      </c>
      <c r="E1057">
        <f>IF(D1057="ECO",1,IF(D1057="EZ",2,3))</f>
        <v>2</v>
      </c>
      <c r="F1057" t="s">
        <v>4</v>
      </c>
      <c r="G1057">
        <f>IF(F1057="PP_PM",1,IF(F1057="PP_CASH",2,3))</f>
        <v>1</v>
      </c>
      <c r="H1057" t="s">
        <v>5</v>
      </c>
      <c r="I1057">
        <f>IF(H1057="AKULAKUOB",1,IF(H1057="BUKAEXPRESS",2,IF(H1057="BUKALAPAK",3,IF(H1057="E3",4,IF(H1057="LAZADA",5,IF(H1057="MAGELLAN",6,IF(H1057="SHOPEE",7,IF(H1057="TOKOPEDIA",8,9))))))))</f>
        <v>7</v>
      </c>
      <c r="J1057">
        <v>6000</v>
      </c>
      <c r="K1057">
        <f>IF(M1057="Bermasalah",0,1)</f>
        <v>1</v>
      </c>
      <c r="L1057" t="s">
        <v>49</v>
      </c>
      <c r="M1057" t="str">
        <f t="shared" si="64"/>
        <v>Tidak Bermasalah</v>
      </c>
    </row>
    <row r="1058" spans="1:13" x14ac:dyDescent="0.25">
      <c r="A1058" s="1">
        <v>44963</v>
      </c>
      <c r="B1058" t="s">
        <v>11</v>
      </c>
      <c r="C1058">
        <f t="shared" si="63"/>
        <v>40</v>
      </c>
      <c r="D1058" t="s">
        <v>8</v>
      </c>
      <c r="E1058">
        <f>IF(D1058="ECO",1,IF(D1058="EZ",2,3))</f>
        <v>2</v>
      </c>
      <c r="F1058" t="s">
        <v>4</v>
      </c>
      <c r="G1058">
        <f>IF(F1058="PP_PM",1,IF(F1058="PP_CASH",2,3))</f>
        <v>1</v>
      </c>
      <c r="H1058" t="s">
        <v>5</v>
      </c>
      <c r="I1058">
        <f>IF(H1058="AKULAKUOB",1,IF(H1058="BUKAEXPRESS",2,IF(H1058="BUKALAPAK",3,IF(H1058="E3",4,IF(H1058="LAZADA",5,IF(H1058="MAGELLAN",6,IF(H1058="SHOPEE",7,IF(H1058="TOKOPEDIA",8,9))))))))</f>
        <v>7</v>
      </c>
      <c r="J1058">
        <v>22000</v>
      </c>
      <c r="K1058">
        <f>IF(M1058="Bermasalah",0,1)</f>
        <v>1</v>
      </c>
      <c r="L1058" t="s">
        <v>49</v>
      </c>
      <c r="M1058" t="str">
        <f t="shared" si="64"/>
        <v>Tidak Bermasalah</v>
      </c>
    </row>
    <row r="1059" spans="1:13" x14ac:dyDescent="0.25">
      <c r="A1059" s="1">
        <v>44965</v>
      </c>
      <c r="B1059" t="s">
        <v>11</v>
      </c>
      <c r="C1059">
        <f t="shared" si="63"/>
        <v>40</v>
      </c>
      <c r="D1059" t="s">
        <v>8</v>
      </c>
      <c r="E1059">
        <f>IF(D1059="ECO",1,IF(D1059="EZ",2,3))</f>
        <v>2</v>
      </c>
      <c r="F1059" t="s">
        <v>4</v>
      </c>
      <c r="G1059">
        <f>IF(F1059="PP_PM",1,IF(F1059="PP_CASH",2,3))</f>
        <v>1</v>
      </c>
      <c r="H1059" t="s">
        <v>5</v>
      </c>
      <c r="I1059">
        <f>IF(H1059="AKULAKUOB",1,IF(H1059="BUKAEXPRESS",2,IF(H1059="BUKALAPAK",3,IF(H1059="E3",4,IF(H1059="LAZADA",5,IF(H1059="MAGELLAN",6,IF(H1059="SHOPEE",7,IF(H1059="TOKOPEDIA",8,9))))))))</f>
        <v>7</v>
      </c>
      <c r="J1059">
        <v>25000</v>
      </c>
      <c r="K1059">
        <f>IF(M1059="Bermasalah",0,1)</f>
        <v>1</v>
      </c>
      <c r="L1059" t="s">
        <v>49</v>
      </c>
      <c r="M1059" t="str">
        <f t="shared" si="64"/>
        <v>Tidak Bermasalah</v>
      </c>
    </row>
    <row r="1060" spans="1:13" x14ac:dyDescent="0.25">
      <c r="A1060" s="1">
        <v>44969</v>
      </c>
      <c r="B1060" t="s">
        <v>11</v>
      </c>
      <c r="C1060">
        <f t="shared" si="63"/>
        <v>40</v>
      </c>
      <c r="D1060" t="s">
        <v>8</v>
      </c>
      <c r="E1060">
        <f>IF(D1060="ECO",1,IF(D1060="EZ",2,3))</f>
        <v>2</v>
      </c>
      <c r="F1060" t="s">
        <v>4</v>
      </c>
      <c r="G1060">
        <f>IF(F1060="PP_PM",1,IF(F1060="PP_CASH",2,3))</f>
        <v>1</v>
      </c>
      <c r="H1060" t="s">
        <v>5</v>
      </c>
      <c r="I1060">
        <f>IF(H1060="AKULAKUOB",1,IF(H1060="BUKAEXPRESS",2,IF(H1060="BUKALAPAK",3,IF(H1060="E3",4,IF(H1060="LAZADA",5,IF(H1060="MAGELLAN",6,IF(H1060="SHOPEE",7,IF(H1060="TOKOPEDIA",8,9))))))))</f>
        <v>7</v>
      </c>
      <c r="J1060">
        <v>8000</v>
      </c>
      <c r="K1060">
        <f>IF(M1060="Bermasalah",0,1)</f>
        <v>1</v>
      </c>
      <c r="L1060" t="s">
        <v>49</v>
      </c>
      <c r="M1060" t="str">
        <f t="shared" si="64"/>
        <v>Tidak Bermasalah</v>
      </c>
    </row>
    <row r="1061" spans="1:13" x14ac:dyDescent="0.25">
      <c r="A1061" s="1">
        <v>44977</v>
      </c>
      <c r="B1061" t="s">
        <v>11</v>
      </c>
      <c r="C1061">
        <f t="shared" si="63"/>
        <v>40</v>
      </c>
      <c r="D1061" t="s">
        <v>8</v>
      </c>
      <c r="E1061">
        <f>IF(D1061="ECO",1,IF(D1061="EZ",2,3))</f>
        <v>2</v>
      </c>
      <c r="F1061" t="s">
        <v>4</v>
      </c>
      <c r="G1061">
        <f>IF(F1061="PP_PM",1,IF(F1061="PP_CASH",2,3))</f>
        <v>1</v>
      </c>
      <c r="H1061" t="s">
        <v>5</v>
      </c>
      <c r="I1061">
        <f>IF(H1061="AKULAKUOB",1,IF(H1061="BUKAEXPRESS",2,IF(H1061="BUKALAPAK",3,IF(H1061="E3",4,IF(H1061="LAZADA",5,IF(H1061="MAGELLAN",6,IF(H1061="SHOPEE",7,IF(H1061="TOKOPEDIA",8,9))))))))</f>
        <v>7</v>
      </c>
      <c r="J1061">
        <v>4000</v>
      </c>
      <c r="K1061">
        <f>IF(M1061="Bermasalah",0,1)</f>
        <v>1</v>
      </c>
      <c r="L1061" t="s">
        <v>49</v>
      </c>
      <c r="M1061" t="str">
        <f t="shared" si="64"/>
        <v>Tidak Bermasalah</v>
      </c>
    </row>
    <row r="1062" spans="1:13" x14ac:dyDescent="0.25">
      <c r="A1062" s="1">
        <v>44985</v>
      </c>
      <c r="B1062" t="s">
        <v>11</v>
      </c>
      <c r="C1062">
        <f t="shared" si="63"/>
        <v>40</v>
      </c>
      <c r="D1062" t="s">
        <v>8</v>
      </c>
      <c r="E1062">
        <f>IF(D1062="ECO",1,IF(D1062="EZ",2,3))</f>
        <v>2</v>
      </c>
      <c r="F1062" t="s">
        <v>4</v>
      </c>
      <c r="G1062">
        <f>IF(F1062="PP_PM",1,IF(F1062="PP_CASH",2,3))</f>
        <v>1</v>
      </c>
      <c r="H1062" t="s">
        <v>5</v>
      </c>
      <c r="I1062">
        <f>IF(H1062="AKULAKUOB",1,IF(H1062="BUKAEXPRESS",2,IF(H1062="BUKALAPAK",3,IF(H1062="E3",4,IF(H1062="LAZADA",5,IF(H1062="MAGELLAN",6,IF(H1062="SHOPEE",7,IF(H1062="TOKOPEDIA",8,9))))))))</f>
        <v>7</v>
      </c>
      <c r="J1062">
        <v>12000</v>
      </c>
      <c r="K1062">
        <f>IF(M1062="Bermasalah",0,1)</f>
        <v>1</v>
      </c>
      <c r="L1062" t="s">
        <v>49</v>
      </c>
      <c r="M1062" t="str">
        <f t="shared" si="64"/>
        <v>Tidak Bermasalah</v>
      </c>
    </row>
    <row r="1063" spans="1:13" x14ac:dyDescent="0.25">
      <c r="A1063" s="1">
        <v>44960</v>
      </c>
      <c r="B1063" t="s">
        <v>11</v>
      </c>
      <c r="C1063">
        <f t="shared" si="63"/>
        <v>40</v>
      </c>
      <c r="D1063" t="s">
        <v>8</v>
      </c>
      <c r="E1063">
        <f>IF(D1063="ECO",1,IF(D1063="EZ",2,3))</f>
        <v>2</v>
      </c>
      <c r="F1063" t="s">
        <v>4</v>
      </c>
      <c r="G1063">
        <f>IF(F1063="PP_PM",1,IF(F1063="PP_CASH",2,3))</f>
        <v>1</v>
      </c>
      <c r="H1063" t="s">
        <v>5</v>
      </c>
      <c r="I1063">
        <f>IF(H1063="AKULAKUOB",1,IF(H1063="BUKAEXPRESS",2,IF(H1063="BUKALAPAK",3,IF(H1063="E3",4,IF(H1063="LAZADA",5,IF(H1063="MAGELLAN",6,IF(H1063="SHOPEE",7,IF(H1063="TOKOPEDIA",8,9))))))))</f>
        <v>7</v>
      </c>
      <c r="J1063">
        <v>54000</v>
      </c>
      <c r="K1063">
        <f>IF(M1063="Bermasalah",0,1)</f>
        <v>1</v>
      </c>
      <c r="L1063" t="s">
        <v>49</v>
      </c>
      <c r="M1063" t="str">
        <f t="shared" si="64"/>
        <v>Tidak Bermasalah</v>
      </c>
    </row>
    <row r="1064" spans="1:13" x14ac:dyDescent="0.25">
      <c r="A1064" s="1">
        <v>44961</v>
      </c>
      <c r="B1064" t="s">
        <v>11</v>
      </c>
      <c r="C1064">
        <f t="shared" si="63"/>
        <v>40</v>
      </c>
      <c r="D1064" t="s">
        <v>8</v>
      </c>
      <c r="E1064">
        <f>IF(D1064="ECO",1,IF(D1064="EZ",2,3))</f>
        <v>2</v>
      </c>
      <c r="F1064" t="s">
        <v>4</v>
      </c>
      <c r="G1064">
        <f>IF(F1064="PP_PM",1,IF(F1064="PP_CASH",2,3))</f>
        <v>1</v>
      </c>
      <c r="H1064" t="s">
        <v>5</v>
      </c>
      <c r="I1064">
        <f>IF(H1064="AKULAKUOB",1,IF(H1064="BUKAEXPRESS",2,IF(H1064="BUKALAPAK",3,IF(H1064="E3",4,IF(H1064="LAZADA",5,IF(H1064="MAGELLAN",6,IF(H1064="SHOPEE",7,IF(H1064="TOKOPEDIA",8,9))))))))</f>
        <v>7</v>
      </c>
      <c r="J1064">
        <v>42000</v>
      </c>
      <c r="K1064">
        <f>IF(M1064="Bermasalah",0,1)</f>
        <v>1</v>
      </c>
      <c r="L1064" t="s">
        <v>49</v>
      </c>
      <c r="M1064" t="str">
        <f t="shared" si="64"/>
        <v>Tidak Bermasalah</v>
      </c>
    </row>
    <row r="1065" spans="1:13" x14ac:dyDescent="0.25">
      <c r="A1065" s="1">
        <v>44963</v>
      </c>
      <c r="B1065" t="s">
        <v>11</v>
      </c>
      <c r="C1065">
        <f t="shared" si="63"/>
        <v>40</v>
      </c>
      <c r="D1065" t="s">
        <v>3</v>
      </c>
      <c r="E1065">
        <f>IF(D1065="ECO",1,IF(D1065="EZ",2,3))</f>
        <v>1</v>
      </c>
      <c r="F1065" t="s">
        <v>4</v>
      </c>
      <c r="G1065">
        <f>IF(F1065="PP_PM",1,IF(F1065="PP_CASH",2,3))</f>
        <v>1</v>
      </c>
      <c r="H1065" t="s">
        <v>5</v>
      </c>
      <c r="I1065">
        <f>IF(H1065="AKULAKUOB",1,IF(H1065="BUKAEXPRESS",2,IF(H1065="BUKALAPAK",3,IF(H1065="E3",4,IF(H1065="LAZADA",5,IF(H1065="MAGELLAN",6,IF(H1065="SHOPEE",7,IF(H1065="TOKOPEDIA",8,9))))))))</f>
        <v>7</v>
      </c>
      <c r="J1065">
        <v>47000</v>
      </c>
      <c r="K1065">
        <f>IF(M1065="Bermasalah",0,1)</f>
        <v>1</v>
      </c>
      <c r="L1065" t="s">
        <v>49</v>
      </c>
      <c r="M1065" t="str">
        <f t="shared" si="64"/>
        <v>Tidak Bermasalah</v>
      </c>
    </row>
    <row r="1066" spans="1:13" x14ac:dyDescent="0.25">
      <c r="A1066" s="1">
        <v>44973</v>
      </c>
      <c r="B1066" t="s">
        <v>11</v>
      </c>
      <c r="C1066">
        <f t="shared" ref="C1066:C1096" si="65">IF(B1066=B1065,40,41)</f>
        <v>40</v>
      </c>
      <c r="D1066" t="s">
        <v>8</v>
      </c>
      <c r="E1066">
        <f>IF(D1066="ECO",1,IF(D1066="EZ",2,3))</f>
        <v>2</v>
      </c>
      <c r="F1066" t="s">
        <v>4</v>
      </c>
      <c r="G1066">
        <f>IF(F1066="PP_PM",1,IF(F1066="PP_CASH",2,3))</f>
        <v>1</v>
      </c>
      <c r="H1066" t="s">
        <v>5</v>
      </c>
      <c r="I1066">
        <f>IF(H1066="AKULAKUOB",1,IF(H1066="BUKAEXPRESS",2,IF(H1066="BUKALAPAK",3,IF(H1066="E3",4,IF(H1066="LAZADA",5,IF(H1066="MAGELLAN",6,IF(H1066="SHOPEE",7,IF(H1066="TOKOPEDIA",8,9))))))))</f>
        <v>7</v>
      </c>
      <c r="J1066">
        <v>31000</v>
      </c>
      <c r="K1066">
        <f>IF(M1066="Bermasalah",0,1)</f>
        <v>1</v>
      </c>
      <c r="L1066" t="s">
        <v>49</v>
      </c>
      <c r="M1066" t="str">
        <f t="shared" si="64"/>
        <v>Tidak Bermasalah</v>
      </c>
    </row>
    <row r="1067" spans="1:13" x14ac:dyDescent="0.25">
      <c r="A1067" s="1">
        <v>44976</v>
      </c>
      <c r="B1067" t="s">
        <v>11</v>
      </c>
      <c r="C1067">
        <f t="shared" si="65"/>
        <v>40</v>
      </c>
      <c r="D1067" t="s">
        <v>8</v>
      </c>
      <c r="E1067">
        <f>IF(D1067="ECO",1,IF(D1067="EZ",2,3))</f>
        <v>2</v>
      </c>
      <c r="F1067" t="s">
        <v>4</v>
      </c>
      <c r="G1067">
        <f>IF(F1067="PP_PM",1,IF(F1067="PP_CASH",2,3))</f>
        <v>1</v>
      </c>
      <c r="H1067" t="s">
        <v>5</v>
      </c>
      <c r="I1067">
        <f>IF(H1067="AKULAKUOB",1,IF(H1067="BUKAEXPRESS",2,IF(H1067="BUKALAPAK",3,IF(H1067="E3",4,IF(H1067="LAZADA",5,IF(H1067="MAGELLAN",6,IF(H1067="SHOPEE",7,IF(H1067="TOKOPEDIA",8,9))))))))</f>
        <v>7</v>
      </c>
      <c r="J1067">
        <v>63000</v>
      </c>
      <c r="K1067">
        <f>IF(M1067="Bermasalah",0,1)</f>
        <v>1</v>
      </c>
      <c r="L1067" t="s">
        <v>49</v>
      </c>
      <c r="M1067" t="str">
        <f t="shared" si="64"/>
        <v>Tidak Bermasalah</v>
      </c>
    </row>
    <row r="1068" spans="1:13" x14ac:dyDescent="0.25">
      <c r="A1068" s="1">
        <v>44982</v>
      </c>
      <c r="B1068" t="s">
        <v>11</v>
      </c>
      <c r="C1068">
        <f t="shared" si="65"/>
        <v>40</v>
      </c>
      <c r="D1068" t="s">
        <v>8</v>
      </c>
      <c r="E1068">
        <f>IF(D1068="ECO",1,IF(D1068="EZ",2,3))</f>
        <v>2</v>
      </c>
      <c r="F1068" t="s">
        <v>4</v>
      </c>
      <c r="G1068">
        <f>IF(F1068="PP_PM",1,IF(F1068="PP_CASH",2,3))</f>
        <v>1</v>
      </c>
      <c r="H1068" t="s">
        <v>5</v>
      </c>
      <c r="I1068">
        <f>IF(H1068="AKULAKUOB",1,IF(H1068="BUKAEXPRESS",2,IF(H1068="BUKALAPAK",3,IF(H1068="E3",4,IF(H1068="LAZADA",5,IF(H1068="MAGELLAN",6,IF(H1068="SHOPEE",7,IF(H1068="TOKOPEDIA",8,9))))))))</f>
        <v>7</v>
      </c>
      <c r="J1068">
        <v>4000</v>
      </c>
      <c r="K1068">
        <f>IF(M1068="Bermasalah",0,1)</f>
        <v>1</v>
      </c>
      <c r="L1068" t="s">
        <v>49</v>
      </c>
      <c r="M1068" t="str">
        <f t="shared" si="64"/>
        <v>Tidak Bermasalah</v>
      </c>
    </row>
    <row r="1069" spans="1:13" x14ac:dyDescent="0.25">
      <c r="A1069" s="1">
        <v>44980</v>
      </c>
      <c r="B1069" t="s">
        <v>11</v>
      </c>
      <c r="C1069">
        <f t="shared" si="65"/>
        <v>40</v>
      </c>
      <c r="D1069" t="s">
        <v>8</v>
      </c>
      <c r="E1069">
        <f>IF(D1069="ECO",1,IF(D1069="EZ",2,3))</f>
        <v>2</v>
      </c>
      <c r="F1069" t="s">
        <v>4</v>
      </c>
      <c r="G1069">
        <f>IF(F1069="PP_PM",1,IF(F1069="PP_CASH",2,3))</f>
        <v>1</v>
      </c>
      <c r="H1069" t="s">
        <v>5</v>
      </c>
      <c r="I1069">
        <f>IF(H1069="AKULAKUOB",1,IF(H1069="BUKAEXPRESS",2,IF(H1069="BUKALAPAK",3,IF(H1069="E3",4,IF(H1069="LAZADA",5,IF(H1069="MAGELLAN",6,IF(H1069="SHOPEE",7,IF(H1069="TOKOPEDIA",8,9))))))))</f>
        <v>7</v>
      </c>
      <c r="J1069">
        <v>30000</v>
      </c>
      <c r="K1069">
        <f>IF(M1069="Bermasalah",0,1)</f>
        <v>1</v>
      </c>
      <c r="L1069" t="s">
        <v>49</v>
      </c>
      <c r="M1069" t="str">
        <f t="shared" si="64"/>
        <v>Tidak Bermasalah</v>
      </c>
    </row>
    <row r="1070" spans="1:13" x14ac:dyDescent="0.25">
      <c r="A1070" s="1">
        <v>44985</v>
      </c>
      <c r="B1070" t="s">
        <v>11</v>
      </c>
      <c r="C1070">
        <f t="shared" si="65"/>
        <v>40</v>
      </c>
      <c r="D1070" t="s">
        <v>3</v>
      </c>
      <c r="E1070">
        <f>IF(D1070="ECO",1,IF(D1070="EZ",2,3))</f>
        <v>1</v>
      </c>
      <c r="F1070" t="s">
        <v>4</v>
      </c>
      <c r="G1070">
        <f>IF(F1070="PP_PM",1,IF(F1070="PP_CASH",2,3))</f>
        <v>1</v>
      </c>
      <c r="H1070" t="s">
        <v>5</v>
      </c>
      <c r="I1070">
        <f>IF(H1070="AKULAKUOB",1,IF(H1070="BUKAEXPRESS",2,IF(H1070="BUKALAPAK",3,IF(H1070="E3",4,IF(H1070="LAZADA",5,IF(H1070="MAGELLAN",6,IF(H1070="SHOPEE",7,IF(H1070="TOKOPEDIA",8,9))))))))</f>
        <v>7</v>
      </c>
      <c r="J1070">
        <v>32918</v>
      </c>
      <c r="K1070">
        <f>IF(M1070="Bermasalah",0,1)</f>
        <v>1</v>
      </c>
      <c r="L1070" t="s">
        <v>49</v>
      </c>
      <c r="M1070" t="str">
        <f t="shared" si="64"/>
        <v>Tidak Bermasalah</v>
      </c>
    </row>
    <row r="1071" spans="1:13" x14ac:dyDescent="0.25">
      <c r="A1071" s="1">
        <v>44958</v>
      </c>
      <c r="B1071" t="s">
        <v>11</v>
      </c>
      <c r="C1071">
        <f t="shared" si="65"/>
        <v>40</v>
      </c>
      <c r="D1071" t="s">
        <v>8</v>
      </c>
      <c r="E1071">
        <f>IF(D1071="ECO",1,IF(D1071="EZ",2,3))</f>
        <v>2</v>
      </c>
      <c r="F1071" t="s">
        <v>4</v>
      </c>
      <c r="G1071">
        <f>IF(F1071="PP_PM",1,IF(F1071="PP_CASH",2,3))</f>
        <v>1</v>
      </c>
      <c r="H1071" t="s">
        <v>5</v>
      </c>
      <c r="I1071">
        <f>IF(H1071="AKULAKUOB",1,IF(H1071="BUKAEXPRESS",2,IF(H1071="BUKALAPAK",3,IF(H1071="E3",4,IF(H1071="LAZADA",5,IF(H1071="MAGELLAN",6,IF(H1071="SHOPEE",7,IF(H1071="TOKOPEDIA",8,9))))))))</f>
        <v>7</v>
      </c>
      <c r="J1071">
        <v>27645</v>
      </c>
      <c r="K1071">
        <f>IF(M1071="Bermasalah",0,1)</f>
        <v>1</v>
      </c>
      <c r="L1071" t="s">
        <v>49</v>
      </c>
      <c r="M1071" t="str">
        <f t="shared" si="64"/>
        <v>Tidak Bermasalah</v>
      </c>
    </row>
    <row r="1072" spans="1:13" x14ac:dyDescent="0.25">
      <c r="A1072" s="1">
        <v>44958</v>
      </c>
      <c r="B1072" t="s">
        <v>11</v>
      </c>
      <c r="C1072">
        <f t="shared" si="65"/>
        <v>40</v>
      </c>
      <c r="D1072" t="s">
        <v>8</v>
      </c>
      <c r="E1072">
        <f>IF(D1072="ECO",1,IF(D1072="EZ",2,3))</f>
        <v>2</v>
      </c>
      <c r="F1072" t="s">
        <v>4</v>
      </c>
      <c r="G1072">
        <f>IF(F1072="PP_PM",1,IF(F1072="PP_CASH",2,3))</f>
        <v>1</v>
      </c>
      <c r="H1072" t="s">
        <v>5</v>
      </c>
      <c r="I1072">
        <f>IF(H1072="AKULAKUOB",1,IF(H1072="BUKAEXPRESS",2,IF(H1072="BUKALAPAK",3,IF(H1072="E3",4,IF(H1072="LAZADA",5,IF(H1072="MAGELLAN",6,IF(H1072="SHOPEE",7,IF(H1072="TOKOPEDIA",8,9))))))))</f>
        <v>7</v>
      </c>
      <c r="J1072">
        <v>24735</v>
      </c>
      <c r="K1072">
        <f>IF(M1072="Bermasalah",0,1)</f>
        <v>1</v>
      </c>
      <c r="L1072" t="s">
        <v>49</v>
      </c>
      <c r="M1072" t="str">
        <f t="shared" si="64"/>
        <v>Tidak Bermasalah</v>
      </c>
    </row>
    <row r="1073" spans="1:13" x14ac:dyDescent="0.25">
      <c r="A1073" s="1">
        <v>44958</v>
      </c>
      <c r="B1073" t="s">
        <v>11</v>
      </c>
      <c r="C1073">
        <f t="shared" si="65"/>
        <v>40</v>
      </c>
      <c r="D1073" t="s">
        <v>8</v>
      </c>
      <c r="E1073">
        <f>IF(D1073="ECO",1,IF(D1073="EZ",2,3))</f>
        <v>2</v>
      </c>
      <c r="F1073" t="s">
        <v>4</v>
      </c>
      <c r="G1073">
        <f>IF(F1073="PP_PM",1,IF(F1073="PP_CASH",2,3))</f>
        <v>1</v>
      </c>
      <c r="H1073" t="s">
        <v>5</v>
      </c>
      <c r="I1073">
        <f>IF(H1073="AKULAKUOB",1,IF(H1073="BUKAEXPRESS",2,IF(H1073="BUKALAPAK",3,IF(H1073="E3",4,IF(H1073="LAZADA",5,IF(H1073="MAGELLAN",6,IF(H1073="SHOPEE",7,IF(H1073="TOKOPEDIA",8,9))))))))</f>
        <v>7</v>
      </c>
      <c r="J1073">
        <v>3880</v>
      </c>
      <c r="K1073">
        <f>IF(M1073="Bermasalah",0,1)</f>
        <v>1</v>
      </c>
      <c r="L1073" t="s">
        <v>49</v>
      </c>
      <c r="M1073" t="str">
        <f t="shared" si="64"/>
        <v>Tidak Bermasalah</v>
      </c>
    </row>
    <row r="1074" spans="1:13" x14ac:dyDescent="0.25">
      <c r="A1074" s="1">
        <v>44958</v>
      </c>
      <c r="B1074" t="s">
        <v>11</v>
      </c>
      <c r="C1074">
        <f t="shared" si="65"/>
        <v>40</v>
      </c>
      <c r="D1074" t="s">
        <v>8</v>
      </c>
      <c r="E1074">
        <f>IF(D1074="ECO",1,IF(D1074="EZ",2,3))</f>
        <v>2</v>
      </c>
      <c r="F1074" t="s">
        <v>4</v>
      </c>
      <c r="G1074">
        <f>IF(F1074="PP_PM",1,IF(F1074="PP_CASH",2,3))</f>
        <v>1</v>
      </c>
      <c r="H1074" t="s">
        <v>5</v>
      </c>
      <c r="I1074">
        <f>IF(H1074="AKULAKUOB",1,IF(H1074="BUKAEXPRESS",2,IF(H1074="BUKALAPAK",3,IF(H1074="E3",4,IF(H1074="LAZADA",5,IF(H1074="MAGELLAN",6,IF(H1074="SHOPEE",7,IF(H1074="TOKOPEDIA",8,9))))))))</f>
        <v>7</v>
      </c>
      <c r="J1074">
        <v>19400</v>
      </c>
      <c r="K1074">
        <f>IF(M1074="Bermasalah",0,1)</f>
        <v>1</v>
      </c>
      <c r="L1074" t="s">
        <v>49</v>
      </c>
      <c r="M1074" t="str">
        <f t="shared" si="64"/>
        <v>Tidak Bermasalah</v>
      </c>
    </row>
    <row r="1075" spans="1:13" x14ac:dyDescent="0.25">
      <c r="A1075" s="1">
        <v>44958</v>
      </c>
      <c r="B1075" t="s">
        <v>11</v>
      </c>
      <c r="C1075">
        <f t="shared" si="65"/>
        <v>40</v>
      </c>
      <c r="D1075" t="s">
        <v>8</v>
      </c>
      <c r="E1075">
        <f>IF(D1075="ECO",1,IF(D1075="EZ",2,3))</f>
        <v>2</v>
      </c>
      <c r="F1075" t="s">
        <v>4</v>
      </c>
      <c r="G1075">
        <f>IF(F1075="PP_PM",1,IF(F1075="PP_CASH",2,3))</f>
        <v>1</v>
      </c>
      <c r="H1075" t="s">
        <v>5</v>
      </c>
      <c r="I1075">
        <f>IF(H1075="AKULAKUOB",1,IF(H1075="BUKAEXPRESS",2,IF(H1075="BUKALAPAK",3,IF(H1075="E3",4,IF(H1075="LAZADA",5,IF(H1075="MAGELLAN",6,IF(H1075="SHOPEE",7,IF(H1075="TOKOPEDIA",8,9))))))))</f>
        <v>7</v>
      </c>
      <c r="J1075">
        <v>11640</v>
      </c>
      <c r="K1075">
        <f>IF(M1075="Bermasalah",0,1)</f>
        <v>1</v>
      </c>
      <c r="L1075" t="s">
        <v>49</v>
      </c>
      <c r="M1075" t="str">
        <f t="shared" si="64"/>
        <v>Tidak Bermasalah</v>
      </c>
    </row>
    <row r="1076" spans="1:13" x14ac:dyDescent="0.25">
      <c r="A1076" s="1">
        <v>44958</v>
      </c>
      <c r="B1076" t="s">
        <v>11</v>
      </c>
      <c r="C1076">
        <f t="shared" si="65"/>
        <v>40</v>
      </c>
      <c r="D1076" t="s">
        <v>8</v>
      </c>
      <c r="E1076">
        <f>IF(D1076="ECO",1,IF(D1076="EZ",2,3))</f>
        <v>2</v>
      </c>
      <c r="F1076" t="s">
        <v>4</v>
      </c>
      <c r="G1076">
        <f>IF(F1076="PP_PM",1,IF(F1076="PP_CASH",2,3))</f>
        <v>1</v>
      </c>
      <c r="H1076" t="s">
        <v>5</v>
      </c>
      <c r="I1076">
        <f>IF(H1076="AKULAKUOB",1,IF(H1076="BUKAEXPRESS",2,IF(H1076="BUKALAPAK",3,IF(H1076="E3",4,IF(H1076="LAZADA",5,IF(H1076="MAGELLAN",6,IF(H1076="SHOPEE",7,IF(H1076="TOKOPEDIA",8,9))))))))</f>
        <v>7</v>
      </c>
      <c r="J1076">
        <v>8245</v>
      </c>
      <c r="K1076">
        <f>IF(M1076="Bermasalah",0,1)</f>
        <v>1</v>
      </c>
      <c r="L1076" t="s">
        <v>49</v>
      </c>
      <c r="M1076" t="str">
        <f t="shared" si="64"/>
        <v>Tidak Bermasalah</v>
      </c>
    </row>
    <row r="1077" spans="1:13" x14ac:dyDescent="0.25">
      <c r="A1077" s="1">
        <v>44958</v>
      </c>
      <c r="B1077" t="s">
        <v>11</v>
      </c>
      <c r="C1077">
        <f t="shared" si="65"/>
        <v>40</v>
      </c>
      <c r="D1077" t="s">
        <v>8</v>
      </c>
      <c r="E1077">
        <f>IF(D1077="ECO",1,IF(D1077="EZ",2,3))</f>
        <v>2</v>
      </c>
      <c r="F1077" t="s">
        <v>4</v>
      </c>
      <c r="G1077">
        <f>IF(F1077="PP_PM",1,IF(F1077="PP_CASH",2,3))</f>
        <v>1</v>
      </c>
      <c r="H1077" t="s">
        <v>5</v>
      </c>
      <c r="I1077">
        <f>IF(H1077="AKULAKUOB",1,IF(H1077="BUKAEXPRESS",2,IF(H1077="BUKALAPAK",3,IF(H1077="E3",4,IF(H1077="LAZADA",5,IF(H1077="MAGELLAN",6,IF(H1077="SHOPEE",7,IF(H1077="TOKOPEDIA",8,9))))))))</f>
        <v>7</v>
      </c>
      <c r="J1077">
        <v>6305</v>
      </c>
      <c r="K1077">
        <f>IF(M1077="Bermasalah",0,1)</f>
        <v>1</v>
      </c>
      <c r="L1077" t="s">
        <v>49</v>
      </c>
      <c r="M1077" t="str">
        <f t="shared" si="64"/>
        <v>Tidak Bermasalah</v>
      </c>
    </row>
    <row r="1078" spans="1:13" x14ac:dyDescent="0.25">
      <c r="A1078" s="1">
        <v>44958</v>
      </c>
      <c r="B1078" t="s">
        <v>11</v>
      </c>
      <c r="C1078">
        <f t="shared" si="65"/>
        <v>40</v>
      </c>
      <c r="D1078" t="s">
        <v>8</v>
      </c>
      <c r="E1078">
        <f>IF(D1078="ECO",1,IF(D1078="EZ",2,3))</f>
        <v>2</v>
      </c>
      <c r="F1078" t="s">
        <v>4</v>
      </c>
      <c r="G1078">
        <f>IF(F1078="PP_PM",1,IF(F1078="PP_CASH",2,3))</f>
        <v>1</v>
      </c>
      <c r="H1078" t="s">
        <v>5</v>
      </c>
      <c r="I1078">
        <f>IF(H1078="AKULAKUOB",1,IF(H1078="BUKAEXPRESS",2,IF(H1078="BUKALAPAK",3,IF(H1078="E3",4,IF(H1078="LAZADA",5,IF(H1078="MAGELLAN",6,IF(H1078="SHOPEE",7,IF(H1078="TOKOPEDIA",8,9))))))))</f>
        <v>7</v>
      </c>
      <c r="J1078">
        <v>10185</v>
      </c>
      <c r="K1078">
        <f>IF(M1078="Bermasalah",0,1)</f>
        <v>1</v>
      </c>
      <c r="L1078" t="s">
        <v>49</v>
      </c>
      <c r="M1078" t="str">
        <f t="shared" si="64"/>
        <v>Tidak Bermasalah</v>
      </c>
    </row>
    <row r="1079" spans="1:13" x14ac:dyDescent="0.25">
      <c r="A1079" s="1">
        <v>45009</v>
      </c>
      <c r="B1079" t="s">
        <v>11</v>
      </c>
      <c r="C1079">
        <f t="shared" si="65"/>
        <v>40</v>
      </c>
      <c r="D1079" t="s">
        <v>8</v>
      </c>
      <c r="E1079">
        <f>IF(D1079="ECO",1,IF(D1079="EZ",2,3))</f>
        <v>2</v>
      </c>
      <c r="F1079" t="s">
        <v>4</v>
      </c>
      <c r="G1079">
        <f>IF(F1079="PP_PM",1,IF(F1079="PP_CASH",2,3))</f>
        <v>1</v>
      </c>
      <c r="H1079" t="s">
        <v>5</v>
      </c>
      <c r="I1079">
        <f>IF(H1079="AKULAKUOB",1,IF(H1079="BUKAEXPRESS",2,IF(H1079="BUKALAPAK",3,IF(H1079="E3",4,IF(H1079="LAZADA",5,IF(H1079="MAGELLAN",6,IF(H1079="SHOPEE",7,IF(H1079="TOKOPEDIA",8,9))))))))</f>
        <v>7</v>
      </c>
      <c r="J1079">
        <v>23280</v>
      </c>
      <c r="K1079">
        <f>IF(M1079="Bermasalah",0,1)</f>
        <v>0</v>
      </c>
      <c r="L1079" t="s">
        <v>131</v>
      </c>
      <c r="M1079" t="str">
        <f t="shared" si="64"/>
        <v>Bermasalah</v>
      </c>
    </row>
    <row r="1080" spans="1:13" x14ac:dyDescent="0.25">
      <c r="A1080" s="1">
        <v>45013</v>
      </c>
      <c r="B1080" t="s">
        <v>11</v>
      </c>
      <c r="C1080">
        <f t="shared" si="65"/>
        <v>40</v>
      </c>
      <c r="D1080" t="s">
        <v>8</v>
      </c>
      <c r="E1080">
        <f>IF(D1080="ECO",1,IF(D1080="EZ",2,3))</f>
        <v>2</v>
      </c>
      <c r="F1080" t="s">
        <v>4</v>
      </c>
      <c r="G1080">
        <f>IF(F1080="PP_PM",1,IF(F1080="PP_CASH",2,3))</f>
        <v>1</v>
      </c>
      <c r="H1080" t="s">
        <v>5</v>
      </c>
      <c r="I1080">
        <f>IF(H1080="AKULAKUOB",1,IF(H1080="BUKAEXPRESS",2,IF(H1080="BUKALAPAK",3,IF(H1080="E3",4,IF(H1080="LAZADA",5,IF(H1080="MAGELLAN",6,IF(H1080="SHOPEE",7,IF(H1080="TOKOPEDIA",8,9))))))))</f>
        <v>7</v>
      </c>
      <c r="J1080">
        <v>25220</v>
      </c>
      <c r="K1080">
        <f>IF(M1080="Bermasalah",0,1)</f>
        <v>0</v>
      </c>
      <c r="L1080" t="s">
        <v>131</v>
      </c>
      <c r="M1080" t="str">
        <f t="shared" si="64"/>
        <v>Bermasalah</v>
      </c>
    </row>
    <row r="1081" spans="1:13" x14ac:dyDescent="0.25">
      <c r="A1081" s="1">
        <v>45014</v>
      </c>
      <c r="B1081" t="s">
        <v>11</v>
      </c>
      <c r="C1081">
        <f t="shared" si="65"/>
        <v>40</v>
      </c>
      <c r="D1081" t="s">
        <v>8</v>
      </c>
      <c r="E1081">
        <f>IF(D1081="ECO",1,IF(D1081="EZ",2,3))</f>
        <v>2</v>
      </c>
      <c r="F1081" t="s">
        <v>4</v>
      </c>
      <c r="G1081">
        <f>IF(F1081="PP_PM",1,IF(F1081="PP_CASH",2,3))</f>
        <v>1</v>
      </c>
      <c r="H1081" t="s">
        <v>5</v>
      </c>
      <c r="I1081">
        <f>IF(H1081="AKULAKUOB",1,IF(H1081="BUKAEXPRESS",2,IF(H1081="BUKALAPAK",3,IF(H1081="E3",4,IF(H1081="LAZADA",5,IF(H1081="MAGELLAN",6,IF(H1081="SHOPEE",7,IF(H1081="TOKOPEDIA",8,9))))))))</f>
        <v>7</v>
      </c>
      <c r="J1081">
        <v>48500</v>
      </c>
      <c r="K1081">
        <f>IF(M1081="Bermasalah",0,1)</f>
        <v>0</v>
      </c>
      <c r="L1081" t="s">
        <v>131</v>
      </c>
      <c r="M1081" t="str">
        <f t="shared" si="64"/>
        <v>Bermasalah</v>
      </c>
    </row>
    <row r="1082" spans="1:13" x14ac:dyDescent="0.25">
      <c r="A1082" s="1">
        <v>45015</v>
      </c>
      <c r="B1082" t="s">
        <v>11</v>
      </c>
      <c r="C1082">
        <f t="shared" si="65"/>
        <v>40</v>
      </c>
      <c r="D1082" t="s">
        <v>8</v>
      </c>
      <c r="E1082">
        <f>IF(D1082="ECO",1,IF(D1082="EZ",2,3))</f>
        <v>2</v>
      </c>
      <c r="F1082" t="s">
        <v>4</v>
      </c>
      <c r="G1082">
        <f>IF(F1082="PP_PM",1,IF(F1082="PP_CASH",2,3))</f>
        <v>1</v>
      </c>
      <c r="H1082" t="s">
        <v>5</v>
      </c>
      <c r="I1082">
        <f>IF(H1082="AKULAKUOB",1,IF(H1082="BUKAEXPRESS",2,IF(H1082="BUKALAPAK",3,IF(H1082="E3",4,IF(H1082="LAZADA",5,IF(H1082="MAGELLAN",6,IF(H1082="SHOPEE",7,IF(H1082="TOKOPEDIA",8,9))))))))</f>
        <v>7</v>
      </c>
      <c r="J1082">
        <v>37345</v>
      </c>
      <c r="K1082">
        <f>IF(M1082="Bermasalah",0,1)</f>
        <v>0</v>
      </c>
      <c r="L1082" t="s">
        <v>131</v>
      </c>
      <c r="M1082" t="str">
        <f t="shared" si="64"/>
        <v>Bermasalah</v>
      </c>
    </row>
    <row r="1083" spans="1:13" x14ac:dyDescent="0.25">
      <c r="A1083" s="1">
        <v>45015</v>
      </c>
      <c r="B1083" t="s">
        <v>11</v>
      </c>
      <c r="C1083">
        <f t="shared" si="65"/>
        <v>40</v>
      </c>
      <c r="D1083" t="s">
        <v>8</v>
      </c>
      <c r="E1083">
        <f>IF(D1083="ECO",1,IF(D1083="EZ",2,3))</f>
        <v>2</v>
      </c>
      <c r="F1083" t="s">
        <v>4</v>
      </c>
      <c r="G1083">
        <f>IF(F1083="PP_PM",1,IF(F1083="PP_CASH",2,3))</f>
        <v>1</v>
      </c>
      <c r="H1083" t="s">
        <v>5</v>
      </c>
      <c r="I1083">
        <f>IF(H1083="AKULAKUOB",1,IF(H1083="BUKAEXPRESS",2,IF(H1083="BUKALAPAK",3,IF(H1083="E3",4,IF(H1083="LAZADA",5,IF(H1083="MAGELLAN",6,IF(H1083="SHOPEE",7,IF(H1083="TOKOPEDIA",8,9))))))))</f>
        <v>7</v>
      </c>
      <c r="J1083">
        <v>23765</v>
      </c>
      <c r="K1083">
        <f>IF(M1083="Bermasalah",0,1)</f>
        <v>0</v>
      </c>
      <c r="L1083" t="s">
        <v>131</v>
      </c>
      <c r="M1083" t="str">
        <f t="shared" si="64"/>
        <v>Bermasalah</v>
      </c>
    </row>
    <row r="1084" spans="1:13" x14ac:dyDescent="0.25">
      <c r="A1084" s="1">
        <v>45016</v>
      </c>
      <c r="B1084" t="s">
        <v>11</v>
      </c>
      <c r="C1084">
        <f t="shared" si="65"/>
        <v>40</v>
      </c>
      <c r="D1084" t="s">
        <v>3</v>
      </c>
      <c r="E1084">
        <f>IF(D1084="ECO",1,IF(D1084="EZ",2,3))</f>
        <v>1</v>
      </c>
      <c r="F1084" t="s">
        <v>4</v>
      </c>
      <c r="G1084">
        <f>IF(F1084="PP_PM",1,IF(F1084="PP_CASH",2,3))</f>
        <v>1</v>
      </c>
      <c r="H1084" t="s">
        <v>5</v>
      </c>
      <c r="I1084">
        <f>IF(H1084="AKULAKUOB",1,IF(H1084="BUKAEXPRESS",2,IF(H1084="BUKALAPAK",3,IF(H1084="E3",4,IF(H1084="LAZADA",5,IF(H1084="MAGELLAN",6,IF(H1084="SHOPEE",7,IF(H1084="TOKOPEDIA",8,9))))))))</f>
        <v>7</v>
      </c>
      <c r="J1084">
        <v>26978</v>
      </c>
      <c r="K1084">
        <f>IF(M1084="Bermasalah",0,1)</f>
        <v>1</v>
      </c>
      <c r="L1084" t="s">
        <v>49</v>
      </c>
      <c r="M1084" t="str">
        <f t="shared" si="64"/>
        <v>Tidak Bermasalah</v>
      </c>
    </row>
    <row r="1085" spans="1:13" x14ac:dyDescent="0.25">
      <c r="A1085" s="1">
        <v>45042</v>
      </c>
      <c r="B1085" t="s">
        <v>11</v>
      </c>
      <c r="C1085">
        <f t="shared" si="65"/>
        <v>40</v>
      </c>
      <c r="D1085" t="s">
        <v>8</v>
      </c>
      <c r="E1085">
        <f>IF(D1085="ECO",1,IF(D1085="EZ",2,3))</f>
        <v>2</v>
      </c>
      <c r="F1085" t="s">
        <v>4</v>
      </c>
      <c r="G1085">
        <f>IF(F1085="PP_PM",1,IF(F1085="PP_CASH",2,3))</f>
        <v>1</v>
      </c>
      <c r="H1085" t="s">
        <v>5</v>
      </c>
      <c r="I1085">
        <f>IF(H1085="AKULAKUOB",1,IF(H1085="BUKAEXPRESS",2,IF(H1085="BUKALAPAK",3,IF(H1085="E3",4,IF(H1085="LAZADA",5,IF(H1085="MAGELLAN",6,IF(H1085="SHOPEE",7,IF(H1085="TOKOPEDIA",8,9))))))))</f>
        <v>7</v>
      </c>
      <c r="J1085">
        <v>3880</v>
      </c>
      <c r="K1085">
        <f>IF(M1085="Bermasalah",0,1)</f>
        <v>1</v>
      </c>
      <c r="L1085" t="s">
        <v>49</v>
      </c>
      <c r="M1085" t="str">
        <f t="shared" si="64"/>
        <v>Tidak Bermasalah</v>
      </c>
    </row>
    <row r="1086" spans="1:13" x14ac:dyDescent="0.25">
      <c r="A1086" s="1">
        <v>45026</v>
      </c>
      <c r="B1086" t="s">
        <v>11</v>
      </c>
      <c r="C1086">
        <f t="shared" si="65"/>
        <v>40</v>
      </c>
      <c r="D1086" t="s">
        <v>8</v>
      </c>
      <c r="E1086">
        <f>IF(D1086="ECO",1,IF(D1086="EZ",2,3))</f>
        <v>2</v>
      </c>
      <c r="F1086" t="s">
        <v>4</v>
      </c>
      <c r="G1086">
        <f>IF(F1086="PP_PM",1,IF(F1086="PP_CASH",2,3))</f>
        <v>1</v>
      </c>
      <c r="H1086" t="s">
        <v>5</v>
      </c>
      <c r="I1086">
        <f>IF(H1086="AKULAKUOB",1,IF(H1086="BUKAEXPRESS",2,IF(H1086="BUKALAPAK",3,IF(H1086="E3",4,IF(H1086="LAZADA",5,IF(H1086="MAGELLAN",6,IF(H1086="SHOPEE",7,IF(H1086="TOKOPEDIA",8,9))))))))</f>
        <v>7</v>
      </c>
      <c r="J1086">
        <v>4000</v>
      </c>
      <c r="K1086">
        <f>IF(M1086="Bermasalah",0,1)</f>
        <v>0</v>
      </c>
      <c r="L1086" t="s">
        <v>19</v>
      </c>
      <c r="M1086" t="str">
        <f t="shared" si="64"/>
        <v>Bermasalah</v>
      </c>
    </row>
    <row r="1087" spans="1:13" x14ac:dyDescent="0.25">
      <c r="A1087" s="1">
        <v>45044</v>
      </c>
      <c r="B1087" t="s">
        <v>11</v>
      </c>
      <c r="C1087">
        <f t="shared" si="65"/>
        <v>40</v>
      </c>
      <c r="D1087" t="s">
        <v>8</v>
      </c>
      <c r="E1087">
        <f>IF(D1087="ECO",1,IF(D1087="EZ",2,3))</f>
        <v>2</v>
      </c>
      <c r="F1087" t="s">
        <v>4</v>
      </c>
      <c r="G1087">
        <f>IF(F1087="PP_PM",1,IF(F1087="PP_CASH",2,3))</f>
        <v>1</v>
      </c>
      <c r="H1087" t="s">
        <v>5</v>
      </c>
      <c r="I1087">
        <f>IF(H1087="AKULAKUOB",1,IF(H1087="BUKAEXPRESS",2,IF(H1087="BUKALAPAK",3,IF(H1087="E3",4,IF(H1087="LAZADA",5,IF(H1087="MAGELLAN",6,IF(H1087="SHOPEE",7,IF(H1087="TOKOPEDIA",8,9))))))))</f>
        <v>7</v>
      </c>
      <c r="J1087">
        <v>26190</v>
      </c>
      <c r="K1087">
        <f>IF(M1087="Bermasalah",0,1)</f>
        <v>1</v>
      </c>
      <c r="L1087" t="s">
        <v>49</v>
      </c>
      <c r="M1087" t="str">
        <f t="shared" si="64"/>
        <v>Tidak Bermasalah</v>
      </c>
    </row>
    <row r="1088" spans="1:13" x14ac:dyDescent="0.25">
      <c r="A1088" s="1">
        <v>45022</v>
      </c>
      <c r="B1088" t="s">
        <v>11</v>
      </c>
      <c r="C1088">
        <f t="shared" si="65"/>
        <v>40</v>
      </c>
      <c r="D1088" t="s">
        <v>8</v>
      </c>
      <c r="E1088">
        <f>IF(D1088="ECO",1,IF(D1088="EZ",2,3))</f>
        <v>2</v>
      </c>
      <c r="F1088" t="s">
        <v>4</v>
      </c>
      <c r="G1088">
        <f>IF(F1088="PP_PM",1,IF(F1088="PP_CASH",2,3))</f>
        <v>1</v>
      </c>
      <c r="H1088" t="s">
        <v>5</v>
      </c>
      <c r="I1088">
        <f>IF(H1088="AKULAKUOB",1,IF(H1088="BUKAEXPRESS",2,IF(H1088="BUKALAPAK",3,IF(H1088="E3",4,IF(H1088="LAZADA",5,IF(H1088="MAGELLAN",6,IF(H1088="SHOPEE",7,IF(H1088="TOKOPEDIA",8,9))))))))</f>
        <v>7</v>
      </c>
      <c r="J1088">
        <v>4000</v>
      </c>
      <c r="K1088">
        <f>IF(M1088="Bermasalah",0,1)</f>
        <v>0</v>
      </c>
      <c r="L1088" t="s">
        <v>10</v>
      </c>
      <c r="M1088" t="str">
        <f t="shared" si="64"/>
        <v>Bermasalah</v>
      </c>
    </row>
    <row r="1089" spans="1:13" x14ac:dyDescent="0.25">
      <c r="A1089" s="1">
        <v>45031</v>
      </c>
      <c r="B1089" t="s">
        <v>11</v>
      </c>
      <c r="C1089">
        <f t="shared" si="65"/>
        <v>40</v>
      </c>
      <c r="D1089" t="s">
        <v>8</v>
      </c>
      <c r="E1089">
        <f>IF(D1089="ECO",1,IF(D1089="EZ",2,3))</f>
        <v>2</v>
      </c>
      <c r="F1089" t="s">
        <v>4</v>
      </c>
      <c r="G1089">
        <f>IF(F1089="PP_PM",1,IF(F1089="PP_CASH",2,3))</f>
        <v>1</v>
      </c>
      <c r="H1089" t="s">
        <v>5</v>
      </c>
      <c r="I1089">
        <f>IF(H1089="AKULAKUOB",1,IF(H1089="BUKAEXPRESS",2,IF(H1089="BUKALAPAK",3,IF(H1089="E3",4,IF(H1089="LAZADA",5,IF(H1089="MAGELLAN",6,IF(H1089="SHOPEE",7,IF(H1089="TOKOPEDIA",8,9))))))))</f>
        <v>7</v>
      </c>
      <c r="J1089">
        <v>23280</v>
      </c>
      <c r="K1089">
        <f>IF(M1089="Bermasalah",0,1)</f>
        <v>0</v>
      </c>
      <c r="L1089" t="s">
        <v>10</v>
      </c>
      <c r="M1089" t="str">
        <f t="shared" si="64"/>
        <v>Bermasalah</v>
      </c>
    </row>
    <row r="1090" spans="1:13" x14ac:dyDescent="0.25">
      <c r="A1090" s="1">
        <v>45036</v>
      </c>
      <c r="B1090" t="s">
        <v>11</v>
      </c>
      <c r="C1090">
        <f t="shared" si="65"/>
        <v>40</v>
      </c>
      <c r="D1090" t="s">
        <v>8</v>
      </c>
      <c r="E1090">
        <f>IF(D1090="ECO",1,IF(D1090="EZ",2,3))</f>
        <v>2</v>
      </c>
      <c r="F1090" t="s">
        <v>4</v>
      </c>
      <c r="G1090">
        <f>IF(F1090="PP_PM",1,IF(F1090="PP_CASH",2,3))</f>
        <v>1</v>
      </c>
      <c r="H1090" t="s">
        <v>5</v>
      </c>
      <c r="I1090">
        <f>IF(H1090="AKULAKUOB",1,IF(H1090="BUKAEXPRESS",2,IF(H1090="BUKALAPAK",3,IF(H1090="E3",4,IF(H1090="LAZADA",5,IF(H1090="MAGELLAN",6,IF(H1090="SHOPEE",7,IF(H1090="TOKOPEDIA",8,9))))))))</f>
        <v>7</v>
      </c>
      <c r="J1090">
        <v>33465</v>
      </c>
      <c r="K1090">
        <f>IF(M1090="Bermasalah",0,1)</f>
        <v>0</v>
      </c>
      <c r="L1090" t="s">
        <v>131</v>
      </c>
      <c r="M1090" t="str">
        <f t="shared" si="64"/>
        <v>Bermasalah</v>
      </c>
    </row>
    <row r="1091" spans="1:13" x14ac:dyDescent="0.25">
      <c r="A1091" s="1">
        <v>45042</v>
      </c>
      <c r="B1091" t="s">
        <v>11</v>
      </c>
      <c r="C1091">
        <f t="shared" si="65"/>
        <v>40</v>
      </c>
      <c r="D1091" t="s">
        <v>8</v>
      </c>
      <c r="E1091">
        <f>IF(D1091="ECO",1,IF(D1091="EZ",2,3))</f>
        <v>2</v>
      </c>
      <c r="F1091" t="s">
        <v>4</v>
      </c>
      <c r="G1091">
        <f>IF(F1091="PP_PM",1,IF(F1091="PP_CASH",2,3))</f>
        <v>1</v>
      </c>
      <c r="H1091" t="s">
        <v>5</v>
      </c>
      <c r="I1091">
        <f>IF(H1091="AKULAKUOB",1,IF(H1091="BUKAEXPRESS",2,IF(H1091="BUKALAPAK",3,IF(H1091="E3",4,IF(H1091="LAZADA",5,IF(H1091="MAGELLAN",6,IF(H1091="SHOPEE",7,IF(H1091="TOKOPEDIA",8,9))))))))</f>
        <v>7</v>
      </c>
      <c r="J1091">
        <v>8245</v>
      </c>
      <c r="K1091">
        <f>IF(M1091="Bermasalah",0,1)</f>
        <v>0</v>
      </c>
      <c r="L1091" t="s">
        <v>131</v>
      </c>
      <c r="M1091" t="str">
        <f t="shared" si="64"/>
        <v>Bermasalah</v>
      </c>
    </row>
    <row r="1092" spans="1:13" x14ac:dyDescent="0.25">
      <c r="A1092" s="1">
        <v>45022</v>
      </c>
      <c r="B1092" t="s">
        <v>11</v>
      </c>
      <c r="C1092">
        <f t="shared" si="65"/>
        <v>40</v>
      </c>
      <c r="D1092" t="s">
        <v>8</v>
      </c>
      <c r="E1092">
        <f>IF(D1092="ECO",1,IF(D1092="EZ",2,3))</f>
        <v>2</v>
      </c>
      <c r="F1092" t="s">
        <v>4</v>
      </c>
      <c r="G1092">
        <f>IF(F1092="PP_PM",1,IF(F1092="PP_CASH",2,3))</f>
        <v>1</v>
      </c>
      <c r="H1092" t="s">
        <v>5</v>
      </c>
      <c r="I1092">
        <f>IF(H1092="AKULAKUOB",1,IF(H1092="BUKAEXPRESS",2,IF(H1092="BUKALAPAK",3,IF(H1092="E3",4,IF(H1092="LAZADA",5,IF(H1092="MAGELLAN",6,IF(H1092="SHOPEE",7,IF(H1092="TOKOPEDIA",8,9))))))))</f>
        <v>7</v>
      </c>
      <c r="J1092">
        <v>10185</v>
      </c>
      <c r="K1092">
        <f>IF(M1092="Bermasalah",0,1)</f>
        <v>0</v>
      </c>
      <c r="L1092" t="s">
        <v>19</v>
      </c>
      <c r="M1092" t="str">
        <f t="shared" si="64"/>
        <v>Bermasalah</v>
      </c>
    </row>
    <row r="1093" spans="1:13" x14ac:dyDescent="0.25">
      <c r="A1093" s="1">
        <v>45106</v>
      </c>
      <c r="B1093" t="s">
        <v>11</v>
      </c>
      <c r="C1093">
        <f t="shared" si="65"/>
        <v>40</v>
      </c>
      <c r="D1093" t="s">
        <v>8</v>
      </c>
      <c r="E1093">
        <f>IF(D1093="ECO",1,IF(D1093="EZ",2,3))</f>
        <v>2</v>
      </c>
      <c r="F1093" t="s">
        <v>4</v>
      </c>
      <c r="G1093">
        <f>IF(F1093="PP_PM",1,IF(F1093="PP_CASH",2,3))</f>
        <v>1</v>
      </c>
      <c r="H1093" t="s">
        <v>5</v>
      </c>
      <c r="I1093">
        <f>IF(H1093="AKULAKUOB",1,IF(H1093="BUKAEXPRESS",2,IF(H1093="BUKALAPAK",3,IF(H1093="E3",4,IF(H1093="LAZADA",5,IF(H1093="MAGELLAN",6,IF(H1093="SHOPEE",7,IF(H1093="TOKOPEDIA",8,9))))))))</f>
        <v>7</v>
      </c>
      <c r="J1093">
        <v>30070</v>
      </c>
      <c r="K1093">
        <f>IF(M1093="Bermasalah",0,1)</f>
        <v>0</v>
      </c>
      <c r="L1093" t="s">
        <v>131</v>
      </c>
      <c r="M1093" t="str">
        <f t="shared" si="64"/>
        <v>Bermasalah</v>
      </c>
    </row>
    <row r="1094" spans="1:13" x14ac:dyDescent="0.25">
      <c r="A1094" s="1">
        <v>45104</v>
      </c>
      <c r="B1094" t="s">
        <v>11</v>
      </c>
      <c r="C1094">
        <f t="shared" si="65"/>
        <v>40</v>
      </c>
      <c r="D1094" t="s">
        <v>8</v>
      </c>
      <c r="E1094">
        <f>IF(D1094="ECO",1,IF(D1094="EZ",2,3))</f>
        <v>2</v>
      </c>
      <c r="F1094" t="s">
        <v>4</v>
      </c>
      <c r="G1094">
        <f>IF(F1094="PP_PM",1,IF(F1094="PP_CASH",2,3))</f>
        <v>1</v>
      </c>
      <c r="H1094" t="s">
        <v>5</v>
      </c>
      <c r="I1094">
        <f>IF(H1094="AKULAKUOB",1,IF(H1094="BUKAEXPRESS",2,IF(H1094="BUKALAPAK",3,IF(H1094="E3",4,IF(H1094="LAZADA",5,IF(H1094="MAGELLAN",6,IF(H1094="SHOPEE",7,IF(H1094="TOKOPEDIA",8,9))))))))</f>
        <v>7</v>
      </c>
      <c r="J1094">
        <v>4000</v>
      </c>
      <c r="K1094">
        <f>IF(M1094="Bermasalah",0,1)</f>
        <v>1</v>
      </c>
      <c r="L1094" t="s">
        <v>6</v>
      </c>
      <c r="M1094" t="str">
        <f t="shared" si="64"/>
        <v>Tidak Bermasalah</v>
      </c>
    </row>
    <row r="1095" spans="1:13" x14ac:dyDescent="0.25">
      <c r="A1095" s="1">
        <v>45097</v>
      </c>
      <c r="B1095" t="s">
        <v>11</v>
      </c>
      <c r="C1095">
        <f t="shared" si="65"/>
        <v>40</v>
      </c>
      <c r="D1095" t="s">
        <v>8</v>
      </c>
      <c r="E1095">
        <f>IF(D1095="ECO",1,IF(D1095="EZ",2,3))</f>
        <v>2</v>
      </c>
      <c r="F1095" t="s">
        <v>4</v>
      </c>
      <c r="G1095">
        <f>IF(F1095="PP_PM",1,IF(F1095="PP_CASH",2,3))</f>
        <v>1</v>
      </c>
      <c r="H1095" t="s">
        <v>5</v>
      </c>
      <c r="I1095">
        <f>IF(H1095="AKULAKUOB",1,IF(H1095="BUKAEXPRESS",2,IF(H1095="BUKALAPAK",3,IF(H1095="E3",4,IF(H1095="LAZADA",5,IF(H1095="MAGELLAN",6,IF(H1095="SHOPEE",7,IF(H1095="TOKOPEDIA",8,9))))))))</f>
        <v>7</v>
      </c>
      <c r="J1095">
        <v>24735</v>
      </c>
      <c r="K1095">
        <f>IF(M1095="Bermasalah",0,1)</f>
        <v>1</v>
      </c>
      <c r="L1095" t="s">
        <v>49</v>
      </c>
      <c r="M1095" t="str">
        <f t="shared" si="64"/>
        <v>Tidak Bermasalah</v>
      </c>
    </row>
    <row r="1096" spans="1:13" x14ac:dyDescent="0.25">
      <c r="A1096" s="1">
        <v>44976</v>
      </c>
      <c r="B1096" t="s">
        <v>165</v>
      </c>
      <c r="C1096">
        <f t="shared" si="65"/>
        <v>41</v>
      </c>
      <c r="D1096" t="s">
        <v>3</v>
      </c>
      <c r="E1096">
        <f>IF(D1096="ECO",1,IF(D1096="EZ",2,3))</f>
        <v>1</v>
      </c>
      <c r="F1096" t="s">
        <v>4</v>
      </c>
      <c r="G1096">
        <f>IF(F1096="PP_PM",1,IF(F1096="PP_CASH",2,3))</f>
        <v>1</v>
      </c>
      <c r="H1096" t="s">
        <v>5</v>
      </c>
      <c r="I1096">
        <f>IF(H1096="AKULAKUOB",1,IF(H1096="BUKAEXPRESS",2,IF(H1096="BUKALAPAK",3,IF(H1096="E3",4,IF(H1096="LAZADA",5,IF(H1096="MAGELLAN",6,IF(H1096="SHOPEE",7,IF(H1096="TOKOPEDIA",8,9))))))))</f>
        <v>7</v>
      </c>
      <c r="J1096">
        <v>22028</v>
      </c>
      <c r="K1096">
        <f>IF(M1096="Bermasalah",0,1)</f>
        <v>1</v>
      </c>
      <c r="L1096" t="s">
        <v>49</v>
      </c>
      <c r="M1096" t="str">
        <f t="shared" si="64"/>
        <v>Tidak Bermasalah</v>
      </c>
    </row>
    <row r="1097" spans="1:13" x14ac:dyDescent="0.25">
      <c r="A1097" s="1">
        <v>45010</v>
      </c>
      <c r="B1097" t="s">
        <v>165</v>
      </c>
      <c r="C1097">
        <f>IF(B1097=B1096,41,42)</f>
        <v>41</v>
      </c>
      <c r="D1097" t="s">
        <v>3</v>
      </c>
      <c r="E1097">
        <f>IF(D1097="ECO",1,IF(D1097="EZ",2,3))</f>
        <v>1</v>
      </c>
      <c r="F1097" t="s">
        <v>4</v>
      </c>
      <c r="G1097">
        <f>IF(F1097="PP_PM",1,IF(F1097="PP_CASH",2,3))</f>
        <v>1</v>
      </c>
      <c r="H1097" t="s">
        <v>5</v>
      </c>
      <c r="I1097">
        <f>IF(H1097="AKULAKUOB",1,IF(H1097="BUKAEXPRESS",2,IF(H1097="BUKALAPAK",3,IF(H1097="E3",4,IF(H1097="LAZADA",5,IF(H1097="MAGELLAN",6,IF(H1097="SHOPEE",7,IF(H1097="TOKOPEDIA",8,9))))))))</f>
        <v>7</v>
      </c>
      <c r="J1097">
        <v>20295</v>
      </c>
      <c r="K1097">
        <f>IF(M1097="Bermasalah",0,1)</f>
        <v>0</v>
      </c>
      <c r="L1097" t="s">
        <v>131</v>
      </c>
      <c r="M1097" t="str">
        <f t="shared" si="64"/>
        <v>Bermasalah</v>
      </c>
    </row>
    <row r="1098" spans="1:13" x14ac:dyDescent="0.25">
      <c r="A1098" s="1">
        <v>45013</v>
      </c>
      <c r="B1098" t="s">
        <v>165</v>
      </c>
      <c r="C1098">
        <f t="shared" ref="C1098:C1114" si="66">IF(B1098=B1097,41,42)</f>
        <v>41</v>
      </c>
      <c r="D1098" t="s">
        <v>3</v>
      </c>
      <c r="E1098">
        <f>IF(D1098="ECO",1,IF(D1098="EZ",2,3))</f>
        <v>1</v>
      </c>
      <c r="F1098" t="s">
        <v>4</v>
      </c>
      <c r="G1098">
        <f>IF(F1098="PP_PM",1,IF(F1098="PP_CASH",2,3))</f>
        <v>1</v>
      </c>
      <c r="H1098" t="s">
        <v>5</v>
      </c>
      <c r="I1098">
        <f>IF(H1098="AKULAKUOB",1,IF(H1098="BUKAEXPRESS",2,IF(H1098="BUKALAPAK",3,IF(H1098="E3",4,IF(H1098="LAZADA",5,IF(H1098="MAGELLAN",6,IF(H1098="SHOPEE",7,IF(H1098="TOKOPEDIA",8,9))))))))</f>
        <v>7</v>
      </c>
      <c r="J1098">
        <v>24998</v>
      </c>
      <c r="K1098">
        <f>IF(M1098="Bermasalah",0,1)</f>
        <v>1</v>
      </c>
      <c r="L1098" t="s">
        <v>49</v>
      </c>
      <c r="M1098" t="str">
        <f t="shared" si="64"/>
        <v>Tidak Bermasalah</v>
      </c>
    </row>
    <row r="1099" spans="1:13" x14ac:dyDescent="0.25">
      <c r="A1099" s="1">
        <v>45015</v>
      </c>
      <c r="B1099" t="s">
        <v>165</v>
      </c>
      <c r="C1099">
        <f t="shared" si="66"/>
        <v>41</v>
      </c>
      <c r="D1099" t="s">
        <v>3</v>
      </c>
      <c r="E1099">
        <f>IF(D1099="ECO",1,IF(D1099="EZ",2,3))</f>
        <v>1</v>
      </c>
      <c r="F1099" t="s">
        <v>4</v>
      </c>
      <c r="G1099">
        <f>IF(F1099="PP_PM",1,IF(F1099="PP_CASH",2,3))</f>
        <v>1</v>
      </c>
      <c r="H1099" t="s">
        <v>5</v>
      </c>
      <c r="I1099">
        <f>IF(H1099="AKULAKUOB",1,IF(H1099="BUKAEXPRESS",2,IF(H1099="BUKALAPAK",3,IF(H1099="E3",4,IF(H1099="LAZADA",5,IF(H1099="MAGELLAN",6,IF(H1099="SHOPEE",7,IF(H1099="TOKOPEDIA",8,9))))))))</f>
        <v>7</v>
      </c>
      <c r="J1099">
        <v>25740</v>
      </c>
      <c r="K1099">
        <f>IF(M1099="Bermasalah",0,1)</f>
        <v>0</v>
      </c>
      <c r="L1099" t="s">
        <v>131</v>
      </c>
      <c r="M1099" t="str">
        <f t="shared" si="64"/>
        <v>Bermasalah</v>
      </c>
    </row>
    <row r="1100" spans="1:13" x14ac:dyDescent="0.25">
      <c r="A1100" s="1">
        <v>45015</v>
      </c>
      <c r="B1100" t="s">
        <v>165</v>
      </c>
      <c r="C1100">
        <f t="shared" si="66"/>
        <v>41</v>
      </c>
      <c r="D1100" t="s">
        <v>3</v>
      </c>
      <c r="E1100">
        <f>IF(D1100="ECO",1,IF(D1100="EZ",2,3))</f>
        <v>1</v>
      </c>
      <c r="F1100" t="s">
        <v>4</v>
      </c>
      <c r="G1100">
        <f>IF(F1100="PP_PM",1,IF(F1100="PP_CASH",2,3))</f>
        <v>1</v>
      </c>
      <c r="H1100" t="s">
        <v>5</v>
      </c>
      <c r="I1100">
        <f>IF(H1100="AKULAKUOB",1,IF(H1100="BUKAEXPRESS",2,IF(H1100="BUKALAPAK",3,IF(H1100="E3",4,IF(H1100="LAZADA",5,IF(H1100="MAGELLAN",6,IF(H1100="SHOPEE",7,IF(H1100="TOKOPEDIA",8,9))))))))</f>
        <v>7</v>
      </c>
      <c r="J1100">
        <v>26730</v>
      </c>
      <c r="K1100">
        <f>IF(M1100="Bermasalah",0,1)</f>
        <v>1</v>
      </c>
      <c r="L1100" t="s">
        <v>49</v>
      </c>
      <c r="M1100" t="str">
        <f t="shared" si="64"/>
        <v>Tidak Bermasalah</v>
      </c>
    </row>
    <row r="1101" spans="1:13" x14ac:dyDescent="0.25">
      <c r="A1101" s="1">
        <v>45015</v>
      </c>
      <c r="B1101" t="s">
        <v>165</v>
      </c>
      <c r="C1101">
        <f t="shared" si="66"/>
        <v>41</v>
      </c>
      <c r="D1101" t="s">
        <v>3</v>
      </c>
      <c r="E1101">
        <f>IF(D1101="ECO",1,IF(D1101="EZ",2,3))</f>
        <v>1</v>
      </c>
      <c r="F1101" t="s">
        <v>4</v>
      </c>
      <c r="G1101">
        <f>IF(F1101="PP_PM",1,IF(F1101="PP_CASH",2,3))</f>
        <v>1</v>
      </c>
      <c r="H1101" t="s">
        <v>5</v>
      </c>
      <c r="I1101">
        <f>IF(H1101="AKULAKUOB",1,IF(H1101="BUKAEXPRESS",2,IF(H1101="BUKALAPAK",3,IF(H1101="E3",4,IF(H1101="LAZADA",5,IF(H1101="MAGELLAN",6,IF(H1101="SHOPEE",7,IF(H1101="TOKOPEDIA",8,9))))))))</f>
        <v>7</v>
      </c>
      <c r="J1101">
        <v>24998</v>
      </c>
      <c r="K1101">
        <f>IF(M1101="Bermasalah",0,1)</f>
        <v>1</v>
      </c>
      <c r="L1101" t="s">
        <v>49</v>
      </c>
      <c r="M1101" t="str">
        <f t="shared" si="64"/>
        <v>Tidak Bermasalah</v>
      </c>
    </row>
    <row r="1102" spans="1:13" x14ac:dyDescent="0.25">
      <c r="A1102" s="1">
        <v>45015</v>
      </c>
      <c r="B1102" t="s">
        <v>165</v>
      </c>
      <c r="C1102">
        <f t="shared" si="66"/>
        <v>41</v>
      </c>
      <c r="D1102" t="s">
        <v>8</v>
      </c>
      <c r="E1102">
        <f>IF(D1102="ECO",1,IF(D1102="EZ",2,3))</f>
        <v>2</v>
      </c>
      <c r="F1102" t="s">
        <v>4</v>
      </c>
      <c r="G1102">
        <f>IF(F1102="PP_PM",1,IF(F1102="PP_CASH",2,3))</f>
        <v>1</v>
      </c>
      <c r="H1102" t="s">
        <v>5</v>
      </c>
      <c r="I1102">
        <f>IF(H1102="AKULAKUOB",1,IF(H1102="BUKAEXPRESS",2,IF(H1102="BUKALAPAK",3,IF(H1102="E3",4,IF(H1102="LAZADA",5,IF(H1102="MAGELLAN",6,IF(H1102="SHOPEE",7,IF(H1102="TOKOPEDIA",8,9))))))))</f>
        <v>7</v>
      </c>
      <c r="J1102">
        <v>18430</v>
      </c>
      <c r="K1102">
        <f>IF(M1102="Bermasalah",0,1)</f>
        <v>0</v>
      </c>
      <c r="L1102" t="s">
        <v>131</v>
      </c>
      <c r="M1102" t="str">
        <f t="shared" ref="M1102:M1157" si="67">IF(L1102="Other","Bermasalah",IF(L1102="Delivery","Tidak Bermasalah",IF(L1102="Kirim","Tidak Bermasalah",IF(L1102="Pack","Tidak Bermasalah",IF(L1102="Paket Bermasalah","Bermasalah",IF(L1102="Paket Tinggal Gudang","Tidak Bermasalah",IF(L1102="Sampai","Tidak Bermasalah",IF(L1102="Tanda Terima","Tidak Bermasalah",IF(L1102="TTD Retur","Bermasalah",0)))))))))</f>
        <v>Bermasalah</v>
      </c>
    </row>
    <row r="1103" spans="1:13" x14ac:dyDescent="0.25">
      <c r="A1103" s="1">
        <v>45015</v>
      </c>
      <c r="B1103" t="s">
        <v>165</v>
      </c>
      <c r="C1103">
        <f t="shared" si="66"/>
        <v>41</v>
      </c>
      <c r="D1103" t="s">
        <v>3</v>
      </c>
      <c r="E1103">
        <f>IF(D1103="ECO",1,IF(D1103="EZ",2,3))</f>
        <v>1</v>
      </c>
      <c r="F1103" t="s">
        <v>4</v>
      </c>
      <c r="G1103">
        <f>IF(F1103="PP_PM",1,IF(F1103="PP_CASH",2,3))</f>
        <v>1</v>
      </c>
      <c r="H1103" t="s">
        <v>5</v>
      </c>
      <c r="I1103">
        <f>IF(H1103="AKULAKUOB",1,IF(H1103="BUKAEXPRESS",2,IF(H1103="BUKALAPAK",3,IF(H1103="E3",4,IF(H1103="LAZADA",5,IF(H1103="MAGELLAN",6,IF(H1103="SHOPEE",7,IF(H1103="TOKOPEDIA",8,9))))))))</f>
        <v>7</v>
      </c>
      <c r="J1103">
        <v>31432</v>
      </c>
      <c r="K1103">
        <f>IF(M1103="Bermasalah",0,1)</f>
        <v>0</v>
      </c>
      <c r="L1103" t="s">
        <v>131</v>
      </c>
      <c r="M1103" t="str">
        <f t="shared" si="67"/>
        <v>Bermasalah</v>
      </c>
    </row>
    <row r="1104" spans="1:13" x14ac:dyDescent="0.25">
      <c r="A1104" s="1">
        <v>45015</v>
      </c>
      <c r="B1104" t="s">
        <v>165</v>
      </c>
      <c r="C1104">
        <f t="shared" si="66"/>
        <v>41</v>
      </c>
      <c r="D1104" t="s">
        <v>3</v>
      </c>
      <c r="E1104">
        <f>IF(D1104="ECO",1,IF(D1104="EZ",2,3))</f>
        <v>1</v>
      </c>
      <c r="F1104" t="s">
        <v>4</v>
      </c>
      <c r="G1104">
        <f>IF(F1104="PP_PM",1,IF(F1104="PP_CASH",2,3))</f>
        <v>1</v>
      </c>
      <c r="H1104" t="s">
        <v>5</v>
      </c>
      <c r="I1104">
        <f>IF(H1104="AKULAKUOB",1,IF(H1104="BUKAEXPRESS",2,IF(H1104="BUKALAPAK",3,IF(H1104="E3",4,IF(H1104="LAZADA",5,IF(H1104="MAGELLAN",6,IF(H1104="SHOPEE",7,IF(H1104="TOKOPEDIA",8,9))))))))</f>
        <v>7</v>
      </c>
      <c r="J1104">
        <v>24998</v>
      </c>
      <c r="K1104">
        <f>IF(M1104="Bermasalah",0,1)</f>
        <v>1</v>
      </c>
      <c r="L1104" t="s">
        <v>49</v>
      </c>
      <c r="M1104" t="str">
        <f t="shared" si="67"/>
        <v>Tidak Bermasalah</v>
      </c>
    </row>
    <row r="1105" spans="1:13" x14ac:dyDescent="0.25">
      <c r="A1105" s="1">
        <v>45016</v>
      </c>
      <c r="B1105" t="s">
        <v>165</v>
      </c>
      <c r="C1105">
        <f t="shared" si="66"/>
        <v>41</v>
      </c>
      <c r="D1105" t="s">
        <v>3</v>
      </c>
      <c r="E1105">
        <f>IF(D1105="ECO",1,IF(D1105="EZ",2,3))</f>
        <v>1</v>
      </c>
      <c r="F1105" t="s">
        <v>4</v>
      </c>
      <c r="G1105">
        <f>IF(F1105="PP_PM",1,IF(F1105="PP_CASH",2,3))</f>
        <v>1</v>
      </c>
      <c r="H1105" t="s">
        <v>5</v>
      </c>
      <c r="I1105">
        <f>IF(H1105="AKULAKUOB",1,IF(H1105="BUKAEXPRESS",2,IF(H1105="BUKALAPAK",3,IF(H1105="E3",4,IF(H1105="LAZADA",5,IF(H1105="MAGELLAN",6,IF(H1105="SHOPEE",7,IF(H1105="TOKOPEDIA",8,9))))))))</f>
        <v>7</v>
      </c>
      <c r="J1105">
        <v>24998</v>
      </c>
      <c r="K1105">
        <f>IF(M1105="Bermasalah",0,1)</f>
        <v>1</v>
      </c>
      <c r="L1105" t="s">
        <v>49</v>
      </c>
      <c r="M1105" t="str">
        <f t="shared" si="67"/>
        <v>Tidak Bermasalah</v>
      </c>
    </row>
    <row r="1106" spans="1:13" x14ac:dyDescent="0.25">
      <c r="A1106" s="1">
        <v>45019</v>
      </c>
      <c r="B1106" t="s">
        <v>165</v>
      </c>
      <c r="C1106">
        <f t="shared" si="66"/>
        <v>41</v>
      </c>
      <c r="D1106" t="s">
        <v>8</v>
      </c>
      <c r="E1106">
        <f>IF(D1106="ECO",1,IF(D1106="EZ",2,3))</f>
        <v>2</v>
      </c>
      <c r="F1106" t="s">
        <v>4</v>
      </c>
      <c r="G1106">
        <f>IF(F1106="PP_PM",1,IF(F1106="PP_CASH",2,3))</f>
        <v>1</v>
      </c>
      <c r="H1106" t="s">
        <v>5</v>
      </c>
      <c r="I1106">
        <f>IF(H1106="AKULAKUOB",1,IF(H1106="BUKAEXPRESS",2,IF(H1106="BUKALAPAK",3,IF(H1106="E3",4,IF(H1106="LAZADA",5,IF(H1106="MAGELLAN",6,IF(H1106="SHOPEE",7,IF(H1106="TOKOPEDIA",8,9))))))))</f>
        <v>7</v>
      </c>
      <c r="J1106">
        <v>38315</v>
      </c>
      <c r="K1106">
        <f>IF(M1106="Bermasalah",0,1)</f>
        <v>0</v>
      </c>
      <c r="L1106" t="s">
        <v>131</v>
      </c>
      <c r="M1106" t="str">
        <f t="shared" si="67"/>
        <v>Bermasalah</v>
      </c>
    </row>
    <row r="1107" spans="1:13" x14ac:dyDescent="0.25">
      <c r="A1107" s="1">
        <v>45022</v>
      </c>
      <c r="B1107" t="s">
        <v>165</v>
      </c>
      <c r="C1107">
        <f t="shared" si="66"/>
        <v>41</v>
      </c>
      <c r="D1107" t="s">
        <v>8</v>
      </c>
      <c r="E1107">
        <f>IF(D1107="ECO",1,IF(D1107="EZ",2,3))</f>
        <v>2</v>
      </c>
      <c r="F1107" t="s">
        <v>4</v>
      </c>
      <c r="G1107">
        <f>IF(F1107="PP_PM",1,IF(F1107="PP_CASH",2,3))</f>
        <v>1</v>
      </c>
      <c r="H1107" t="s">
        <v>5</v>
      </c>
      <c r="I1107">
        <f>IF(H1107="AKULAKUOB",1,IF(H1107="BUKAEXPRESS",2,IF(H1107="BUKALAPAK",3,IF(H1107="E3",4,IF(H1107="LAZADA",5,IF(H1107="MAGELLAN",6,IF(H1107="SHOPEE",7,IF(H1107="TOKOPEDIA",8,9))))))))</f>
        <v>7</v>
      </c>
      <c r="J1107">
        <v>27645</v>
      </c>
      <c r="K1107">
        <f>IF(M1107="Bermasalah",0,1)</f>
        <v>0</v>
      </c>
      <c r="L1107" t="s">
        <v>131</v>
      </c>
      <c r="M1107" t="str">
        <f t="shared" si="67"/>
        <v>Bermasalah</v>
      </c>
    </row>
    <row r="1108" spans="1:13" x14ac:dyDescent="0.25">
      <c r="A1108" s="1">
        <v>45019</v>
      </c>
      <c r="B1108" t="s">
        <v>165</v>
      </c>
      <c r="C1108">
        <f t="shared" si="66"/>
        <v>41</v>
      </c>
      <c r="D1108" t="s">
        <v>3</v>
      </c>
      <c r="E1108">
        <f>IF(D1108="ECO",1,IF(D1108="EZ",2,3))</f>
        <v>1</v>
      </c>
      <c r="F1108" t="s">
        <v>4</v>
      </c>
      <c r="G1108">
        <f>IF(F1108="PP_PM",1,IF(F1108="PP_CASH",2,3))</f>
        <v>1</v>
      </c>
      <c r="H1108" t="s">
        <v>5</v>
      </c>
      <c r="I1108">
        <f>IF(H1108="AKULAKUOB",1,IF(H1108="BUKAEXPRESS",2,IF(H1108="BUKALAPAK",3,IF(H1108="E3",4,IF(H1108="LAZADA",5,IF(H1108="MAGELLAN",6,IF(H1108="SHOPEE",7,IF(H1108="TOKOPEDIA",8,9))))))))</f>
        <v>7</v>
      </c>
      <c r="J1108">
        <v>14355</v>
      </c>
      <c r="K1108">
        <f>IF(M1108="Bermasalah",0,1)</f>
        <v>0</v>
      </c>
      <c r="L1108" t="s">
        <v>131</v>
      </c>
      <c r="M1108" t="str">
        <f t="shared" si="67"/>
        <v>Bermasalah</v>
      </c>
    </row>
    <row r="1109" spans="1:13" x14ac:dyDescent="0.25">
      <c r="A1109" s="1">
        <v>45022</v>
      </c>
      <c r="B1109" t="s">
        <v>165</v>
      </c>
      <c r="C1109">
        <f t="shared" si="66"/>
        <v>41</v>
      </c>
      <c r="D1109" t="s">
        <v>8</v>
      </c>
      <c r="E1109">
        <f>IF(D1109="ECO",1,IF(D1109="EZ",2,3))</f>
        <v>2</v>
      </c>
      <c r="F1109" t="s">
        <v>4</v>
      </c>
      <c r="G1109">
        <f>IF(F1109="PP_PM",1,IF(F1109="PP_CASH",2,3))</f>
        <v>1</v>
      </c>
      <c r="H1109" t="s">
        <v>5</v>
      </c>
      <c r="I1109">
        <f>IF(H1109="AKULAKUOB",1,IF(H1109="BUKAEXPRESS",2,IF(H1109="BUKALAPAK",3,IF(H1109="E3",4,IF(H1109="LAZADA",5,IF(H1109="MAGELLAN",6,IF(H1109="SHOPEE",7,IF(H1109="TOKOPEDIA",8,9))))))))</f>
        <v>7</v>
      </c>
      <c r="J1109">
        <v>38315</v>
      </c>
      <c r="K1109">
        <f>IF(M1109="Bermasalah",0,1)</f>
        <v>0</v>
      </c>
      <c r="L1109" t="s">
        <v>131</v>
      </c>
      <c r="M1109" t="str">
        <f t="shared" si="67"/>
        <v>Bermasalah</v>
      </c>
    </row>
    <row r="1110" spans="1:13" x14ac:dyDescent="0.25">
      <c r="A1110" s="1">
        <v>45021</v>
      </c>
      <c r="B1110" t="s">
        <v>165</v>
      </c>
      <c r="C1110">
        <f t="shared" si="66"/>
        <v>41</v>
      </c>
      <c r="D1110" t="s">
        <v>3</v>
      </c>
      <c r="E1110">
        <f>IF(D1110="ECO",1,IF(D1110="EZ",2,3))</f>
        <v>1</v>
      </c>
      <c r="F1110" t="s">
        <v>4</v>
      </c>
      <c r="G1110">
        <f>IF(F1110="PP_PM",1,IF(F1110="PP_CASH",2,3))</f>
        <v>1</v>
      </c>
      <c r="H1110" t="s">
        <v>5</v>
      </c>
      <c r="I1110">
        <f>IF(H1110="AKULAKUOB",1,IF(H1110="BUKAEXPRESS",2,IF(H1110="BUKALAPAK",3,IF(H1110="E3",4,IF(H1110="LAZADA",5,IF(H1110="MAGELLAN",6,IF(H1110="SHOPEE",7,IF(H1110="TOKOPEDIA",8,9))))))))</f>
        <v>7</v>
      </c>
      <c r="J1110">
        <v>16335</v>
      </c>
      <c r="K1110">
        <f>IF(M1110="Bermasalah",0,1)</f>
        <v>0</v>
      </c>
      <c r="L1110" t="s">
        <v>19</v>
      </c>
      <c r="M1110" t="str">
        <f t="shared" si="67"/>
        <v>Bermasalah</v>
      </c>
    </row>
    <row r="1111" spans="1:13" x14ac:dyDescent="0.25">
      <c r="A1111" s="1">
        <v>45060</v>
      </c>
      <c r="B1111" t="s">
        <v>165</v>
      </c>
      <c r="C1111">
        <f t="shared" si="66"/>
        <v>41</v>
      </c>
      <c r="D1111" t="s">
        <v>8</v>
      </c>
      <c r="E1111">
        <f>IF(D1111="ECO",1,IF(D1111="EZ",2,3))</f>
        <v>2</v>
      </c>
      <c r="F1111" t="s">
        <v>4</v>
      </c>
      <c r="G1111">
        <f>IF(F1111="PP_PM",1,IF(F1111="PP_CASH",2,3))</f>
        <v>1</v>
      </c>
      <c r="H1111" t="s">
        <v>5</v>
      </c>
      <c r="I1111">
        <f>IF(H1111="AKULAKUOB",1,IF(H1111="BUKAEXPRESS",2,IF(H1111="BUKALAPAK",3,IF(H1111="E3",4,IF(H1111="LAZADA",5,IF(H1111="MAGELLAN",6,IF(H1111="SHOPEE",7,IF(H1111="TOKOPEDIA",8,9))))))))</f>
        <v>7</v>
      </c>
      <c r="J1111">
        <v>4000</v>
      </c>
      <c r="K1111">
        <f>IF(M1111="Bermasalah",0,1)</f>
        <v>1</v>
      </c>
      <c r="L1111" t="s">
        <v>17</v>
      </c>
      <c r="M1111" t="str">
        <f t="shared" si="67"/>
        <v>Tidak Bermasalah</v>
      </c>
    </row>
    <row r="1112" spans="1:13" x14ac:dyDescent="0.25">
      <c r="A1112" s="1">
        <v>45061</v>
      </c>
      <c r="B1112" t="s">
        <v>165</v>
      </c>
      <c r="C1112">
        <f t="shared" si="66"/>
        <v>41</v>
      </c>
      <c r="D1112" t="s">
        <v>3</v>
      </c>
      <c r="E1112">
        <f>IF(D1112="ECO",1,IF(D1112="EZ",2,3))</f>
        <v>1</v>
      </c>
      <c r="F1112" t="s">
        <v>4</v>
      </c>
      <c r="G1112">
        <f>IF(F1112="PP_PM",1,IF(F1112="PP_CASH",2,3))</f>
        <v>1</v>
      </c>
      <c r="H1112" t="s">
        <v>5</v>
      </c>
      <c r="I1112">
        <f>IF(H1112="AKULAKUOB",1,IF(H1112="BUKAEXPRESS",2,IF(H1112="BUKALAPAK",3,IF(H1112="E3",4,IF(H1112="LAZADA",5,IF(H1112="MAGELLAN",6,IF(H1112="SHOPEE",7,IF(H1112="TOKOPEDIA",8,9))))))))</f>
        <v>7</v>
      </c>
      <c r="J1112">
        <v>21532</v>
      </c>
      <c r="K1112">
        <f>IF(M1112="Bermasalah",0,1)</f>
        <v>0</v>
      </c>
      <c r="L1112" t="s">
        <v>19</v>
      </c>
      <c r="M1112" t="str">
        <f t="shared" si="67"/>
        <v>Bermasalah</v>
      </c>
    </row>
    <row r="1113" spans="1:13" x14ac:dyDescent="0.25">
      <c r="A1113" s="1">
        <v>45102</v>
      </c>
      <c r="B1113" t="s">
        <v>165</v>
      </c>
      <c r="C1113">
        <f t="shared" si="66"/>
        <v>41</v>
      </c>
      <c r="D1113" t="s">
        <v>3</v>
      </c>
      <c r="E1113">
        <f>IF(D1113="ECO",1,IF(D1113="EZ",2,3))</f>
        <v>1</v>
      </c>
      <c r="F1113" t="s">
        <v>4</v>
      </c>
      <c r="G1113">
        <f>IF(F1113="PP_PM",1,IF(F1113="PP_CASH",2,3))</f>
        <v>1</v>
      </c>
      <c r="H1113" t="s">
        <v>5</v>
      </c>
      <c r="I1113">
        <f>IF(H1113="AKULAKUOB",1,IF(H1113="BUKAEXPRESS",2,IF(H1113="BUKALAPAK",3,IF(H1113="E3",4,IF(H1113="LAZADA",5,IF(H1113="MAGELLAN",6,IF(H1113="SHOPEE",7,IF(H1113="TOKOPEDIA",8,9))))))))</f>
        <v>7</v>
      </c>
      <c r="J1113">
        <v>14355</v>
      </c>
      <c r="K1113">
        <f>IF(M1113="Bermasalah",0,1)</f>
        <v>0</v>
      </c>
      <c r="L1113" t="s">
        <v>10</v>
      </c>
      <c r="M1113" t="str">
        <f t="shared" si="67"/>
        <v>Bermasalah</v>
      </c>
    </row>
    <row r="1114" spans="1:13" x14ac:dyDescent="0.25">
      <c r="A1114" s="1">
        <v>44928</v>
      </c>
      <c r="B1114" t="s">
        <v>20</v>
      </c>
      <c r="C1114">
        <f t="shared" si="66"/>
        <v>42</v>
      </c>
      <c r="D1114" t="s">
        <v>8</v>
      </c>
      <c r="E1114">
        <f>IF(D1114="ECO",1,IF(D1114="EZ",2,3))</f>
        <v>2</v>
      </c>
      <c r="F1114" t="s">
        <v>4</v>
      </c>
      <c r="G1114">
        <f>IF(F1114="PP_PM",1,IF(F1114="PP_CASH",2,3))</f>
        <v>1</v>
      </c>
      <c r="H1114" t="s">
        <v>12</v>
      </c>
      <c r="I1114">
        <f>IF(H1114="AKULAKUOB",1,IF(H1114="BUKAEXPRESS",2,IF(H1114="BUKALAPAK",3,IF(H1114="E3",4,IF(H1114="LAZADA",5,IF(H1114="MAGELLAN",6,IF(H1114="SHOPEE",7,IF(H1114="TOKOPEDIA",8,9))))))))</f>
        <v>6</v>
      </c>
      <c r="J1114">
        <v>30555</v>
      </c>
      <c r="K1114">
        <f>IF(M1114="Bermasalah",0,1)</f>
        <v>0</v>
      </c>
      <c r="L1114" t="s">
        <v>19</v>
      </c>
      <c r="M1114" t="str">
        <f t="shared" si="67"/>
        <v>Bermasalah</v>
      </c>
    </row>
    <row r="1115" spans="1:13" x14ac:dyDescent="0.25">
      <c r="A1115" s="1">
        <v>44935</v>
      </c>
      <c r="B1115" t="s">
        <v>20</v>
      </c>
      <c r="C1115">
        <f>IF(B1115=B1114,42,43)</f>
        <v>42</v>
      </c>
      <c r="D1115" t="s">
        <v>8</v>
      </c>
      <c r="E1115">
        <f>IF(D1115="ECO",1,IF(D1115="EZ",2,3))</f>
        <v>2</v>
      </c>
      <c r="F1115" t="s">
        <v>4</v>
      </c>
      <c r="G1115">
        <f>IF(F1115="PP_PM",1,IF(F1115="PP_CASH",2,3))</f>
        <v>1</v>
      </c>
      <c r="H1115" t="s">
        <v>12</v>
      </c>
      <c r="I1115">
        <f>IF(H1115="AKULAKUOB",1,IF(H1115="BUKAEXPRESS",2,IF(H1115="BUKALAPAK",3,IF(H1115="E3",4,IF(H1115="LAZADA",5,IF(H1115="MAGELLAN",6,IF(H1115="SHOPEE",7,IF(H1115="TOKOPEDIA",8,9))))))))</f>
        <v>6</v>
      </c>
      <c r="J1115">
        <v>19885</v>
      </c>
      <c r="K1115">
        <f>IF(M1115="Bermasalah",0,1)</f>
        <v>0</v>
      </c>
      <c r="L1115" t="s">
        <v>19</v>
      </c>
      <c r="M1115" t="str">
        <f t="shared" si="67"/>
        <v>Bermasalah</v>
      </c>
    </row>
    <row r="1116" spans="1:13" x14ac:dyDescent="0.25">
      <c r="A1116" s="1">
        <v>44956</v>
      </c>
      <c r="B1116" t="s">
        <v>20</v>
      </c>
      <c r="C1116">
        <f t="shared" ref="C1116:C1179" si="68">IF(B1116=B1115,42,43)</f>
        <v>42</v>
      </c>
      <c r="D1116" t="s">
        <v>8</v>
      </c>
      <c r="E1116">
        <f>IF(D1116="ECO",1,IF(D1116="EZ",2,3))</f>
        <v>2</v>
      </c>
      <c r="F1116" t="s">
        <v>4</v>
      </c>
      <c r="G1116">
        <f>IF(F1116="PP_PM",1,IF(F1116="PP_CASH",2,3))</f>
        <v>1</v>
      </c>
      <c r="H1116" t="s">
        <v>12</v>
      </c>
      <c r="I1116">
        <f>IF(H1116="AKULAKUOB",1,IF(H1116="BUKAEXPRESS",2,IF(H1116="BUKALAPAK",3,IF(H1116="E3",4,IF(H1116="LAZADA",5,IF(H1116="MAGELLAN",6,IF(H1116="SHOPEE",7,IF(H1116="TOKOPEDIA",8,9))))))))</f>
        <v>6</v>
      </c>
      <c r="J1116">
        <v>19400</v>
      </c>
      <c r="K1116">
        <f>IF(M1116="Bermasalah",0,1)</f>
        <v>0</v>
      </c>
      <c r="L1116" t="s">
        <v>19</v>
      </c>
      <c r="M1116" t="str">
        <f t="shared" si="67"/>
        <v>Bermasalah</v>
      </c>
    </row>
    <row r="1117" spans="1:13" x14ac:dyDescent="0.25">
      <c r="A1117" s="1">
        <v>44942</v>
      </c>
      <c r="B1117" t="s">
        <v>20</v>
      </c>
      <c r="C1117">
        <f t="shared" si="68"/>
        <v>42</v>
      </c>
      <c r="D1117" t="s">
        <v>8</v>
      </c>
      <c r="E1117">
        <f>IF(D1117="ECO",1,IF(D1117="EZ",2,3))</f>
        <v>2</v>
      </c>
      <c r="F1117" t="s">
        <v>4</v>
      </c>
      <c r="G1117">
        <f>IF(F1117="PP_PM",1,IF(F1117="PP_CASH",2,3))</f>
        <v>1</v>
      </c>
      <c r="H1117" t="s">
        <v>12</v>
      </c>
      <c r="I1117">
        <f>IF(H1117="AKULAKUOB",1,IF(H1117="BUKAEXPRESS",2,IF(H1117="BUKALAPAK",3,IF(H1117="E3",4,IF(H1117="LAZADA",5,IF(H1117="MAGELLAN",6,IF(H1117="SHOPEE",7,IF(H1117="TOKOPEDIA",8,9))))))))</f>
        <v>6</v>
      </c>
      <c r="J1117">
        <v>10670</v>
      </c>
      <c r="K1117">
        <f>IF(M1117="Bermasalah",0,1)</f>
        <v>0</v>
      </c>
      <c r="L1117" t="s">
        <v>19</v>
      </c>
      <c r="M1117" t="str">
        <f t="shared" si="67"/>
        <v>Bermasalah</v>
      </c>
    </row>
    <row r="1118" spans="1:13" x14ac:dyDescent="0.25">
      <c r="A1118" s="1">
        <v>44928</v>
      </c>
      <c r="B1118" t="s">
        <v>20</v>
      </c>
      <c r="C1118">
        <f t="shared" si="68"/>
        <v>42</v>
      </c>
      <c r="D1118" t="s">
        <v>8</v>
      </c>
      <c r="E1118">
        <f>IF(D1118="ECO",1,IF(D1118="EZ",2,3))</f>
        <v>2</v>
      </c>
      <c r="F1118" t="s">
        <v>4</v>
      </c>
      <c r="G1118">
        <f>IF(F1118="PP_PM",1,IF(F1118="PP_CASH",2,3))</f>
        <v>1</v>
      </c>
      <c r="H1118" t="s">
        <v>12</v>
      </c>
      <c r="I1118">
        <f>IF(H1118="AKULAKUOB",1,IF(H1118="BUKAEXPRESS",2,IF(H1118="BUKALAPAK",3,IF(H1118="E3",4,IF(H1118="LAZADA",5,IF(H1118="MAGELLAN",6,IF(H1118="SHOPEE",7,IF(H1118="TOKOPEDIA",8,9))))))))</f>
        <v>6</v>
      </c>
      <c r="J1118">
        <v>29100</v>
      </c>
      <c r="K1118">
        <f>IF(M1118="Bermasalah",0,1)</f>
        <v>0</v>
      </c>
      <c r="L1118" t="s">
        <v>19</v>
      </c>
      <c r="M1118" t="str">
        <f t="shared" si="67"/>
        <v>Bermasalah</v>
      </c>
    </row>
    <row r="1119" spans="1:13" x14ac:dyDescent="0.25">
      <c r="A1119" s="1">
        <v>44949</v>
      </c>
      <c r="B1119" t="s">
        <v>20</v>
      </c>
      <c r="C1119">
        <f t="shared" si="68"/>
        <v>42</v>
      </c>
      <c r="D1119" t="s">
        <v>8</v>
      </c>
      <c r="E1119">
        <f>IF(D1119="ECO",1,IF(D1119="EZ",2,3))</f>
        <v>2</v>
      </c>
      <c r="F1119" t="s">
        <v>4</v>
      </c>
      <c r="G1119">
        <f>IF(F1119="PP_PM",1,IF(F1119="PP_CASH",2,3))</f>
        <v>1</v>
      </c>
      <c r="H1119" t="s">
        <v>12</v>
      </c>
      <c r="I1119">
        <f>IF(H1119="AKULAKUOB",1,IF(H1119="BUKAEXPRESS",2,IF(H1119="BUKALAPAK",3,IF(H1119="E3",4,IF(H1119="LAZADA",5,IF(H1119="MAGELLAN",6,IF(H1119="SHOPEE",7,IF(H1119="TOKOPEDIA",8,9))))))))</f>
        <v>6</v>
      </c>
      <c r="J1119">
        <v>11640</v>
      </c>
      <c r="K1119">
        <f>IF(M1119="Bermasalah",0,1)</f>
        <v>0</v>
      </c>
      <c r="L1119" t="s">
        <v>19</v>
      </c>
      <c r="M1119" t="str">
        <f t="shared" si="67"/>
        <v>Bermasalah</v>
      </c>
    </row>
    <row r="1120" spans="1:13" x14ac:dyDescent="0.25">
      <c r="A1120" s="1">
        <v>44964</v>
      </c>
      <c r="B1120" t="s">
        <v>20</v>
      </c>
      <c r="C1120">
        <f t="shared" si="68"/>
        <v>42</v>
      </c>
      <c r="D1120" t="s">
        <v>3</v>
      </c>
      <c r="E1120">
        <f>IF(D1120="ECO",1,IF(D1120="EZ",2,3))</f>
        <v>1</v>
      </c>
      <c r="F1120" t="s">
        <v>4</v>
      </c>
      <c r="G1120">
        <f>IF(F1120="PP_PM",1,IF(F1120="PP_CASH",2,3))</f>
        <v>1</v>
      </c>
      <c r="H1120" t="s">
        <v>12</v>
      </c>
      <c r="I1120">
        <f>IF(H1120="AKULAKUOB",1,IF(H1120="BUKAEXPRESS",2,IF(H1120="BUKALAPAK",3,IF(H1120="E3",4,IF(H1120="LAZADA",5,IF(H1120="MAGELLAN",6,IF(H1120="SHOPEE",7,IF(H1120="TOKOPEDIA",8,9))))))))</f>
        <v>6</v>
      </c>
      <c r="J1120">
        <v>32649</v>
      </c>
      <c r="K1120">
        <f>IF(M1120="Bermasalah",0,1)</f>
        <v>1</v>
      </c>
      <c r="L1120" t="s">
        <v>49</v>
      </c>
      <c r="M1120" t="str">
        <f t="shared" si="67"/>
        <v>Tidak Bermasalah</v>
      </c>
    </row>
    <row r="1121" spans="1:13" x14ac:dyDescent="0.25">
      <c r="A1121" s="1">
        <v>44985</v>
      </c>
      <c r="B1121" t="s">
        <v>20</v>
      </c>
      <c r="C1121">
        <f t="shared" si="68"/>
        <v>42</v>
      </c>
      <c r="D1121" t="s">
        <v>3</v>
      </c>
      <c r="E1121">
        <f>IF(D1121="ECO",1,IF(D1121="EZ",2,3))</f>
        <v>1</v>
      </c>
      <c r="F1121" t="s">
        <v>4</v>
      </c>
      <c r="G1121">
        <f>IF(F1121="PP_PM",1,IF(F1121="PP_CASH",2,3))</f>
        <v>1</v>
      </c>
      <c r="H1121" t="s">
        <v>12</v>
      </c>
      <c r="I1121">
        <f>IF(H1121="AKULAKUOB",1,IF(H1121="BUKAEXPRESS",2,IF(H1121="BUKALAPAK",3,IF(H1121="E3",4,IF(H1121="LAZADA",5,IF(H1121="MAGELLAN",6,IF(H1121="SHOPEE",7,IF(H1121="TOKOPEDIA",8,9))))))))</f>
        <v>6</v>
      </c>
      <c r="J1121">
        <v>29700</v>
      </c>
      <c r="K1121">
        <f>IF(M1121="Bermasalah",0,1)</f>
        <v>1</v>
      </c>
      <c r="L1121" t="s">
        <v>49</v>
      </c>
      <c r="M1121" t="str">
        <f t="shared" si="67"/>
        <v>Tidak Bermasalah</v>
      </c>
    </row>
    <row r="1122" spans="1:13" x14ac:dyDescent="0.25">
      <c r="A1122" s="1">
        <v>44960</v>
      </c>
      <c r="B1122" t="s">
        <v>20</v>
      </c>
      <c r="C1122">
        <f t="shared" si="68"/>
        <v>42</v>
      </c>
      <c r="D1122" t="s">
        <v>3</v>
      </c>
      <c r="E1122">
        <f>IF(D1122="ECO",1,IF(D1122="EZ",2,3))</f>
        <v>1</v>
      </c>
      <c r="F1122" t="s">
        <v>4</v>
      </c>
      <c r="G1122">
        <f>IF(F1122="PP_PM",1,IF(F1122="PP_CASH",2,3))</f>
        <v>1</v>
      </c>
      <c r="H1122" t="s">
        <v>12</v>
      </c>
      <c r="I1122">
        <f>IF(H1122="AKULAKUOB",1,IF(H1122="BUKAEXPRESS",2,IF(H1122="BUKALAPAK",3,IF(H1122="E3",4,IF(H1122="LAZADA",5,IF(H1122="MAGELLAN",6,IF(H1122="SHOPEE",7,IF(H1122="TOKOPEDIA",8,9))))))))</f>
        <v>6</v>
      </c>
      <c r="J1122">
        <v>29700</v>
      </c>
      <c r="K1122">
        <f>IF(M1122="Bermasalah",0,1)</f>
        <v>1</v>
      </c>
      <c r="L1122" t="s">
        <v>49</v>
      </c>
      <c r="M1122" t="str">
        <f t="shared" si="67"/>
        <v>Tidak Bermasalah</v>
      </c>
    </row>
    <row r="1123" spans="1:13" x14ac:dyDescent="0.25">
      <c r="A1123" s="1">
        <v>44969</v>
      </c>
      <c r="B1123" t="s">
        <v>20</v>
      </c>
      <c r="C1123">
        <f t="shared" si="68"/>
        <v>42</v>
      </c>
      <c r="D1123" t="s">
        <v>3</v>
      </c>
      <c r="E1123">
        <f>IF(D1123="ECO",1,IF(D1123="EZ",2,3))</f>
        <v>1</v>
      </c>
      <c r="F1123" t="s">
        <v>4</v>
      </c>
      <c r="G1123">
        <f>IF(F1123="PP_PM",1,IF(F1123="PP_CASH",2,3))</f>
        <v>1</v>
      </c>
      <c r="H1123" t="s">
        <v>12</v>
      </c>
      <c r="I1123">
        <f>IF(H1123="AKULAKUOB",1,IF(H1123="BUKAEXPRESS",2,IF(H1123="BUKALAPAK",3,IF(H1123="E3",4,IF(H1123="LAZADA",5,IF(H1123="MAGELLAN",6,IF(H1123="SHOPEE",7,IF(H1123="TOKOPEDIA",8,9))))))))</f>
        <v>6</v>
      </c>
      <c r="J1123">
        <v>26730</v>
      </c>
      <c r="K1123">
        <f>IF(M1123="Bermasalah",0,1)</f>
        <v>1</v>
      </c>
      <c r="L1123" t="s">
        <v>49</v>
      </c>
      <c r="M1123" t="str">
        <f t="shared" si="67"/>
        <v>Tidak Bermasalah</v>
      </c>
    </row>
    <row r="1124" spans="1:13" x14ac:dyDescent="0.25">
      <c r="A1124" s="1">
        <v>44962</v>
      </c>
      <c r="B1124" t="s">
        <v>20</v>
      </c>
      <c r="C1124">
        <f t="shared" si="68"/>
        <v>42</v>
      </c>
      <c r="D1124" t="s">
        <v>3</v>
      </c>
      <c r="E1124">
        <f>IF(D1124="ECO",1,IF(D1124="EZ",2,3))</f>
        <v>1</v>
      </c>
      <c r="F1124" t="s">
        <v>4</v>
      </c>
      <c r="G1124">
        <f>IF(F1124="PP_PM",1,IF(F1124="PP_CASH",2,3))</f>
        <v>1</v>
      </c>
      <c r="H1124" t="s">
        <v>12</v>
      </c>
      <c r="I1124">
        <f>IF(H1124="AKULAKUOB",1,IF(H1124="BUKAEXPRESS",2,IF(H1124="BUKALAPAK",3,IF(H1124="E3",4,IF(H1124="LAZADA",5,IF(H1124="MAGELLAN",6,IF(H1124="SHOPEE",7,IF(H1124="TOKOPEDIA",8,9))))))))</f>
        <v>6</v>
      </c>
      <c r="J1124">
        <v>15345</v>
      </c>
      <c r="K1124">
        <f>IF(M1124="Bermasalah",0,1)</f>
        <v>1</v>
      </c>
      <c r="L1124" t="s">
        <v>49</v>
      </c>
      <c r="M1124" t="str">
        <f t="shared" si="67"/>
        <v>Tidak Bermasalah</v>
      </c>
    </row>
    <row r="1125" spans="1:13" x14ac:dyDescent="0.25">
      <c r="A1125" s="1">
        <v>44963</v>
      </c>
      <c r="B1125" t="s">
        <v>20</v>
      </c>
      <c r="C1125">
        <f t="shared" si="68"/>
        <v>42</v>
      </c>
      <c r="D1125" t="s">
        <v>3</v>
      </c>
      <c r="E1125">
        <f>IF(D1125="ECO",1,IF(D1125="EZ",2,3))</f>
        <v>1</v>
      </c>
      <c r="F1125" t="s">
        <v>4</v>
      </c>
      <c r="G1125">
        <f>IF(F1125="PP_PM",1,IF(F1125="PP_CASH",2,3))</f>
        <v>1</v>
      </c>
      <c r="H1125" t="s">
        <v>12</v>
      </c>
      <c r="I1125">
        <f>IF(H1125="AKULAKUOB",1,IF(H1125="BUKAEXPRESS",2,IF(H1125="BUKALAPAK",3,IF(H1125="E3",4,IF(H1125="LAZADA",5,IF(H1125="MAGELLAN",6,IF(H1125="SHOPEE",7,IF(H1125="TOKOPEDIA",8,9))))))))</f>
        <v>6</v>
      </c>
      <c r="J1125">
        <v>31432</v>
      </c>
      <c r="K1125">
        <f>IF(M1125="Bermasalah",0,1)</f>
        <v>1</v>
      </c>
      <c r="L1125" t="s">
        <v>49</v>
      </c>
      <c r="M1125" t="str">
        <f t="shared" si="67"/>
        <v>Tidak Bermasalah</v>
      </c>
    </row>
    <row r="1126" spans="1:13" x14ac:dyDescent="0.25">
      <c r="A1126" s="1">
        <v>44967</v>
      </c>
      <c r="B1126" t="s">
        <v>20</v>
      </c>
      <c r="C1126">
        <f t="shared" si="68"/>
        <v>42</v>
      </c>
      <c r="D1126" t="s">
        <v>3</v>
      </c>
      <c r="E1126">
        <f>IF(D1126="ECO",1,IF(D1126="EZ",2,3))</f>
        <v>1</v>
      </c>
      <c r="F1126" t="s">
        <v>4</v>
      </c>
      <c r="G1126">
        <f>IF(F1126="PP_PM",1,IF(F1126="PP_CASH",2,3))</f>
        <v>1</v>
      </c>
      <c r="H1126" t="s">
        <v>12</v>
      </c>
      <c r="I1126">
        <f>IF(H1126="AKULAKUOB",1,IF(H1126="BUKAEXPRESS",2,IF(H1126="BUKALAPAK",3,IF(H1126="E3",4,IF(H1126="LAZADA",5,IF(H1126="MAGELLAN",6,IF(H1126="SHOPEE",7,IF(H1126="TOKOPEDIA",8,9))))))))</f>
        <v>6</v>
      </c>
      <c r="J1126">
        <v>24998</v>
      </c>
      <c r="K1126">
        <f>IF(M1126="Bermasalah",0,1)</f>
        <v>1</v>
      </c>
      <c r="L1126" t="s">
        <v>49</v>
      </c>
      <c r="M1126" t="str">
        <f t="shared" si="67"/>
        <v>Tidak Bermasalah</v>
      </c>
    </row>
    <row r="1127" spans="1:13" x14ac:dyDescent="0.25">
      <c r="A1127" s="1">
        <v>44968</v>
      </c>
      <c r="B1127" t="s">
        <v>20</v>
      </c>
      <c r="C1127">
        <f t="shared" si="68"/>
        <v>42</v>
      </c>
      <c r="D1127" t="s">
        <v>3</v>
      </c>
      <c r="E1127">
        <f>IF(D1127="ECO",1,IF(D1127="EZ",2,3))</f>
        <v>1</v>
      </c>
      <c r="F1127" t="s">
        <v>4</v>
      </c>
      <c r="G1127">
        <f>IF(F1127="PP_PM",1,IF(F1127="PP_CASH",2,3))</f>
        <v>1</v>
      </c>
      <c r="H1127" t="s">
        <v>12</v>
      </c>
      <c r="I1127">
        <f>IF(H1127="AKULAKUOB",1,IF(H1127="BUKAEXPRESS",2,IF(H1127="BUKALAPAK",3,IF(H1127="E3",4,IF(H1127="LAZADA",5,IF(H1127="MAGELLAN",6,IF(H1127="SHOPEE",7,IF(H1127="TOKOPEDIA",8,9))))))))</f>
        <v>6</v>
      </c>
      <c r="J1127">
        <v>21532</v>
      </c>
      <c r="K1127">
        <f>IF(M1127="Bermasalah",0,1)</f>
        <v>1</v>
      </c>
      <c r="L1127" t="s">
        <v>49</v>
      </c>
      <c r="M1127" t="str">
        <f t="shared" si="67"/>
        <v>Tidak Bermasalah</v>
      </c>
    </row>
    <row r="1128" spans="1:13" x14ac:dyDescent="0.25">
      <c r="A1128" s="1">
        <v>44970</v>
      </c>
      <c r="B1128" t="s">
        <v>20</v>
      </c>
      <c r="C1128">
        <f t="shared" si="68"/>
        <v>42</v>
      </c>
      <c r="D1128" t="s">
        <v>3</v>
      </c>
      <c r="E1128">
        <f>IF(D1128="ECO",1,IF(D1128="EZ",2,3))</f>
        <v>1</v>
      </c>
      <c r="F1128" t="s">
        <v>4</v>
      </c>
      <c r="G1128">
        <f>IF(F1128="PP_PM",1,IF(F1128="PP_CASH",2,3))</f>
        <v>1</v>
      </c>
      <c r="H1128" t="s">
        <v>12</v>
      </c>
      <c r="I1128">
        <f>IF(H1128="AKULAKUOB",1,IF(H1128="BUKAEXPRESS",2,IF(H1128="BUKALAPAK",3,IF(H1128="E3",4,IF(H1128="LAZADA",5,IF(H1128="MAGELLAN",6,IF(H1128="SHOPEE",7,IF(H1128="TOKOPEDIA",8,9))))))))</f>
        <v>6</v>
      </c>
      <c r="J1128">
        <v>26978</v>
      </c>
      <c r="K1128">
        <f>IF(M1128="Bermasalah",0,1)</f>
        <v>1</v>
      </c>
      <c r="L1128" t="s">
        <v>49</v>
      </c>
      <c r="M1128" t="str">
        <f t="shared" si="67"/>
        <v>Tidak Bermasalah</v>
      </c>
    </row>
    <row r="1129" spans="1:13" x14ac:dyDescent="0.25">
      <c r="A1129" s="1">
        <v>44971</v>
      </c>
      <c r="B1129" t="s">
        <v>20</v>
      </c>
      <c r="C1129">
        <f t="shared" si="68"/>
        <v>42</v>
      </c>
      <c r="D1129" t="s">
        <v>3</v>
      </c>
      <c r="E1129">
        <f>IF(D1129="ECO",1,IF(D1129="EZ",2,3))</f>
        <v>1</v>
      </c>
      <c r="F1129" t="s">
        <v>4</v>
      </c>
      <c r="G1129">
        <f>IF(F1129="PP_PM",1,IF(F1129="PP_CASH",2,3))</f>
        <v>1</v>
      </c>
      <c r="H1129" t="s">
        <v>12</v>
      </c>
      <c r="I1129">
        <f>IF(H1129="AKULAKUOB",1,IF(H1129="BUKAEXPRESS",2,IF(H1129="BUKALAPAK",3,IF(H1129="E3",4,IF(H1129="LAZADA",5,IF(H1129="MAGELLAN",6,IF(H1129="SHOPEE",7,IF(H1129="TOKOPEDIA",8,9))))))))</f>
        <v>6</v>
      </c>
      <c r="J1129">
        <v>15345</v>
      </c>
      <c r="K1129">
        <f>IF(M1129="Bermasalah",0,1)</f>
        <v>1</v>
      </c>
      <c r="L1129" t="s">
        <v>49</v>
      </c>
      <c r="M1129" t="str">
        <f t="shared" si="67"/>
        <v>Tidak Bermasalah</v>
      </c>
    </row>
    <row r="1130" spans="1:13" x14ac:dyDescent="0.25">
      <c r="A1130" s="1">
        <v>44972</v>
      </c>
      <c r="B1130" t="s">
        <v>20</v>
      </c>
      <c r="C1130">
        <f t="shared" si="68"/>
        <v>42</v>
      </c>
      <c r="D1130" t="s">
        <v>3</v>
      </c>
      <c r="E1130">
        <f>IF(D1130="ECO",1,IF(D1130="EZ",2,3))</f>
        <v>1</v>
      </c>
      <c r="F1130" t="s">
        <v>4</v>
      </c>
      <c r="G1130">
        <f>IF(F1130="PP_PM",1,IF(F1130="PP_CASH",2,3))</f>
        <v>1</v>
      </c>
      <c r="H1130" t="s">
        <v>12</v>
      </c>
      <c r="I1130">
        <f>IF(H1130="AKULAKUOB",1,IF(H1130="BUKAEXPRESS",2,IF(H1130="BUKALAPAK",3,IF(H1130="E3",4,IF(H1130="LAZADA",5,IF(H1130="MAGELLAN",6,IF(H1130="SHOPEE",7,IF(H1130="TOKOPEDIA",8,9))))))))</f>
        <v>6</v>
      </c>
      <c r="J1130">
        <v>23018</v>
      </c>
      <c r="K1130">
        <f>IF(M1130="Bermasalah",0,1)</f>
        <v>1</v>
      </c>
      <c r="L1130" t="s">
        <v>49</v>
      </c>
      <c r="M1130" t="str">
        <f t="shared" si="67"/>
        <v>Tidak Bermasalah</v>
      </c>
    </row>
    <row r="1131" spans="1:13" x14ac:dyDescent="0.25">
      <c r="A1131" s="1">
        <v>44973</v>
      </c>
      <c r="B1131" t="s">
        <v>20</v>
      </c>
      <c r="C1131">
        <f t="shared" si="68"/>
        <v>42</v>
      </c>
      <c r="D1131" t="s">
        <v>3</v>
      </c>
      <c r="E1131">
        <f>IF(D1131="ECO",1,IF(D1131="EZ",2,3))</f>
        <v>1</v>
      </c>
      <c r="F1131" t="s">
        <v>4</v>
      </c>
      <c r="G1131">
        <f>IF(F1131="PP_PM",1,IF(F1131="PP_CASH",2,3))</f>
        <v>1</v>
      </c>
      <c r="H1131" t="s">
        <v>12</v>
      </c>
      <c r="I1131">
        <f>IF(H1131="AKULAKUOB",1,IF(H1131="BUKAEXPRESS",2,IF(H1131="BUKALAPAK",3,IF(H1131="E3",4,IF(H1131="LAZADA",5,IF(H1131="MAGELLAN",6,IF(H1131="SHOPEE",7,IF(H1131="TOKOPEDIA",8,9))))))))</f>
        <v>6</v>
      </c>
      <c r="J1131">
        <v>26730</v>
      </c>
      <c r="K1131">
        <f>IF(M1131="Bermasalah",0,1)</f>
        <v>1</v>
      </c>
      <c r="L1131" t="s">
        <v>49</v>
      </c>
      <c r="M1131" t="str">
        <f t="shared" si="67"/>
        <v>Tidak Bermasalah</v>
      </c>
    </row>
    <row r="1132" spans="1:13" x14ac:dyDescent="0.25">
      <c r="A1132" s="1">
        <v>44958</v>
      </c>
      <c r="B1132" t="s">
        <v>20</v>
      </c>
      <c r="C1132">
        <f t="shared" si="68"/>
        <v>42</v>
      </c>
      <c r="D1132" t="s">
        <v>3</v>
      </c>
      <c r="E1132">
        <f>IF(D1132="ECO",1,IF(D1132="EZ",2,3))</f>
        <v>1</v>
      </c>
      <c r="F1132" t="s">
        <v>4</v>
      </c>
      <c r="G1132">
        <f>IF(F1132="PP_PM",1,IF(F1132="PP_CASH",2,3))</f>
        <v>1</v>
      </c>
      <c r="H1132" t="s">
        <v>12</v>
      </c>
      <c r="I1132">
        <f>IF(H1132="AKULAKUOB",1,IF(H1132="BUKAEXPRESS",2,IF(H1132="BUKALAPAK",3,IF(H1132="E3",4,IF(H1132="LAZADA",5,IF(H1132="MAGELLAN",6,IF(H1132="SHOPEE",7,IF(H1132="TOKOPEDIA",8,9))))))))</f>
        <v>6</v>
      </c>
      <c r="J1132">
        <v>26730</v>
      </c>
      <c r="K1132">
        <f>IF(M1132="Bermasalah",0,1)</f>
        <v>1</v>
      </c>
      <c r="L1132" t="s">
        <v>49</v>
      </c>
      <c r="M1132" t="str">
        <f t="shared" si="67"/>
        <v>Tidak Bermasalah</v>
      </c>
    </row>
    <row r="1133" spans="1:13" x14ac:dyDescent="0.25">
      <c r="A1133" s="1">
        <v>44958</v>
      </c>
      <c r="B1133" t="s">
        <v>20</v>
      </c>
      <c r="C1133">
        <f t="shared" si="68"/>
        <v>42</v>
      </c>
      <c r="D1133" t="s">
        <v>3</v>
      </c>
      <c r="E1133">
        <f>IF(D1133="ECO",1,IF(D1133="EZ",2,3))</f>
        <v>1</v>
      </c>
      <c r="F1133" t="s">
        <v>4</v>
      </c>
      <c r="G1133">
        <f>IF(F1133="PP_PM",1,IF(F1133="PP_CASH",2,3))</f>
        <v>1</v>
      </c>
      <c r="H1133" t="s">
        <v>12</v>
      </c>
      <c r="I1133">
        <f>IF(H1133="AKULAKUOB",1,IF(H1133="BUKAEXPRESS",2,IF(H1133="BUKALAPAK",3,IF(H1133="E3",4,IF(H1133="LAZADA",5,IF(H1133="MAGELLAN",6,IF(H1133="SHOPEE",7,IF(H1133="TOKOPEDIA",8,9))))))))</f>
        <v>6</v>
      </c>
      <c r="J1133">
        <v>24998</v>
      </c>
      <c r="K1133">
        <f>IF(M1133="Bermasalah",0,1)</f>
        <v>1</v>
      </c>
      <c r="L1133" t="s">
        <v>49</v>
      </c>
      <c r="M1133" t="str">
        <f t="shared" si="67"/>
        <v>Tidak Bermasalah</v>
      </c>
    </row>
    <row r="1134" spans="1:13" x14ac:dyDescent="0.25">
      <c r="A1134" s="1">
        <v>44958</v>
      </c>
      <c r="B1134" t="s">
        <v>20</v>
      </c>
      <c r="C1134">
        <f t="shared" si="68"/>
        <v>42</v>
      </c>
      <c r="D1134" t="s">
        <v>3</v>
      </c>
      <c r="E1134">
        <f>IF(D1134="ECO",1,IF(D1134="EZ",2,3))</f>
        <v>1</v>
      </c>
      <c r="F1134" t="s">
        <v>4</v>
      </c>
      <c r="G1134">
        <f>IF(F1134="PP_PM",1,IF(F1134="PP_CASH",2,3))</f>
        <v>1</v>
      </c>
      <c r="H1134" t="s">
        <v>12</v>
      </c>
      <c r="I1134">
        <f>IF(H1134="AKULAKUOB",1,IF(H1134="BUKAEXPRESS",2,IF(H1134="BUKALAPAK",3,IF(H1134="E3",4,IF(H1134="LAZADA",5,IF(H1134="MAGELLAN",6,IF(H1134="SHOPEE",7,IF(H1134="TOKOPEDIA",8,9))))))))</f>
        <v>6</v>
      </c>
      <c r="J1134">
        <v>31928</v>
      </c>
      <c r="K1134">
        <f>IF(M1134="Bermasalah",0,1)</f>
        <v>1</v>
      </c>
      <c r="L1134" t="s">
        <v>49</v>
      </c>
      <c r="M1134" t="str">
        <f t="shared" si="67"/>
        <v>Tidak Bermasalah</v>
      </c>
    </row>
    <row r="1135" spans="1:13" x14ac:dyDescent="0.25">
      <c r="A1135" s="1">
        <v>44958</v>
      </c>
      <c r="B1135" t="s">
        <v>20</v>
      </c>
      <c r="C1135">
        <f t="shared" si="68"/>
        <v>42</v>
      </c>
      <c r="D1135" t="s">
        <v>3</v>
      </c>
      <c r="E1135">
        <f>IF(D1135="ECO",1,IF(D1135="EZ",2,3))</f>
        <v>1</v>
      </c>
      <c r="F1135" t="s">
        <v>4</v>
      </c>
      <c r="G1135">
        <f>IF(F1135="PP_PM",1,IF(F1135="PP_CASH",2,3))</f>
        <v>1</v>
      </c>
      <c r="H1135" t="s">
        <v>12</v>
      </c>
      <c r="I1135">
        <f>IF(H1135="AKULAKUOB",1,IF(H1135="BUKAEXPRESS",2,IF(H1135="BUKALAPAK",3,IF(H1135="E3",4,IF(H1135="LAZADA",5,IF(H1135="MAGELLAN",6,IF(H1135="SHOPEE",7,IF(H1135="TOKOPEDIA",8,9))))))))</f>
        <v>6</v>
      </c>
      <c r="J1135">
        <v>23018</v>
      </c>
      <c r="K1135">
        <f>IF(M1135="Bermasalah",0,1)</f>
        <v>1</v>
      </c>
      <c r="L1135" t="s">
        <v>49</v>
      </c>
      <c r="M1135" t="str">
        <f t="shared" si="67"/>
        <v>Tidak Bermasalah</v>
      </c>
    </row>
    <row r="1136" spans="1:13" x14ac:dyDescent="0.25">
      <c r="A1136" s="1">
        <v>44958</v>
      </c>
      <c r="B1136" t="s">
        <v>20</v>
      </c>
      <c r="C1136">
        <f t="shared" si="68"/>
        <v>42</v>
      </c>
      <c r="D1136" t="s">
        <v>3</v>
      </c>
      <c r="E1136">
        <f>IF(D1136="ECO",1,IF(D1136="EZ",2,3))</f>
        <v>1</v>
      </c>
      <c r="F1136" t="s">
        <v>4</v>
      </c>
      <c r="G1136">
        <f>IF(F1136="PP_PM",1,IF(F1136="PP_CASH",2,3))</f>
        <v>1</v>
      </c>
      <c r="H1136" t="s">
        <v>12</v>
      </c>
      <c r="I1136">
        <f>IF(H1136="AKULAKUOB",1,IF(H1136="BUKAEXPRESS",2,IF(H1136="BUKALAPAK",3,IF(H1136="E3",4,IF(H1136="LAZADA",5,IF(H1136="MAGELLAN",6,IF(H1136="SHOPEE",7,IF(H1136="TOKOPEDIA",8,9))))))))</f>
        <v>6</v>
      </c>
      <c r="J1136">
        <v>17495</v>
      </c>
      <c r="K1136">
        <f>IF(M1136="Bermasalah",0,1)</f>
        <v>1</v>
      </c>
      <c r="L1136" t="s">
        <v>49</v>
      </c>
      <c r="M1136" t="str">
        <f t="shared" si="67"/>
        <v>Tidak Bermasalah</v>
      </c>
    </row>
    <row r="1137" spans="1:13" x14ac:dyDescent="0.25">
      <c r="A1137" s="1">
        <v>44958</v>
      </c>
      <c r="B1137" t="s">
        <v>20</v>
      </c>
      <c r="C1137">
        <f t="shared" si="68"/>
        <v>42</v>
      </c>
      <c r="D1137" t="s">
        <v>3</v>
      </c>
      <c r="E1137">
        <f>IF(D1137="ECO",1,IF(D1137="EZ",2,3))</f>
        <v>1</v>
      </c>
      <c r="F1137" t="s">
        <v>4</v>
      </c>
      <c r="G1137">
        <f>IF(F1137="PP_PM",1,IF(F1137="PP_CASH",2,3))</f>
        <v>1</v>
      </c>
      <c r="H1137" t="s">
        <v>12</v>
      </c>
      <c r="I1137">
        <f>IF(H1137="AKULAKUOB",1,IF(H1137="BUKAEXPRESS",2,IF(H1137="BUKALAPAK",3,IF(H1137="E3",4,IF(H1137="LAZADA",5,IF(H1137="MAGELLAN",6,IF(H1137="SHOPEE",7,IF(H1137="TOKOPEDIA",8,9))))))))</f>
        <v>6</v>
      </c>
      <c r="J1137">
        <v>28710</v>
      </c>
      <c r="K1137">
        <f>IF(M1137="Bermasalah",0,1)</f>
        <v>1</v>
      </c>
      <c r="L1137" t="s">
        <v>49</v>
      </c>
      <c r="M1137" t="str">
        <f t="shared" si="67"/>
        <v>Tidak Bermasalah</v>
      </c>
    </row>
    <row r="1138" spans="1:13" x14ac:dyDescent="0.25">
      <c r="A1138" s="1">
        <v>44958</v>
      </c>
      <c r="B1138" t="s">
        <v>20</v>
      </c>
      <c r="C1138">
        <f t="shared" si="68"/>
        <v>42</v>
      </c>
      <c r="D1138" t="s">
        <v>3</v>
      </c>
      <c r="E1138">
        <f>IF(D1138="ECO",1,IF(D1138="EZ",2,3))</f>
        <v>1</v>
      </c>
      <c r="F1138" t="s">
        <v>4</v>
      </c>
      <c r="G1138">
        <f>IF(F1138="PP_PM",1,IF(F1138="PP_CASH",2,3))</f>
        <v>1</v>
      </c>
      <c r="H1138" t="s">
        <v>12</v>
      </c>
      <c r="I1138">
        <f>IF(H1138="AKULAKUOB",1,IF(H1138="BUKAEXPRESS",2,IF(H1138="BUKALAPAK",3,IF(H1138="E3",4,IF(H1138="LAZADA",5,IF(H1138="MAGELLAN",6,IF(H1138="SHOPEE",7,IF(H1138="TOKOPEDIA",8,9))))))))</f>
        <v>6</v>
      </c>
      <c r="J1138">
        <v>25245</v>
      </c>
      <c r="K1138">
        <f>IF(M1138="Bermasalah",0,1)</f>
        <v>1</v>
      </c>
      <c r="L1138" t="s">
        <v>49</v>
      </c>
      <c r="M1138" t="str">
        <f t="shared" si="67"/>
        <v>Tidak Bermasalah</v>
      </c>
    </row>
    <row r="1139" spans="1:13" x14ac:dyDescent="0.25">
      <c r="A1139" s="1">
        <v>45011</v>
      </c>
      <c r="B1139" t="s">
        <v>20</v>
      </c>
      <c r="C1139">
        <f t="shared" si="68"/>
        <v>42</v>
      </c>
      <c r="D1139" t="s">
        <v>8</v>
      </c>
      <c r="E1139">
        <f>IF(D1139="ECO",1,IF(D1139="EZ",2,3))</f>
        <v>2</v>
      </c>
      <c r="F1139" t="s">
        <v>4</v>
      </c>
      <c r="G1139">
        <f>IF(F1139="PP_PM",1,IF(F1139="PP_CASH",2,3))</f>
        <v>1</v>
      </c>
      <c r="H1139" t="s">
        <v>12</v>
      </c>
      <c r="I1139">
        <f>IF(H1139="AKULAKUOB",1,IF(H1139="BUKAEXPRESS",2,IF(H1139="BUKALAPAK",3,IF(H1139="E3",4,IF(H1139="LAZADA",5,IF(H1139="MAGELLAN",6,IF(H1139="SHOPEE",7,IF(H1139="TOKOPEDIA",8,9))))))))</f>
        <v>6</v>
      </c>
      <c r="J1139">
        <v>20482</v>
      </c>
      <c r="K1139">
        <f>IF(M1139="Bermasalah",0,1)</f>
        <v>0</v>
      </c>
      <c r="L1139" t="s">
        <v>131</v>
      </c>
      <c r="M1139" t="str">
        <f t="shared" si="67"/>
        <v>Bermasalah</v>
      </c>
    </row>
    <row r="1140" spans="1:13" x14ac:dyDescent="0.25">
      <c r="A1140" s="1">
        <v>45011</v>
      </c>
      <c r="B1140" t="s">
        <v>20</v>
      </c>
      <c r="C1140">
        <f t="shared" si="68"/>
        <v>42</v>
      </c>
      <c r="D1140" t="s">
        <v>8</v>
      </c>
      <c r="E1140">
        <f>IF(D1140="ECO",1,IF(D1140="EZ",2,3))</f>
        <v>2</v>
      </c>
      <c r="F1140" t="s">
        <v>4</v>
      </c>
      <c r="G1140">
        <f>IF(F1140="PP_PM",1,IF(F1140="PP_CASH",2,3))</f>
        <v>1</v>
      </c>
      <c r="H1140" t="s">
        <v>12</v>
      </c>
      <c r="I1140">
        <f>IF(H1140="AKULAKUOB",1,IF(H1140="BUKAEXPRESS",2,IF(H1140="BUKALAPAK",3,IF(H1140="E3",4,IF(H1140="LAZADA",5,IF(H1140="MAGELLAN",6,IF(H1140="SHOPEE",7,IF(H1140="TOKOPEDIA",8,9))))))))</f>
        <v>6</v>
      </c>
      <c r="J1140">
        <v>36860</v>
      </c>
      <c r="K1140">
        <f>IF(M1140="Bermasalah",0,1)</f>
        <v>0</v>
      </c>
      <c r="L1140" t="s">
        <v>131</v>
      </c>
      <c r="M1140" t="str">
        <f t="shared" si="67"/>
        <v>Bermasalah</v>
      </c>
    </row>
    <row r="1141" spans="1:13" x14ac:dyDescent="0.25">
      <c r="A1141" s="1">
        <v>45014</v>
      </c>
      <c r="B1141" t="s">
        <v>20</v>
      </c>
      <c r="C1141">
        <f t="shared" si="68"/>
        <v>42</v>
      </c>
      <c r="D1141" t="s">
        <v>8</v>
      </c>
      <c r="E1141">
        <f>IF(D1141="ECO",1,IF(D1141="EZ",2,3))</f>
        <v>2</v>
      </c>
      <c r="F1141" t="s">
        <v>4</v>
      </c>
      <c r="G1141">
        <f>IF(F1141="PP_PM",1,IF(F1141="PP_CASH",2,3))</f>
        <v>1</v>
      </c>
      <c r="H1141" t="s">
        <v>12</v>
      </c>
      <c r="I1141">
        <f>IF(H1141="AKULAKUOB",1,IF(H1141="BUKAEXPRESS",2,IF(H1141="BUKALAPAK",3,IF(H1141="E3",4,IF(H1141="LAZADA",5,IF(H1141="MAGELLAN",6,IF(H1141="SHOPEE",7,IF(H1141="TOKOPEDIA",8,9))))))))</f>
        <v>6</v>
      </c>
      <c r="J1141">
        <v>42195</v>
      </c>
      <c r="K1141">
        <f>IF(M1141="Bermasalah",0,1)</f>
        <v>1</v>
      </c>
      <c r="L1141" t="s">
        <v>49</v>
      </c>
      <c r="M1141" t="str">
        <f t="shared" si="67"/>
        <v>Tidak Bermasalah</v>
      </c>
    </row>
    <row r="1142" spans="1:13" x14ac:dyDescent="0.25">
      <c r="A1142" s="1">
        <v>45000</v>
      </c>
      <c r="B1142" t="s">
        <v>20</v>
      </c>
      <c r="C1142">
        <f t="shared" si="68"/>
        <v>42</v>
      </c>
      <c r="D1142" t="s">
        <v>8</v>
      </c>
      <c r="E1142">
        <f>IF(D1142="ECO",1,IF(D1142="EZ",2,3))</f>
        <v>2</v>
      </c>
      <c r="F1142" t="s">
        <v>4</v>
      </c>
      <c r="G1142">
        <f>IF(F1142="PP_PM",1,IF(F1142="PP_CASH",2,3))</f>
        <v>1</v>
      </c>
      <c r="H1142" t="s">
        <v>12</v>
      </c>
      <c r="I1142">
        <f>IF(H1142="AKULAKUOB",1,IF(H1142="BUKAEXPRESS",2,IF(H1142="BUKALAPAK",3,IF(H1142="E3",4,IF(H1142="LAZADA",5,IF(H1142="MAGELLAN",6,IF(H1142="SHOPEE",7,IF(H1142="TOKOPEDIA",8,9))))))))</f>
        <v>6</v>
      </c>
      <c r="J1142">
        <v>4365</v>
      </c>
      <c r="K1142">
        <f>IF(M1142="Bermasalah",0,1)</f>
        <v>0</v>
      </c>
      <c r="L1142" t="s">
        <v>19</v>
      </c>
      <c r="M1142" t="str">
        <f t="shared" si="67"/>
        <v>Bermasalah</v>
      </c>
    </row>
    <row r="1143" spans="1:13" x14ac:dyDescent="0.25">
      <c r="A1143" s="1">
        <v>45006</v>
      </c>
      <c r="B1143" t="s">
        <v>20</v>
      </c>
      <c r="C1143">
        <f t="shared" si="68"/>
        <v>42</v>
      </c>
      <c r="D1143" t="s">
        <v>8</v>
      </c>
      <c r="E1143">
        <f>IF(D1143="ECO",1,IF(D1143="EZ",2,3))</f>
        <v>2</v>
      </c>
      <c r="F1143" t="s">
        <v>4</v>
      </c>
      <c r="G1143">
        <f>IF(F1143="PP_PM",1,IF(F1143="PP_CASH",2,3))</f>
        <v>1</v>
      </c>
      <c r="H1143" t="s">
        <v>12</v>
      </c>
      <c r="I1143">
        <f>IF(H1143="AKULAKUOB",1,IF(H1143="BUKAEXPRESS",2,IF(H1143="BUKALAPAK",3,IF(H1143="E3",4,IF(H1143="LAZADA",5,IF(H1143="MAGELLAN",6,IF(H1143="SHOPEE",7,IF(H1143="TOKOPEDIA",8,9))))))))</f>
        <v>6</v>
      </c>
      <c r="J1143">
        <v>30555</v>
      </c>
      <c r="K1143">
        <f>IF(M1143="Bermasalah",0,1)</f>
        <v>0</v>
      </c>
      <c r="L1143" t="s">
        <v>19</v>
      </c>
      <c r="M1143" t="str">
        <f t="shared" si="67"/>
        <v>Bermasalah</v>
      </c>
    </row>
    <row r="1144" spans="1:13" x14ac:dyDescent="0.25">
      <c r="A1144" s="1">
        <v>45014</v>
      </c>
      <c r="B1144" t="s">
        <v>20</v>
      </c>
      <c r="C1144">
        <f t="shared" si="68"/>
        <v>42</v>
      </c>
      <c r="D1144" t="s">
        <v>8</v>
      </c>
      <c r="E1144">
        <f>IF(D1144="ECO",1,IF(D1144="EZ",2,3))</f>
        <v>2</v>
      </c>
      <c r="F1144" t="s">
        <v>4</v>
      </c>
      <c r="G1144">
        <f>IF(F1144="PP_PM",1,IF(F1144="PP_CASH",2,3))</f>
        <v>1</v>
      </c>
      <c r="H1144" t="s">
        <v>12</v>
      </c>
      <c r="I1144">
        <f>IF(H1144="AKULAKUOB",1,IF(H1144="BUKAEXPRESS",2,IF(H1144="BUKALAPAK",3,IF(H1144="E3",4,IF(H1144="LAZADA",5,IF(H1144="MAGELLAN",6,IF(H1144="SHOPEE",7,IF(H1144="TOKOPEDIA",8,9))))))))</f>
        <v>6</v>
      </c>
      <c r="J1144">
        <v>8730</v>
      </c>
      <c r="K1144">
        <f>IF(M1144="Bermasalah",0,1)</f>
        <v>0</v>
      </c>
      <c r="L1144" t="s">
        <v>19</v>
      </c>
      <c r="M1144" t="str">
        <f t="shared" si="67"/>
        <v>Bermasalah</v>
      </c>
    </row>
    <row r="1145" spans="1:13" x14ac:dyDescent="0.25">
      <c r="A1145" s="1">
        <v>45014</v>
      </c>
      <c r="B1145" t="s">
        <v>20</v>
      </c>
      <c r="C1145">
        <f t="shared" si="68"/>
        <v>42</v>
      </c>
      <c r="D1145" t="s">
        <v>8</v>
      </c>
      <c r="E1145">
        <f>IF(D1145="ECO",1,IF(D1145="EZ",2,3))</f>
        <v>2</v>
      </c>
      <c r="F1145" t="s">
        <v>4</v>
      </c>
      <c r="G1145">
        <f>IF(F1145="PP_PM",1,IF(F1145="PP_CASH",2,3))</f>
        <v>1</v>
      </c>
      <c r="H1145" t="s">
        <v>12</v>
      </c>
      <c r="I1145">
        <f>IF(H1145="AKULAKUOB",1,IF(H1145="BUKAEXPRESS",2,IF(H1145="BUKALAPAK",3,IF(H1145="E3",4,IF(H1145="LAZADA",5,IF(H1145="MAGELLAN",6,IF(H1145="SHOPEE",7,IF(H1145="TOKOPEDIA",8,9))))))))</f>
        <v>6</v>
      </c>
      <c r="J1145">
        <v>15520</v>
      </c>
      <c r="K1145">
        <f>IF(M1145="Bermasalah",0,1)</f>
        <v>0</v>
      </c>
      <c r="L1145" t="s">
        <v>131</v>
      </c>
      <c r="M1145" t="str">
        <f t="shared" si="67"/>
        <v>Bermasalah</v>
      </c>
    </row>
    <row r="1146" spans="1:13" x14ac:dyDescent="0.25">
      <c r="A1146" s="1">
        <v>45015</v>
      </c>
      <c r="B1146" t="s">
        <v>20</v>
      </c>
      <c r="C1146">
        <f t="shared" si="68"/>
        <v>42</v>
      </c>
      <c r="D1146" t="s">
        <v>8</v>
      </c>
      <c r="E1146">
        <f>IF(D1146="ECO",1,IF(D1146="EZ",2,3))</f>
        <v>2</v>
      </c>
      <c r="F1146" t="s">
        <v>4</v>
      </c>
      <c r="G1146">
        <f>IF(F1146="PP_PM",1,IF(F1146="PP_CASH",2,3))</f>
        <v>1</v>
      </c>
      <c r="H1146" t="s">
        <v>12</v>
      </c>
      <c r="I1146">
        <f>IF(H1146="AKULAKUOB",1,IF(H1146="BUKAEXPRESS",2,IF(H1146="BUKALAPAK",3,IF(H1146="E3",4,IF(H1146="LAZADA",5,IF(H1146="MAGELLAN",6,IF(H1146="SHOPEE",7,IF(H1146="TOKOPEDIA",8,9))))))))</f>
        <v>6</v>
      </c>
      <c r="J1146">
        <v>16490</v>
      </c>
      <c r="K1146">
        <f>IF(M1146="Bermasalah",0,1)</f>
        <v>0</v>
      </c>
      <c r="L1146" t="s">
        <v>131</v>
      </c>
      <c r="M1146" t="str">
        <f t="shared" si="67"/>
        <v>Bermasalah</v>
      </c>
    </row>
    <row r="1147" spans="1:13" x14ac:dyDescent="0.25">
      <c r="A1147" s="1">
        <v>45016</v>
      </c>
      <c r="B1147" t="s">
        <v>20</v>
      </c>
      <c r="C1147">
        <f t="shared" si="68"/>
        <v>42</v>
      </c>
      <c r="D1147" t="s">
        <v>8</v>
      </c>
      <c r="E1147">
        <f>IF(D1147="ECO",1,IF(D1147="EZ",2,3))</f>
        <v>2</v>
      </c>
      <c r="F1147" t="s">
        <v>4</v>
      </c>
      <c r="G1147">
        <f>IF(F1147="PP_PM",1,IF(F1147="PP_CASH",2,3))</f>
        <v>1</v>
      </c>
      <c r="H1147" t="s">
        <v>12</v>
      </c>
      <c r="I1147">
        <f>IF(H1147="AKULAKUOB",1,IF(H1147="BUKAEXPRESS",2,IF(H1147="BUKALAPAK",3,IF(H1147="E3",4,IF(H1147="LAZADA",5,IF(H1147="MAGELLAN",6,IF(H1147="SHOPEE",7,IF(H1147="TOKOPEDIA",8,9))))))))</f>
        <v>6</v>
      </c>
      <c r="J1147">
        <v>13219</v>
      </c>
      <c r="K1147">
        <f>IF(M1147="Bermasalah",0,1)</f>
        <v>0</v>
      </c>
      <c r="L1147" t="s">
        <v>131</v>
      </c>
      <c r="M1147" t="str">
        <f t="shared" si="67"/>
        <v>Bermasalah</v>
      </c>
    </row>
    <row r="1148" spans="1:13" x14ac:dyDescent="0.25">
      <c r="A1148" s="1">
        <v>45042</v>
      </c>
      <c r="B1148" t="s">
        <v>20</v>
      </c>
      <c r="C1148">
        <f t="shared" si="68"/>
        <v>42</v>
      </c>
      <c r="D1148" t="s">
        <v>8</v>
      </c>
      <c r="E1148">
        <f>IF(D1148="ECO",1,IF(D1148="EZ",2,3))</f>
        <v>2</v>
      </c>
      <c r="F1148" t="s">
        <v>4</v>
      </c>
      <c r="G1148">
        <f>IF(F1148="PP_PM",1,IF(F1148="PP_CASH",2,3))</f>
        <v>1</v>
      </c>
      <c r="H1148" t="s">
        <v>12</v>
      </c>
      <c r="I1148">
        <f>IF(H1148="AKULAKUOB",1,IF(H1148="BUKAEXPRESS",2,IF(H1148="BUKALAPAK",3,IF(H1148="E3",4,IF(H1148="LAZADA",5,IF(H1148="MAGELLAN",6,IF(H1148="SHOPEE",7,IF(H1148="TOKOPEDIA",8,9))))))))</f>
        <v>6</v>
      </c>
      <c r="J1148">
        <v>4365</v>
      </c>
      <c r="K1148">
        <f>IF(M1148="Bermasalah",0,1)</f>
        <v>0</v>
      </c>
      <c r="L1148" t="s">
        <v>19</v>
      </c>
      <c r="M1148" t="str">
        <f t="shared" si="67"/>
        <v>Bermasalah</v>
      </c>
    </row>
    <row r="1149" spans="1:13" x14ac:dyDescent="0.25">
      <c r="A1149" s="1">
        <v>45023</v>
      </c>
      <c r="B1149" t="s">
        <v>20</v>
      </c>
      <c r="C1149">
        <f t="shared" si="68"/>
        <v>42</v>
      </c>
      <c r="D1149" t="s">
        <v>8</v>
      </c>
      <c r="E1149">
        <f>IF(D1149="ECO",1,IF(D1149="EZ",2,3))</f>
        <v>2</v>
      </c>
      <c r="F1149" t="s">
        <v>4</v>
      </c>
      <c r="G1149">
        <f>IF(F1149="PP_PM",1,IF(F1149="PP_CASH",2,3))</f>
        <v>1</v>
      </c>
      <c r="H1149" t="s">
        <v>12</v>
      </c>
      <c r="I1149">
        <f>IF(H1149="AKULAKUOB",1,IF(H1149="BUKAEXPRESS",2,IF(H1149="BUKALAPAK",3,IF(H1149="E3",4,IF(H1149="LAZADA",5,IF(H1149="MAGELLAN",6,IF(H1149="SHOPEE",7,IF(H1149="TOKOPEDIA",8,9))))))))</f>
        <v>6</v>
      </c>
      <c r="J1149">
        <v>23280</v>
      </c>
      <c r="K1149">
        <f>IF(M1149="Bermasalah",0,1)</f>
        <v>0</v>
      </c>
      <c r="L1149" t="s">
        <v>131</v>
      </c>
      <c r="M1149" t="str">
        <f t="shared" si="67"/>
        <v>Bermasalah</v>
      </c>
    </row>
    <row r="1150" spans="1:13" x14ac:dyDescent="0.25">
      <c r="A1150" s="1">
        <v>45035</v>
      </c>
      <c r="B1150" t="s">
        <v>20</v>
      </c>
      <c r="C1150">
        <f t="shared" si="68"/>
        <v>42</v>
      </c>
      <c r="D1150" t="s">
        <v>8</v>
      </c>
      <c r="E1150">
        <f>IF(D1150="ECO",1,IF(D1150="EZ",2,3))</f>
        <v>2</v>
      </c>
      <c r="F1150" t="s">
        <v>4</v>
      </c>
      <c r="G1150">
        <f>IF(F1150="PP_PM",1,IF(F1150="PP_CASH",2,3))</f>
        <v>1</v>
      </c>
      <c r="H1150" t="s">
        <v>12</v>
      </c>
      <c r="I1150">
        <f>IF(H1150="AKULAKUOB",1,IF(H1150="BUKAEXPRESS",2,IF(H1150="BUKALAPAK",3,IF(H1150="E3",4,IF(H1150="LAZADA",5,IF(H1150="MAGELLAN",6,IF(H1150="SHOPEE",7,IF(H1150="TOKOPEDIA",8,9))))))))</f>
        <v>6</v>
      </c>
      <c r="J1150">
        <v>20424</v>
      </c>
      <c r="K1150">
        <f>IF(M1150="Bermasalah",0,1)</f>
        <v>0</v>
      </c>
      <c r="L1150" t="s">
        <v>19</v>
      </c>
      <c r="M1150" t="str">
        <f t="shared" si="67"/>
        <v>Bermasalah</v>
      </c>
    </row>
    <row r="1151" spans="1:13" x14ac:dyDescent="0.25">
      <c r="A1151" s="1">
        <v>45041</v>
      </c>
      <c r="B1151" t="s">
        <v>20</v>
      </c>
      <c r="C1151">
        <f t="shared" si="68"/>
        <v>42</v>
      </c>
      <c r="D1151" t="s">
        <v>8</v>
      </c>
      <c r="E1151">
        <f>IF(D1151="ECO",1,IF(D1151="EZ",2,3))</f>
        <v>2</v>
      </c>
      <c r="F1151" t="s">
        <v>4</v>
      </c>
      <c r="G1151">
        <f>IF(F1151="PP_PM",1,IF(F1151="PP_CASH",2,3))</f>
        <v>1</v>
      </c>
      <c r="H1151" t="s">
        <v>12</v>
      </c>
      <c r="I1151">
        <f>IF(H1151="AKULAKUOB",1,IF(H1151="BUKAEXPRESS",2,IF(H1151="BUKALAPAK",3,IF(H1151="E3",4,IF(H1151="LAZADA",5,IF(H1151="MAGELLAN",6,IF(H1151="SHOPEE",7,IF(H1151="TOKOPEDIA",8,9))))))))</f>
        <v>6</v>
      </c>
      <c r="J1151">
        <v>8842</v>
      </c>
      <c r="K1151">
        <f>IF(M1151="Bermasalah",0,1)</f>
        <v>0</v>
      </c>
      <c r="L1151" t="s">
        <v>19</v>
      </c>
      <c r="M1151" t="str">
        <f t="shared" si="67"/>
        <v>Bermasalah</v>
      </c>
    </row>
    <row r="1152" spans="1:13" x14ac:dyDescent="0.25">
      <c r="A1152" s="1">
        <v>45043</v>
      </c>
      <c r="B1152" t="s">
        <v>20</v>
      </c>
      <c r="C1152">
        <f t="shared" si="68"/>
        <v>42</v>
      </c>
      <c r="D1152" t="s">
        <v>8</v>
      </c>
      <c r="E1152">
        <f>IF(D1152="ECO",1,IF(D1152="EZ",2,3))</f>
        <v>2</v>
      </c>
      <c r="F1152" t="s">
        <v>4</v>
      </c>
      <c r="G1152">
        <f>IF(F1152="PP_PM",1,IF(F1152="PP_CASH",2,3))</f>
        <v>1</v>
      </c>
      <c r="H1152" t="s">
        <v>12</v>
      </c>
      <c r="I1152">
        <f>IF(H1152="AKULAKUOB",1,IF(H1152="BUKAEXPRESS",2,IF(H1152="BUKALAPAK",3,IF(H1152="E3",4,IF(H1152="LAZADA",5,IF(H1152="MAGELLAN",6,IF(H1152="SHOPEE",7,IF(H1152="TOKOPEDIA",8,9))))))))</f>
        <v>6</v>
      </c>
      <c r="J1152">
        <v>22795</v>
      </c>
      <c r="K1152">
        <f>IF(M1152="Bermasalah",0,1)</f>
        <v>0</v>
      </c>
      <c r="L1152" t="s">
        <v>131</v>
      </c>
      <c r="M1152" t="str">
        <f t="shared" si="67"/>
        <v>Bermasalah</v>
      </c>
    </row>
    <row r="1153" spans="1:13" x14ac:dyDescent="0.25">
      <c r="A1153" s="1">
        <v>45043</v>
      </c>
      <c r="B1153" t="s">
        <v>20</v>
      </c>
      <c r="C1153">
        <f t="shared" si="68"/>
        <v>42</v>
      </c>
      <c r="D1153" t="s">
        <v>8</v>
      </c>
      <c r="E1153">
        <f>IF(D1153="ECO",1,IF(D1153="EZ",2,3))</f>
        <v>2</v>
      </c>
      <c r="F1153" t="s">
        <v>4</v>
      </c>
      <c r="G1153">
        <f>IF(F1153="PP_PM",1,IF(F1153="PP_CASH",2,3))</f>
        <v>1</v>
      </c>
      <c r="H1153" t="s">
        <v>12</v>
      </c>
      <c r="I1153">
        <f>IF(H1153="AKULAKUOB",1,IF(H1153="BUKAEXPRESS",2,IF(H1153="BUKALAPAK",3,IF(H1153="E3",4,IF(H1153="LAZADA",5,IF(H1153="MAGELLAN",6,IF(H1153="SHOPEE",7,IF(H1153="TOKOPEDIA",8,9))))))))</f>
        <v>6</v>
      </c>
      <c r="J1153">
        <v>4365</v>
      </c>
      <c r="K1153">
        <f>IF(M1153="Bermasalah",0,1)</f>
        <v>0</v>
      </c>
      <c r="L1153" t="s">
        <v>10</v>
      </c>
      <c r="M1153" t="str">
        <f t="shared" si="67"/>
        <v>Bermasalah</v>
      </c>
    </row>
    <row r="1154" spans="1:13" x14ac:dyDescent="0.25">
      <c r="A1154" s="1">
        <v>45044</v>
      </c>
      <c r="B1154" t="s">
        <v>20</v>
      </c>
      <c r="C1154">
        <f t="shared" si="68"/>
        <v>42</v>
      </c>
      <c r="D1154" t="s">
        <v>8</v>
      </c>
      <c r="E1154">
        <f>IF(D1154="ECO",1,IF(D1154="EZ",2,3))</f>
        <v>2</v>
      </c>
      <c r="F1154" t="s">
        <v>4</v>
      </c>
      <c r="G1154">
        <f>IF(F1154="PP_PM",1,IF(F1154="PP_CASH",2,3))</f>
        <v>1</v>
      </c>
      <c r="H1154" t="s">
        <v>12</v>
      </c>
      <c r="I1154">
        <f>IF(H1154="AKULAKUOB",1,IF(H1154="BUKAEXPRESS",2,IF(H1154="BUKALAPAK",3,IF(H1154="E3",4,IF(H1154="LAZADA",5,IF(H1154="MAGELLAN",6,IF(H1154="SHOPEE",7,IF(H1154="TOKOPEDIA",8,9))))))))</f>
        <v>6</v>
      </c>
      <c r="J1154">
        <v>13095</v>
      </c>
      <c r="K1154">
        <f>IF(M1154="Bermasalah",0,1)</f>
        <v>1</v>
      </c>
      <c r="L1154" t="s">
        <v>49</v>
      </c>
      <c r="M1154" t="str">
        <f t="shared" si="67"/>
        <v>Tidak Bermasalah</v>
      </c>
    </row>
    <row r="1155" spans="1:13" x14ac:dyDescent="0.25">
      <c r="A1155" s="1">
        <v>45045</v>
      </c>
      <c r="B1155" t="s">
        <v>20</v>
      </c>
      <c r="C1155">
        <f t="shared" si="68"/>
        <v>42</v>
      </c>
      <c r="D1155" t="s">
        <v>8</v>
      </c>
      <c r="E1155">
        <f>IF(D1155="ECO",1,IF(D1155="EZ",2,3))</f>
        <v>2</v>
      </c>
      <c r="F1155" t="s">
        <v>4</v>
      </c>
      <c r="G1155">
        <f>IF(F1155="PP_PM",1,IF(F1155="PP_CASH",2,3))</f>
        <v>1</v>
      </c>
      <c r="H1155" t="s">
        <v>12</v>
      </c>
      <c r="I1155">
        <f>IF(H1155="AKULAKUOB",1,IF(H1155="BUKAEXPRESS",2,IF(H1155="BUKALAPAK",3,IF(H1155="E3",4,IF(H1155="LAZADA",5,IF(H1155="MAGELLAN",6,IF(H1155="SHOPEE",7,IF(H1155="TOKOPEDIA",8,9))))))))</f>
        <v>6</v>
      </c>
      <c r="J1155">
        <v>3880</v>
      </c>
      <c r="K1155">
        <f>IF(M1155="Bermasalah",0,1)</f>
        <v>0</v>
      </c>
      <c r="L1155" t="s">
        <v>10</v>
      </c>
      <c r="M1155" t="str">
        <f t="shared" si="67"/>
        <v>Bermasalah</v>
      </c>
    </row>
    <row r="1156" spans="1:13" x14ac:dyDescent="0.25">
      <c r="A1156" s="1">
        <v>45045</v>
      </c>
      <c r="B1156" t="s">
        <v>20</v>
      </c>
      <c r="C1156">
        <f t="shared" si="68"/>
        <v>42</v>
      </c>
      <c r="D1156" t="s">
        <v>8</v>
      </c>
      <c r="E1156">
        <f>IF(D1156="ECO",1,IF(D1156="EZ",2,3))</f>
        <v>2</v>
      </c>
      <c r="F1156" t="s">
        <v>4</v>
      </c>
      <c r="G1156">
        <f>IF(F1156="PP_PM",1,IF(F1156="PP_CASH",2,3))</f>
        <v>1</v>
      </c>
      <c r="H1156" t="s">
        <v>12</v>
      </c>
      <c r="I1156">
        <f>IF(H1156="AKULAKUOB",1,IF(H1156="BUKAEXPRESS",2,IF(H1156="BUKALAPAK",3,IF(H1156="E3",4,IF(H1156="LAZADA",5,IF(H1156="MAGELLAN",6,IF(H1156="SHOPEE",7,IF(H1156="TOKOPEDIA",8,9))))))))</f>
        <v>6</v>
      </c>
      <c r="J1156">
        <v>17460</v>
      </c>
      <c r="K1156">
        <f>IF(M1156="Bermasalah",0,1)</f>
        <v>0</v>
      </c>
      <c r="L1156" t="s">
        <v>131</v>
      </c>
      <c r="M1156" t="str">
        <f t="shared" si="67"/>
        <v>Bermasalah</v>
      </c>
    </row>
    <row r="1157" spans="1:13" x14ac:dyDescent="0.25">
      <c r="A1157" s="1">
        <v>45029</v>
      </c>
      <c r="B1157" t="s">
        <v>20</v>
      </c>
      <c r="C1157">
        <f t="shared" si="68"/>
        <v>42</v>
      </c>
      <c r="D1157" t="s">
        <v>8</v>
      </c>
      <c r="E1157">
        <f>IF(D1157="ECO",1,IF(D1157="EZ",2,3))</f>
        <v>2</v>
      </c>
      <c r="F1157" t="s">
        <v>4</v>
      </c>
      <c r="G1157">
        <f>IF(F1157="PP_PM",1,IF(F1157="PP_CASH",2,3))</f>
        <v>1</v>
      </c>
      <c r="H1157" t="s">
        <v>12</v>
      </c>
      <c r="I1157">
        <f>IF(H1157="AKULAKUOB",1,IF(H1157="BUKAEXPRESS",2,IF(H1157="BUKALAPAK",3,IF(H1157="E3",4,IF(H1157="LAZADA",5,IF(H1157="MAGELLAN",6,IF(H1157="SHOPEE",7,IF(H1157="TOKOPEDIA",8,9))))))))</f>
        <v>6</v>
      </c>
      <c r="J1157">
        <v>4419</v>
      </c>
      <c r="K1157">
        <f>IF(M1157="Bermasalah",0,1)</f>
        <v>0</v>
      </c>
      <c r="L1157" t="s">
        <v>10</v>
      </c>
      <c r="M1157" t="str">
        <f t="shared" si="67"/>
        <v>Bermasalah</v>
      </c>
    </row>
    <row r="1158" spans="1:13" x14ac:dyDescent="0.25">
      <c r="A1158" s="1">
        <v>45026</v>
      </c>
      <c r="B1158" t="s">
        <v>20</v>
      </c>
      <c r="C1158">
        <f t="shared" si="68"/>
        <v>42</v>
      </c>
      <c r="D1158" t="s">
        <v>8</v>
      </c>
      <c r="E1158">
        <f>IF(D1158="ECO",1,IF(D1158="EZ",2,3))</f>
        <v>2</v>
      </c>
      <c r="F1158" t="s">
        <v>4</v>
      </c>
      <c r="G1158">
        <f>IF(F1158="PP_PM",1,IF(F1158="PP_CASH",2,3))</f>
        <v>1</v>
      </c>
      <c r="H1158" t="s">
        <v>12</v>
      </c>
      <c r="I1158">
        <f>IF(H1158="AKULAKUOB",1,IF(H1158="BUKAEXPRESS",2,IF(H1158="BUKALAPAK",3,IF(H1158="E3",4,IF(H1158="LAZADA",5,IF(H1158="MAGELLAN",6,IF(H1158="SHOPEE",7,IF(H1158="TOKOPEDIA",8,9))))))))</f>
        <v>6</v>
      </c>
      <c r="J1158">
        <v>17460</v>
      </c>
      <c r="K1158">
        <f>IF(M1158="Bermasalah",0,1)</f>
        <v>0</v>
      </c>
      <c r="L1158" t="s">
        <v>19</v>
      </c>
      <c r="M1158" t="str">
        <f t="shared" ref="M1158:M1200" si="69">IF(L1158="Other","Bermasalah",IF(L1158="Delivery","Tidak Bermasalah",IF(L1158="Kirim","Tidak Bermasalah",IF(L1158="Pack","Tidak Bermasalah",IF(L1158="Paket Bermasalah","Bermasalah",IF(L1158="Paket Tinggal Gudang","Tidak Bermasalah",IF(L1158="Sampai","Tidak Bermasalah",IF(L1158="Tanda Terima","Tidak Bermasalah",IF(L1158="TTD Retur","Bermasalah",0)))))))))</f>
        <v>Bermasalah</v>
      </c>
    </row>
    <row r="1159" spans="1:13" x14ac:dyDescent="0.25">
      <c r="A1159" s="1">
        <v>45020</v>
      </c>
      <c r="B1159" t="s">
        <v>20</v>
      </c>
      <c r="C1159">
        <f t="shared" si="68"/>
        <v>42</v>
      </c>
      <c r="D1159" t="s">
        <v>8</v>
      </c>
      <c r="E1159">
        <f>IF(D1159="ECO",1,IF(D1159="EZ",2,3))</f>
        <v>2</v>
      </c>
      <c r="F1159" t="s">
        <v>4</v>
      </c>
      <c r="G1159">
        <f>IF(F1159="PP_PM",1,IF(F1159="PP_CASH",2,3))</f>
        <v>1</v>
      </c>
      <c r="H1159" t="s">
        <v>12</v>
      </c>
      <c r="I1159">
        <f>IF(H1159="AKULAKUOB",1,IF(H1159="BUKAEXPRESS",2,IF(H1159="BUKALAPAK",3,IF(H1159="E3",4,IF(H1159="LAZADA",5,IF(H1159="MAGELLAN",6,IF(H1159="SHOPEE",7,IF(H1159="TOKOPEDIA",8,9))))))))</f>
        <v>6</v>
      </c>
      <c r="J1159">
        <v>6417</v>
      </c>
      <c r="K1159">
        <f>IF(M1159="Bermasalah",0,1)</f>
        <v>0</v>
      </c>
      <c r="L1159" t="s">
        <v>19</v>
      </c>
      <c r="M1159" t="str">
        <f t="shared" si="69"/>
        <v>Bermasalah</v>
      </c>
    </row>
    <row r="1160" spans="1:13" x14ac:dyDescent="0.25">
      <c r="A1160" s="1">
        <v>45062</v>
      </c>
      <c r="B1160" t="s">
        <v>20</v>
      </c>
      <c r="C1160">
        <f t="shared" si="68"/>
        <v>42</v>
      </c>
      <c r="D1160" t="s">
        <v>8</v>
      </c>
      <c r="E1160">
        <f>IF(D1160="ECO",1,IF(D1160="EZ",2,3))</f>
        <v>2</v>
      </c>
      <c r="F1160" t="s">
        <v>4</v>
      </c>
      <c r="G1160">
        <f>IF(F1160="PP_PM",1,IF(F1160="PP_CASH",2,3))</f>
        <v>1</v>
      </c>
      <c r="H1160" t="s">
        <v>12</v>
      </c>
      <c r="I1160">
        <f>IF(H1160="AKULAKUOB",1,IF(H1160="BUKAEXPRESS",2,IF(H1160="BUKALAPAK",3,IF(H1160="E3",4,IF(H1160="LAZADA",5,IF(H1160="MAGELLAN",6,IF(H1160="SHOPEE",7,IF(H1160="TOKOPEDIA",8,9))))))))</f>
        <v>6</v>
      </c>
      <c r="J1160">
        <v>4365</v>
      </c>
      <c r="K1160">
        <f>IF(M1160="Bermasalah",0,1)</f>
        <v>0</v>
      </c>
      <c r="L1160" t="s">
        <v>19</v>
      </c>
      <c r="M1160" t="str">
        <f t="shared" si="69"/>
        <v>Bermasalah</v>
      </c>
    </row>
    <row r="1161" spans="1:13" x14ac:dyDescent="0.25">
      <c r="A1161" s="1">
        <v>45063</v>
      </c>
      <c r="B1161" t="s">
        <v>20</v>
      </c>
      <c r="C1161">
        <f t="shared" si="68"/>
        <v>42</v>
      </c>
      <c r="D1161" t="s">
        <v>8</v>
      </c>
      <c r="E1161">
        <f>IF(D1161="ECO",1,IF(D1161="EZ",2,3))</f>
        <v>2</v>
      </c>
      <c r="F1161" t="s">
        <v>4</v>
      </c>
      <c r="G1161">
        <f>IF(F1161="PP_PM",1,IF(F1161="PP_CASH",2,3))</f>
        <v>1</v>
      </c>
      <c r="H1161" t="s">
        <v>12</v>
      </c>
      <c r="I1161">
        <f>IF(H1161="AKULAKUOB",1,IF(H1161="BUKAEXPRESS",2,IF(H1161="BUKALAPAK",3,IF(H1161="E3",4,IF(H1161="LAZADA",5,IF(H1161="MAGELLAN",6,IF(H1161="SHOPEE",7,IF(H1161="TOKOPEDIA",8,9))))))))</f>
        <v>6</v>
      </c>
      <c r="J1161">
        <v>4477</v>
      </c>
      <c r="K1161">
        <f>IF(M1161="Bermasalah",0,1)</f>
        <v>0</v>
      </c>
      <c r="L1161" t="s">
        <v>131</v>
      </c>
      <c r="M1161" t="str">
        <f t="shared" si="69"/>
        <v>Bermasalah</v>
      </c>
    </row>
    <row r="1162" spans="1:13" x14ac:dyDescent="0.25">
      <c r="A1162" s="1">
        <v>45068</v>
      </c>
      <c r="B1162" t="s">
        <v>20</v>
      </c>
      <c r="C1162">
        <f t="shared" si="68"/>
        <v>42</v>
      </c>
      <c r="D1162" t="s">
        <v>8</v>
      </c>
      <c r="E1162">
        <f>IF(D1162="ECO",1,IF(D1162="EZ",2,3))</f>
        <v>2</v>
      </c>
      <c r="F1162" t="s">
        <v>4</v>
      </c>
      <c r="G1162">
        <f>IF(F1162="PP_PM",1,IF(F1162="PP_CASH",2,3))</f>
        <v>1</v>
      </c>
      <c r="H1162" t="s">
        <v>12</v>
      </c>
      <c r="I1162">
        <f>IF(H1162="AKULAKUOB",1,IF(H1162="BUKAEXPRESS",2,IF(H1162="BUKALAPAK",3,IF(H1162="E3",4,IF(H1162="LAZADA",5,IF(H1162="MAGELLAN",6,IF(H1162="SHOPEE",7,IF(H1162="TOKOPEDIA",8,9))))))))</f>
        <v>6</v>
      </c>
      <c r="J1162">
        <v>3880</v>
      </c>
      <c r="K1162">
        <f>IF(M1162="Bermasalah",0,1)</f>
        <v>0</v>
      </c>
      <c r="L1162" t="s">
        <v>19</v>
      </c>
      <c r="M1162" t="str">
        <f t="shared" si="69"/>
        <v>Bermasalah</v>
      </c>
    </row>
    <row r="1163" spans="1:13" x14ac:dyDescent="0.25">
      <c r="A1163" s="1">
        <v>45069</v>
      </c>
      <c r="B1163" t="s">
        <v>20</v>
      </c>
      <c r="C1163">
        <f t="shared" si="68"/>
        <v>42</v>
      </c>
      <c r="D1163" t="s">
        <v>3</v>
      </c>
      <c r="E1163">
        <f>IF(D1163="ECO",1,IF(D1163="EZ",2,3))</f>
        <v>1</v>
      </c>
      <c r="F1163" t="s">
        <v>4</v>
      </c>
      <c r="G1163">
        <f>IF(F1163="PP_PM",1,IF(F1163="PP_CASH",2,3))</f>
        <v>1</v>
      </c>
      <c r="H1163" t="s">
        <v>12</v>
      </c>
      <c r="I1163">
        <f>IF(H1163="AKULAKUOB",1,IF(H1163="BUKAEXPRESS",2,IF(H1163="BUKALAPAK",3,IF(H1163="E3",4,IF(H1163="LAZADA",5,IF(H1163="MAGELLAN",6,IF(H1163="SHOPEE",7,IF(H1163="TOKOPEDIA",8,9))))))))</f>
        <v>6</v>
      </c>
      <c r="J1163">
        <v>17325</v>
      </c>
      <c r="K1163">
        <f>IF(M1163="Bermasalah",0,1)</f>
        <v>0</v>
      </c>
      <c r="L1163" t="s">
        <v>19</v>
      </c>
      <c r="M1163" t="str">
        <f t="shared" si="69"/>
        <v>Bermasalah</v>
      </c>
    </row>
    <row r="1164" spans="1:13" x14ac:dyDescent="0.25">
      <c r="A1164" s="1">
        <v>45088</v>
      </c>
      <c r="B1164" t="s">
        <v>20</v>
      </c>
      <c r="C1164">
        <f t="shared" si="68"/>
        <v>42</v>
      </c>
      <c r="D1164" t="s">
        <v>8</v>
      </c>
      <c r="E1164">
        <f>IF(D1164="ECO",1,IF(D1164="EZ",2,3))</f>
        <v>2</v>
      </c>
      <c r="F1164" t="s">
        <v>4</v>
      </c>
      <c r="G1164">
        <f>IF(F1164="PP_PM",1,IF(F1164="PP_CASH",2,3))</f>
        <v>1</v>
      </c>
      <c r="H1164" t="s">
        <v>12</v>
      </c>
      <c r="I1164">
        <f>IF(H1164="AKULAKUOB",1,IF(H1164="BUKAEXPRESS",2,IF(H1164="BUKALAPAK",3,IF(H1164="E3",4,IF(H1164="LAZADA",5,IF(H1164="MAGELLAN",6,IF(H1164="SHOPEE",7,IF(H1164="TOKOPEDIA",8,9))))))))</f>
        <v>6</v>
      </c>
      <c r="J1164">
        <v>3880</v>
      </c>
      <c r="K1164">
        <f>IF(M1164="Bermasalah",0,1)</f>
        <v>1</v>
      </c>
      <c r="L1164" t="s">
        <v>44</v>
      </c>
      <c r="M1164" t="str">
        <f t="shared" si="69"/>
        <v>Tidak Bermasalah</v>
      </c>
    </row>
    <row r="1165" spans="1:13" x14ac:dyDescent="0.25">
      <c r="A1165" s="1">
        <v>45094</v>
      </c>
      <c r="B1165" t="s">
        <v>20</v>
      </c>
      <c r="C1165">
        <f t="shared" si="68"/>
        <v>42</v>
      </c>
      <c r="D1165" t="s">
        <v>8</v>
      </c>
      <c r="E1165">
        <f>IF(D1165="ECO",1,IF(D1165="EZ",2,3))</f>
        <v>2</v>
      </c>
      <c r="F1165" t="s">
        <v>4</v>
      </c>
      <c r="G1165">
        <f>IF(F1165="PP_PM",1,IF(F1165="PP_CASH",2,3))</f>
        <v>1</v>
      </c>
      <c r="H1165" t="s">
        <v>12</v>
      </c>
      <c r="I1165">
        <f>IF(H1165="AKULAKUOB",1,IF(H1165="BUKAEXPRESS",2,IF(H1165="BUKALAPAK",3,IF(H1165="E3",4,IF(H1165="LAZADA",5,IF(H1165="MAGELLAN",6,IF(H1165="SHOPEE",7,IF(H1165="TOKOPEDIA",8,9))))))))</f>
        <v>6</v>
      </c>
      <c r="J1165">
        <v>13207</v>
      </c>
      <c r="K1165">
        <f>IF(M1165="Bermasalah",0,1)</f>
        <v>1</v>
      </c>
      <c r="L1165" t="s">
        <v>49</v>
      </c>
      <c r="M1165" t="str">
        <f t="shared" si="69"/>
        <v>Tidak Bermasalah</v>
      </c>
    </row>
    <row r="1166" spans="1:13" x14ac:dyDescent="0.25">
      <c r="A1166" s="1">
        <v>45102</v>
      </c>
      <c r="B1166" t="s">
        <v>20</v>
      </c>
      <c r="C1166">
        <f t="shared" si="68"/>
        <v>42</v>
      </c>
      <c r="D1166" t="s">
        <v>8</v>
      </c>
      <c r="E1166">
        <f>IF(D1166="ECO",1,IF(D1166="EZ",2,3))</f>
        <v>2</v>
      </c>
      <c r="F1166" t="s">
        <v>4</v>
      </c>
      <c r="G1166">
        <f>IF(F1166="PP_PM",1,IF(F1166="PP_CASH",2,3))</f>
        <v>1</v>
      </c>
      <c r="H1166" t="s">
        <v>12</v>
      </c>
      <c r="I1166">
        <f>IF(H1166="AKULAKUOB",1,IF(H1166="BUKAEXPRESS",2,IF(H1166="BUKALAPAK",3,IF(H1166="E3",4,IF(H1166="LAZADA",5,IF(H1166="MAGELLAN",6,IF(H1166="SHOPEE",7,IF(H1166="TOKOPEDIA",8,9))))))))</f>
        <v>6</v>
      </c>
      <c r="J1166">
        <v>17460</v>
      </c>
      <c r="K1166">
        <f>IF(M1166="Bermasalah",0,1)</f>
        <v>0</v>
      </c>
      <c r="L1166" t="s">
        <v>19</v>
      </c>
      <c r="M1166" t="str">
        <f t="shared" si="69"/>
        <v>Bermasalah</v>
      </c>
    </row>
    <row r="1167" spans="1:13" x14ac:dyDescent="0.25">
      <c r="A1167" s="1">
        <v>45094</v>
      </c>
      <c r="B1167" t="s">
        <v>20</v>
      </c>
      <c r="C1167">
        <f t="shared" si="68"/>
        <v>42</v>
      </c>
      <c r="D1167" t="s">
        <v>8</v>
      </c>
      <c r="E1167">
        <f>IF(D1167="ECO",1,IF(D1167="EZ",2,3))</f>
        <v>2</v>
      </c>
      <c r="F1167" t="s">
        <v>4</v>
      </c>
      <c r="G1167">
        <f>IF(F1167="PP_PM",1,IF(F1167="PP_CASH",2,3))</f>
        <v>1</v>
      </c>
      <c r="H1167" t="s">
        <v>12</v>
      </c>
      <c r="I1167">
        <f>IF(H1167="AKULAKUOB",1,IF(H1167="BUKAEXPRESS",2,IF(H1167="BUKALAPAK",3,IF(H1167="E3",4,IF(H1167="LAZADA",5,IF(H1167="MAGELLAN",6,IF(H1167="SHOPEE",7,IF(H1167="TOKOPEDIA",8,9))))))))</f>
        <v>6</v>
      </c>
      <c r="J1167">
        <v>4365</v>
      </c>
      <c r="K1167">
        <f>IF(M1167="Bermasalah",0,1)</f>
        <v>0</v>
      </c>
      <c r="L1167" t="s">
        <v>19</v>
      </c>
      <c r="M1167" t="str">
        <f t="shared" si="69"/>
        <v>Bermasalah</v>
      </c>
    </row>
    <row r="1168" spans="1:13" x14ac:dyDescent="0.25">
      <c r="A1168" s="1">
        <v>45091</v>
      </c>
      <c r="B1168" t="s">
        <v>20</v>
      </c>
      <c r="C1168">
        <f t="shared" si="68"/>
        <v>42</v>
      </c>
      <c r="D1168" t="s">
        <v>8</v>
      </c>
      <c r="E1168">
        <f>IF(D1168="ECO",1,IF(D1168="EZ",2,3))</f>
        <v>2</v>
      </c>
      <c r="F1168" t="s">
        <v>4</v>
      </c>
      <c r="G1168">
        <f>IF(F1168="PP_PM",1,IF(F1168="PP_CASH",2,3))</f>
        <v>1</v>
      </c>
      <c r="H1168" t="s">
        <v>12</v>
      </c>
      <c r="I1168">
        <f>IF(H1168="AKULAKUOB",1,IF(H1168="BUKAEXPRESS",2,IF(H1168="BUKALAPAK",3,IF(H1168="E3",4,IF(H1168="LAZADA",5,IF(H1168="MAGELLAN",6,IF(H1168="SHOPEE",7,IF(H1168="TOKOPEDIA",8,9))))))))</f>
        <v>6</v>
      </c>
      <c r="J1168">
        <v>48500</v>
      </c>
      <c r="K1168">
        <f>IF(M1168="Bermasalah",0,1)</f>
        <v>0</v>
      </c>
      <c r="L1168" t="s">
        <v>131</v>
      </c>
      <c r="M1168" t="str">
        <f t="shared" si="69"/>
        <v>Bermasalah</v>
      </c>
    </row>
    <row r="1169" spans="1:13" x14ac:dyDescent="0.25">
      <c r="A1169" s="1">
        <v>45086</v>
      </c>
      <c r="B1169" t="s">
        <v>20</v>
      </c>
      <c r="C1169">
        <f t="shared" si="68"/>
        <v>42</v>
      </c>
      <c r="D1169" t="s">
        <v>8</v>
      </c>
      <c r="E1169">
        <f>IF(D1169="ECO",1,IF(D1169="EZ",2,3))</f>
        <v>2</v>
      </c>
      <c r="F1169" t="s">
        <v>4</v>
      </c>
      <c r="G1169">
        <f>IF(F1169="PP_PM",1,IF(F1169="PP_CASH",2,3))</f>
        <v>1</v>
      </c>
      <c r="H1169" t="s">
        <v>12</v>
      </c>
      <c r="I1169">
        <f>IF(H1169="AKULAKUOB",1,IF(H1169="BUKAEXPRESS",2,IF(H1169="BUKALAPAK",3,IF(H1169="E3",4,IF(H1169="LAZADA",5,IF(H1169="MAGELLAN",6,IF(H1169="SHOPEE",7,IF(H1169="TOKOPEDIA",8,9))))))))</f>
        <v>6</v>
      </c>
      <c r="J1169">
        <v>4471</v>
      </c>
      <c r="K1169">
        <f>IF(M1169="Bermasalah",0,1)</f>
        <v>0</v>
      </c>
      <c r="L1169" t="s">
        <v>19</v>
      </c>
      <c r="M1169" t="str">
        <f t="shared" si="69"/>
        <v>Bermasalah</v>
      </c>
    </row>
    <row r="1170" spans="1:13" x14ac:dyDescent="0.25">
      <c r="A1170" s="1">
        <v>45097</v>
      </c>
      <c r="B1170" t="s">
        <v>20</v>
      </c>
      <c r="C1170">
        <f t="shared" si="68"/>
        <v>42</v>
      </c>
      <c r="D1170" t="s">
        <v>8</v>
      </c>
      <c r="E1170">
        <f>IF(D1170="ECO",1,IF(D1170="EZ",2,3))</f>
        <v>2</v>
      </c>
      <c r="F1170" t="s">
        <v>4</v>
      </c>
      <c r="G1170">
        <f>IF(F1170="PP_PM",1,IF(F1170="PP_CASH",2,3))</f>
        <v>1</v>
      </c>
      <c r="H1170" t="s">
        <v>12</v>
      </c>
      <c r="I1170">
        <f>IF(H1170="AKULAKUOB",1,IF(H1170="BUKAEXPRESS",2,IF(H1170="BUKALAPAK",3,IF(H1170="E3",4,IF(H1170="LAZADA",5,IF(H1170="MAGELLAN",6,IF(H1170="SHOPEE",7,IF(H1170="TOKOPEDIA",8,9))))))))</f>
        <v>6</v>
      </c>
      <c r="J1170">
        <v>22849</v>
      </c>
      <c r="K1170">
        <f>IF(M1170="Bermasalah",0,1)</f>
        <v>0</v>
      </c>
      <c r="L1170" t="s">
        <v>19</v>
      </c>
      <c r="M1170" t="str">
        <f t="shared" si="69"/>
        <v>Bermasalah</v>
      </c>
    </row>
    <row r="1171" spans="1:13" x14ac:dyDescent="0.25">
      <c r="A1171" s="1">
        <v>45102</v>
      </c>
      <c r="B1171" t="s">
        <v>20</v>
      </c>
      <c r="C1171">
        <f t="shared" si="68"/>
        <v>42</v>
      </c>
      <c r="D1171" t="s">
        <v>8</v>
      </c>
      <c r="E1171">
        <f>IF(D1171="ECO",1,IF(D1171="EZ",2,3))</f>
        <v>2</v>
      </c>
      <c r="F1171" t="s">
        <v>4</v>
      </c>
      <c r="G1171">
        <f>IF(F1171="PP_PM",1,IF(F1171="PP_CASH",2,3))</f>
        <v>1</v>
      </c>
      <c r="H1171" t="s">
        <v>12</v>
      </c>
      <c r="I1171">
        <f>IF(H1171="AKULAKUOB",1,IF(H1171="BUKAEXPRESS",2,IF(H1171="BUKALAPAK",3,IF(H1171="E3",4,IF(H1171="LAZADA",5,IF(H1171="MAGELLAN",6,IF(H1171="SHOPEE",7,IF(H1171="TOKOPEDIA",8,9))))))))</f>
        <v>6</v>
      </c>
      <c r="J1171">
        <v>4477</v>
      </c>
      <c r="K1171">
        <f>IF(M1171="Bermasalah",0,1)</f>
        <v>0</v>
      </c>
      <c r="L1171" t="s">
        <v>19</v>
      </c>
      <c r="M1171" t="str">
        <f t="shared" si="69"/>
        <v>Bermasalah</v>
      </c>
    </row>
    <row r="1172" spans="1:13" x14ac:dyDescent="0.25">
      <c r="A1172" s="1">
        <v>45094</v>
      </c>
      <c r="B1172" t="s">
        <v>20</v>
      </c>
      <c r="C1172">
        <f t="shared" si="68"/>
        <v>42</v>
      </c>
      <c r="D1172" t="s">
        <v>8</v>
      </c>
      <c r="E1172">
        <f>IF(D1172="ECO",1,IF(D1172="EZ",2,3))</f>
        <v>2</v>
      </c>
      <c r="F1172" t="s">
        <v>4</v>
      </c>
      <c r="G1172">
        <f>IF(F1172="PP_PM",1,IF(F1172="PP_CASH",2,3))</f>
        <v>1</v>
      </c>
      <c r="H1172" t="s">
        <v>12</v>
      </c>
      <c r="I1172">
        <f>IF(H1172="AKULAKUOB",1,IF(H1172="BUKAEXPRESS",2,IF(H1172="BUKALAPAK",3,IF(H1172="E3",4,IF(H1172="LAZADA",5,IF(H1172="MAGELLAN",6,IF(H1172="SHOPEE",7,IF(H1172="TOKOPEDIA",8,9))))))))</f>
        <v>6</v>
      </c>
      <c r="J1172">
        <v>4477</v>
      </c>
      <c r="K1172">
        <f>IF(M1172="Bermasalah",0,1)</f>
        <v>0</v>
      </c>
      <c r="L1172" t="s">
        <v>19</v>
      </c>
      <c r="M1172" t="str">
        <f t="shared" si="69"/>
        <v>Bermasalah</v>
      </c>
    </row>
    <row r="1173" spans="1:13" x14ac:dyDescent="0.25">
      <c r="A1173" s="1">
        <v>45085</v>
      </c>
      <c r="B1173" t="s">
        <v>20</v>
      </c>
      <c r="C1173">
        <f t="shared" si="68"/>
        <v>42</v>
      </c>
      <c r="D1173" t="s">
        <v>8</v>
      </c>
      <c r="E1173">
        <f>IF(D1173="ECO",1,IF(D1173="EZ",2,3))</f>
        <v>2</v>
      </c>
      <c r="F1173" t="s">
        <v>4</v>
      </c>
      <c r="G1173">
        <f>IF(F1173="PP_PM",1,IF(F1173="PP_CASH",2,3))</f>
        <v>1</v>
      </c>
      <c r="H1173" t="s">
        <v>12</v>
      </c>
      <c r="I1173">
        <f>IF(H1173="AKULAKUOB",1,IF(H1173="BUKAEXPRESS",2,IF(H1173="BUKALAPAK",3,IF(H1173="E3",4,IF(H1173="LAZADA",5,IF(H1173="MAGELLAN",6,IF(H1173="SHOPEE",7,IF(H1173="TOKOPEDIA",8,9))))))))</f>
        <v>6</v>
      </c>
      <c r="J1173">
        <v>9215</v>
      </c>
      <c r="K1173">
        <f>IF(M1173="Bermasalah",0,1)</f>
        <v>0</v>
      </c>
      <c r="L1173" t="s">
        <v>10</v>
      </c>
      <c r="M1173" t="str">
        <f t="shared" si="69"/>
        <v>Bermasalah</v>
      </c>
    </row>
    <row r="1174" spans="1:13" x14ac:dyDescent="0.25">
      <c r="A1174" s="1">
        <v>45088</v>
      </c>
      <c r="B1174" t="s">
        <v>20</v>
      </c>
      <c r="C1174">
        <f t="shared" si="68"/>
        <v>42</v>
      </c>
      <c r="D1174" t="s">
        <v>8</v>
      </c>
      <c r="E1174">
        <f>IF(D1174="ECO",1,IF(D1174="EZ",2,3))</f>
        <v>2</v>
      </c>
      <c r="F1174" t="s">
        <v>4</v>
      </c>
      <c r="G1174">
        <f>IF(F1174="PP_PM",1,IF(F1174="PP_CASH",2,3))</f>
        <v>1</v>
      </c>
      <c r="H1174" t="s">
        <v>12</v>
      </c>
      <c r="I1174">
        <f>IF(H1174="AKULAKUOB",1,IF(H1174="BUKAEXPRESS",2,IF(H1174="BUKALAPAK",3,IF(H1174="E3",4,IF(H1174="LAZADA",5,IF(H1174="MAGELLAN",6,IF(H1174="SHOPEE",7,IF(H1174="TOKOPEDIA",8,9))))))))</f>
        <v>6</v>
      </c>
      <c r="J1174">
        <v>4365</v>
      </c>
      <c r="K1174">
        <f>IF(M1174="Bermasalah",0,1)</f>
        <v>0</v>
      </c>
      <c r="L1174" t="s">
        <v>19</v>
      </c>
      <c r="M1174" t="str">
        <f t="shared" si="69"/>
        <v>Bermasalah</v>
      </c>
    </row>
    <row r="1175" spans="1:13" x14ac:dyDescent="0.25">
      <c r="A1175" s="1">
        <v>45101</v>
      </c>
      <c r="B1175" t="s">
        <v>20</v>
      </c>
      <c r="C1175">
        <f t="shared" si="68"/>
        <v>42</v>
      </c>
      <c r="D1175" t="s">
        <v>8</v>
      </c>
      <c r="E1175">
        <f>IF(D1175="ECO",1,IF(D1175="EZ",2,3))</f>
        <v>2</v>
      </c>
      <c r="F1175" t="s">
        <v>4</v>
      </c>
      <c r="G1175">
        <f>IF(F1175="PP_PM",1,IF(F1175="PP_CASH",2,3))</f>
        <v>1</v>
      </c>
      <c r="H1175" t="s">
        <v>12</v>
      </c>
      <c r="I1175">
        <f>IF(H1175="AKULAKUOB",1,IF(H1175="BUKAEXPRESS",2,IF(H1175="BUKALAPAK",3,IF(H1175="E3",4,IF(H1175="LAZADA",5,IF(H1175="MAGELLAN",6,IF(H1175="SHOPEE",7,IF(H1175="TOKOPEDIA",8,9))))))))</f>
        <v>6</v>
      </c>
      <c r="J1175">
        <v>4104</v>
      </c>
      <c r="K1175">
        <f>IF(M1175="Bermasalah",0,1)</f>
        <v>0</v>
      </c>
      <c r="L1175" t="s">
        <v>19</v>
      </c>
      <c r="M1175" t="str">
        <f t="shared" si="69"/>
        <v>Bermasalah</v>
      </c>
    </row>
    <row r="1176" spans="1:13" x14ac:dyDescent="0.25">
      <c r="A1176" s="1">
        <v>45089</v>
      </c>
      <c r="B1176" t="s">
        <v>20</v>
      </c>
      <c r="C1176">
        <f t="shared" si="68"/>
        <v>42</v>
      </c>
      <c r="D1176" t="s">
        <v>8</v>
      </c>
      <c r="E1176">
        <f>IF(D1176="ECO",1,IF(D1176="EZ",2,3))</f>
        <v>2</v>
      </c>
      <c r="F1176" t="s">
        <v>4</v>
      </c>
      <c r="G1176">
        <f>IF(F1176="PP_PM",1,IF(F1176="PP_CASH",2,3))</f>
        <v>1</v>
      </c>
      <c r="H1176" t="s">
        <v>12</v>
      </c>
      <c r="I1176">
        <f>IF(H1176="AKULAKUOB",1,IF(H1176="BUKAEXPRESS",2,IF(H1176="BUKALAPAK",3,IF(H1176="E3",4,IF(H1176="LAZADA",5,IF(H1176="MAGELLAN",6,IF(H1176="SHOPEE",7,IF(H1176="TOKOPEDIA",8,9))))))))</f>
        <v>6</v>
      </c>
      <c r="J1176">
        <v>8842</v>
      </c>
      <c r="K1176">
        <f>IF(M1176="Bermasalah",0,1)</f>
        <v>1</v>
      </c>
      <c r="L1176" t="s">
        <v>49</v>
      </c>
      <c r="M1176" t="str">
        <f t="shared" si="69"/>
        <v>Tidak Bermasalah</v>
      </c>
    </row>
    <row r="1177" spans="1:13" x14ac:dyDescent="0.25">
      <c r="A1177" s="1">
        <v>45091</v>
      </c>
      <c r="B1177" t="s">
        <v>20</v>
      </c>
      <c r="C1177">
        <f t="shared" si="68"/>
        <v>42</v>
      </c>
      <c r="D1177" t="s">
        <v>8</v>
      </c>
      <c r="E1177">
        <f>IF(D1177="ECO",1,IF(D1177="EZ",2,3))</f>
        <v>2</v>
      </c>
      <c r="F1177" t="s">
        <v>4</v>
      </c>
      <c r="G1177">
        <f>IF(F1177="PP_PM",1,IF(F1177="PP_CASH",2,3))</f>
        <v>1</v>
      </c>
      <c r="H1177" t="s">
        <v>12</v>
      </c>
      <c r="I1177">
        <f>IF(H1177="AKULAKUOB",1,IF(H1177="BUKAEXPRESS",2,IF(H1177="BUKALAPAK",3,IF(H1177="E3",4,IF(H1177="LAZADA",5,IF(H1177="MAGELLAN",6,IF(H1177="SHOPEE",7,IF(H1177="TOKOPEDIA",8,9))))))))</f>
        <v>6</v>
      </c>
      <c r="J1177">
        <v>4365</v>
      </c>
      <c r="K1177">
        <f>IF(M1177="Bermasalah",0,1)</f>
        <v>1</v>
      </c>
      <c r="L1177" t="s">
        <v>49</v>
      </c>
      <c r="M1177" t="str">
        <f t="shared" si="69"/>
        <v>Tidak Bermasalah</v>
      </c>
    </row>
    <row r="1178" spans="1:13" x14ac:dyDescent="0.25">
      <c r="A1178" s="1">
        <v>45089</v>
      </c>
      <c r="B1178" t="s">
        <v>20</v>
      </c>
      <c r="C1178">
        <f t="shared" si="68"/>
        <v>42</v>
      </c>
      <c r="D1178" t="s">
        <v>8</v>
      </c>
      <c r="E1178">
        <f>IF(D1178="ECO",1,IF(D1178="EZ",2,3))</f>
        <v>2</v>
      </c>
      <c r="F1178" t="s">
        <v>4</v>
      </c>
      <c r="G1178">
        <f>IF(F1178="PP_PM",1,IF(F1178="PP_CASH",2,3))</f>
        <v>1</v>
      </c>
      <c r="H1178" t="s">
        <v>12</v>
      </c>
      <c r="I1178">
        <f>IF(H1178="AKULAKUOB",1,IF(H1178="BUKAEXPRESS",2,IF(H1178="BUKALAPAK",3,IF(H1178="E3",4,IF(H1178="LAZADA",5,IF(H1178="MAGELLAN",6,IF(H1178="SHOPEE",7,IF(H1178="TOKOPEDIA",8,9))))))))</f>
        <v>6</v>
      </c>
      <c r="J1178">
        <v>4477</v>
      </c>
      <c r="K1178">
        <f>IF(M1178="Bermasalah",0,1)</f>
        <v>1</v>
      </c>
      <c r="L1178" t="s">
        <v>49</v>
      </c>
      <c r="M1178" t="str">
        <f t="shared" si="69"/>
        <v>Tidak Bermasalah</v>
      </c>
    </row>
    <row r="1179" spans="1:13" x14ac:dyDescent="0.25">
      <c r="A1179" s="1">
        <v>45103</v>
      </c>
      <c r="B1179" t="s">
        <v>20</v>
      </c>
      <c r="C1179">
        <f t="shared" si="68"/>
        <v>42</v>
      </c>
      <c r="D1179" t="s">
        <v>8</v>
      </c>
      <c r="E1179">
        <f>IF(D1179="ECO",1,IF(D1179="EZ",2,3))</f>
        <v>2</v>
      </c>
      <c r="F1179" t="s">
        <v>4</v>
      </c>
      <c r="G1179">
        <f>IF(F1179="PP_PM",1,IF(F1179="PP_CASH",2,3))</f>
        <v>1</v>
      </c>
      <c r="H1179" t="s">
        <v>12</v>
      </c>
      <c r="I1179">
        <f>IF(H1179="AKULAKUOB",1,IF(H1179="BUKAEXPRESS",2,IF(H1179="BUKALAPAK",3,IF(H1179="E3",4,IF(H1179="LAZADA",5,IF(H1179="MAGELLAN",6,IF(H1179="SHOPEE",7,IF(H1179="TOKOPEDIA",8,9))))))))</f>
        <v>6</v>
      </c>
      <c r="J1179">
        <v>4477</v>
      </c>
      <c r="K1179">
        <f>IF(M1179="Bermasalah",0,1)</f>
        <v>1</v>
      </c>
      <c r="L1179" t="s">
        <v>49</v>
      </c>
      <c r="M1179" t="str">
        <f t="shared" si="69"/>
        <v>Tidak Bermasalah</v>
      </c>
    </row>
    <row r="1180" spans="1:13" x14ac:dyDescent="0.25">
      <c r="A1180" s="1">
        <v>45104</v>
      </c>
      <c r="B1180" t="s">
        <v>20</v>
      </c>
      <c r="C1180">
        <f t="shared" ref="C1180:C1181" si="70">IF(B1180=B1179,42,43)</f>
        <v>42</v>
      </c>
      <c r="D1180" t="s">
        <v>8</v>
      </c>
      <c r="E1180">
        <f>IF(D1180="ECO",1,IF(D1180="EZ",2,3))</f>
        <v>2</v>
      </c>
      <c r="F1180" t="s">
        <v>4</v>
      </c>
      <c r="G1180">
        <f>IF(F1180="PP_PM",1,IF(F1180="PP_CASH",2,3))</f>
        <v>1</v>
      </c>
      <c r="H1180" t="s">
        <v>12</v>
      </c>
      <c r="I1180">
        <f>IF(H1180="AKULAKUOB",1,IF(H1180="BUKAEXPRESS",2,IF(H1180="BUKALAPAK",3,IF(H1180="E3",4,IF(H1180="LAZADA",5,IF(H1180="MAGELLAN",6,IF(H1180="SHOPEE",7,IF(H1180="TOKOPEDIA",8,9))))))))</f>
        <v>6</v>
      </c>
      <c r="J1180">
        <v>11155</v>
      </c>
      <c r="K1180">
        <f>IF(M1180="Bermasalah",0,1)</f>
        <v>1</v>
      </c>
      <c r="L1180" t="s">
        <v>49</v>
      </c>
      <c r="M1180" t="str">
        <f t="shared" si="69"/>
        <v>Tidak Bermasalah</v>
      </c>
    </row>
    <row r="1181" spans="1:13" x14ac:dyDescent="0.25">
      <c r="A1181" s="1">
        <v>44957</v>
      </c>
      <c r="B1181" t="s">
        <v>75</v>
      </c>
      <c r="C1181">
        <f t="shared" si="70"/>
        <v>43</v>
      </c>
      <c r="D1181" t="s">
        <v>3</v>
      </c>
      <c r="E1181">
        <f>IF(D1181="ECO",1,IF(D1181="EZ",2,3))</f>
        <v>1</v>
      </c>
      <c r="F1181" t="s">
        <v>4</v>
      </c>
      <c r="G1181">
        <f>IF(F1181="PP_PM",1,IF(F1181="PP_CASH",2,3))</f>
        <v>1</v>
      </c>
      <c r="H1181" t="s">
        <v>5</v>
      </c>
      <c r="I1181">
        <f>IF(H1181="AKULAKUOB",1,IF(H1181="BUKAEXPRESS",2,IF(H1181="BUKALAPAK",3,IF(H1181="E3",4,IF(H1181="LAZADA",5,IF(H1181="MAGELLAN",6,IF(H1181="SHOPEE",7,IF(H1181="TOKOPEDIA",8,9))))))))</f>
        <v>7</v>
      </c>
      <c r="J1181">
        <v>31432</v>
      </c>
      <c r="K1181">
        <f>IF(M1181="Bermasalah",0,1)</f>
        <v>1</v>
      </c>
      <c r="L1181" t="s">
        <v>49</v>
      </c>
      <c r="M1181" t="str">
        <f t="shared" si="69"/>
        <v>Tidak Bermasalah</v>
      </c>
    </row>
    <row r="1182" spans="1:13" x14ac:dyDescent="0.25">
      <c r="A1182" s="1">
        <v>45001</v>
      </c>
      <c r="B1182" t="s">
        <v>75</v>
      </c>
      <c r="C1182">
        <f>IF(B1182=B1181,43,44)</f>
        <v>43</v>
      </c>
      <c r="D1182" t="s">
        <v>8</v>
      </c>
      <c r="E1182">
        <f>IF(D1182="ECO",1,IF(D1182="EZ",2,3))</f>
        <v>2</v>
      </c>
      <c r="F1182" t="s">
        <v>4</v>
      </c>
      <c r="G1182">
        <f>IF(F1182="PP_PM",1,IF(F1182="PP_CASH",2,3))</f>
        <v>1</v>
      </c>
      <c r="H1182" t="s">
        <v>5</v>
      </c>
      <c r="I1182">
        <f>IF(H1182="AKULAKUOB",1,IF(H1182="BUKAEXPRESS",2,IF(H1182="BUKALAPAK",3,IF(H1182="E3",4,IF(H1182="LAZADA",5,IF(H1182="MAGELLAN",6,IF(H1182="SHOPEE",7,IF(H1182="TOKOPEDIA",8,9))))))))</f>
        <v>7</v>
      </c>
      <c r="J1182">
        <v>23280</v>
      </c>
      <c r="K1182">
        <f>IF(M1182="Bermasalah",0,1)</f>
        <v>1</v>
      </c>
      <c r="L1182" t="s">
        <v>49</v>
      </c>
      <c r="M1182" t="str">
        <f t="shared" si="69"/>
        <v>Tidak Bermasalah</v>
      </c>
    </row>
    <row r="1183" spans="1:13" x14ac:dyDescent="0.25">
      <c r="A1183" s="1">
        <v>45013</v>
      </c>
      <c r="B1183" t="s">
        <v>75</v>
      </c>
      <c r="C1183">
        <f t="shared" ref="C1183:C1188" si="71">IF(B1183=B1182,43,44)</f>
        <v>43</v>
      </c>
      <c r="D1183" t="s">
        <v>3</v>
      </c>
      <c r="E1183">
        <f>IF(D1183="ECO",1,IF(D1183="EZ",2,3))</f>
        <v>1</v>
      </c>
      <c r="F1183" t="s">
        <v>4</v>
      </c>
      <c r="G1183">
        <f>IF(F1183="PP_PM",1,IF(F1183="PP_CASH",2,3))</f>
        <v>1</v>
      </c>
      <c r="H1183" t="s">
        <v>5</v>
      </c>
      <c r="I1183">
        <f>IF(H1183="AKULAKUOB",1,IF(H1183="BUKAEXPRESS",2,IF(H1183="BUKALAPAK",3,IF(H1183="E3",4,IF(H1183="LAZADA",5,IF(H1183="MAGELLAN",6,IF(H1183="SHOPEE",7,IF(H1183="TOKOPEDIA",8,9))))))))</f>
        <v>7</v>
      </c>
      <c r="J1183">
        <v>29948</v>
      </c>
      <c r="K1183">
        <f>IF(M1183="Bermasalah",0,1)</f>
        <v>1</v>
      </c>
      <c r="L1183" t="s">
        <v>49</v>
      </c>
      <c r="M1183" t="str">
        <f t="shared" si="69"/>
        <v>Tidak Bermasalah</v>
      </c>
    </row>
    <row r="1184" spans="1:13" x14ac:dyDescent="0.25">
      <c r="A1184" s="1">
        <v>45013</v>
      </c>
      <c r="B1184" t="s">
        <v>75</v>
      </c>
      <c r="C1184">
        <f t="shared" si="71"/>
        <v>43</v>
      </c>
      <c r="D1184" t="s">
        <v>3</v>
      </c>
      <c r="E1184">
        <f>IF(D1184="ECO",1,IF(D1184="EZ",2,3))</f>
        <v>1</v>
      </c>
      <c r="F1184" t="s">
        <v>4</v>
      </c>
      <c r="G1184">
        <f>IF(F1184="PP_PM",1,IF(F1184="PP_CASH",2,3))</f>
        <v>1</v>
      </c>
      <c r="H1184" t="s">
        <v>5</v>
      </c>
      <c r="I1184">
        <f>IF(H1184="AKULAKUOB",1,IF(H1184="BUKAEXPRESS",2,IF(H1184="BUKALAPAK",3,IF(H1184="E3",4,IF(H1184="LAZADA",5,IF(H1184="MAGELLAN",6,IF(H1184="SHOPEE",7,IF(H1184="TOKOPEDIA",8,9))))))))</f>
        <v>7</v>
      </c>
      <c r="J1184">
        <v>26482</v>
      </c>
      <c r="K1184">
        <f>IF(M1184="Bermasalah",0,1)</f>
        <v>1</v>
      </c>
      <c r="L1184" t="s">
        <v>49</v>
      </c>
      <c r="M1184" t="str">
        <f t="shared" si="69"/>
        <v>Tidak Bermasalah</v>
      </c>
    </row>
    <row r="1185" spans="1:13" x14ac:dyDescent="0.25">
      <c r="A1185" s="1">
        <v>45014</v>
      </c>
      <c r="B1185" t="s">
        <v>75</v>
      </c>
      <c r="C1185">
        <f t="shared" si="71"/>
        <v>43</v>
      </c>
      <c r="D1185" t="s">
        <v>3</v>
      </c>
      <c r="E1185">
        <f>IF(D1185="ECO",1,IF(D1185="EZ",2,3))</f>
        <v>1</v>
      </c>
      <c r="F1185" t="s">
        <v>4</v>
      </c>
      <c r="G1185">
        <f>IF(F1185="PP_PM",1,IF(F1185="PP_CASH",2,3))</f>
        <v>1</v>
      </c>
      <c r="H1185" t="s">
        <v>5</v>
      </c>
      <c r="I1185">
        <f>IF(H1185="AKULAKUOB",1,IF(H1185="BUKAEXPRESS",2,IF(H1185="BUKALAPAK",3,IF(H1185="E3",4,IF(H1185="LAZADA",5,IF(H1185="MAGELLAN",6,IF(H1185="SHOPEE",7,IF(H1185="TOKOPEDIA",8,9))))))))</f>
        <v>7</v>
      </c>
      <c r="J1185">
        <v>23265</v>
      </c>
      <c r="K1185">
        <f>IF(M1185="Bermasalah",0,1)</f>
        <v>1</v>
      </c>
      <c r="L1185" t="s">
        <v>49</v>
      </c>
      <c r="M1185" t="str">
        <f t="shared" si="69"/>
        <v>Tidak Bermasalah</v>
      </c>
    </row>
    <row r="1186" spans="1:13" x14ac:dyDescent="0.25">
      <c r="A1186" s="1">
        <v>45043</v>
      </c>
      <c r="B1186" t="s">
        <v>75</v>
      </c>
      <c r="C1186">
        <f t="shared" si="71"/>
        <v>43</v>
      </c>
      <c r="D1186" t="s">
        <v>8</v>
      </c>
      <c r="E1186">
        <f>IF(D1186="ECO",1,IF(D1186="EZ",2,3))</f>
        <v>2</v>
      </c>
      <c r="F1186" t="s">
        <v>4</v>
      </c>
      <c r="G1186">
        <f>IF(F1186="PP_PM",1,IF(F1186="PP_CASH",2,3))</f>
        <v>1</v>
      </c>
      <c r="H1186" t="s">
        <v>86</v>
      </c>
      <c r="I1186">
        <f>IF(H1186="AKULAKUOB",1,IF(H1186="BUKAEXPRESS",2,IF(H1186="BUKALAPAK",3,IF(H1186="E3",4,IF(H1186="LAZADA",5,IF(H1186="MAGELLAN",6,IF(H1186="SHOPEE",7,IF(H1186="TOKOPEDIA",8,9))))))))</f>
        <v>8</v>
      </c>
      <c r="J1186">
        <v>87000</v>
      </c>
      <c r="K1186">
        <f>IF(M1186="Bermasalah",0,1)</f>
        <v>1</v>
      </c>
      <c r="L1186" t="s">
        <v>49</v>
      </c>
      <c r="M1186" t="str">
        <f t="shared" si="69"/>
        <v>Tidak Bermasalah</v>
      </c>
    </row>
    <row r="1187" spans="1:13" x14ac:dyDescent="0.25">
      <c r="A1187" s="1">
        <v>45064</v>
      </c>
      <c r="B1187" t="s">
        <v>75</v>
      </c>
      <c r="C1187">
        <f t="shared" si="71"/>
        <v>43</v>
      </c>
      <c r="D1187" t="s">
        <v>8</v>
      </c>
      <c r="E1187">
        <f>IF(D1187="ECO",1,IF(D1187="EZ",2,3))</f>
        <v>2</v>
      </c>
      <c r="F1187" t="s">
        <v>4</v>
      </c>
      <c r="G1187">
        <f>IF(F1187="PP_PM",1,IF(F1187="PP_CASH",2,3))</f>
        <v>1</v>
      </c>
      <c r="H1187" t="s">
        <v>86</v>
      </c>
      <c r="I1187">
        <f>IF(H1187="AKULAKUOB",1,IF(H1187="BUKAEXPRESS",2,IF(H1187="BUKALAPAK",3,IF(H1187="E3",4,IF(H1187="LAZADA",5,IF(H1187="MAGELLAN",6,IF(H1187="SHOPEE",7,IF(H1187="TOKOPEDIA",8,9))))))))</f>
        <v>8</v>
      </c>
      <c r="J1187">
        <v>27000</v>
      </c>
      <c r="K1187">
        <f>IF(M1187="Bermasalah",0,1)</f>
        <v>1</v>
      </c>
      <c r="L1187" t="s">
        <v>49</v>
      </c>
      <c r="M1187" t="str">
        <f t="shared" si="69"/>
        <v>Tidak Bermasalah</v>
      </c>
    </row>
    <row r="1188" spans="1:13" x14ac:dyDescent="0.25">
      <c r="A1188" s="1">
        <v>44927</v>
      </c>
      <c r="B1188" t="s">
        <v>96</v>
      </c>
      <c r="C1188">
        <f t="shared" si="71"/>
        <v>44</v>
      </c>
      <c r="D1188" t="s">
        <v>8</v>
      </c>
      <c r="E1188">
        <f>IF(D1188="ECO",1,IF(D1188="EZ",2,3))</f>
        <v>2</v>
      </c>
      <c r="F1188" t="s">
        <v>56</v>
      </c>
      <c r="G1188">
        <f>IF(F1188="PP_PM",1,IF(F1188="PP_CASH",2,3))</f>
        <v>2</v>
      </c>
      <c r="H1188" t="s">
        <v>48</v>
      </c>
      <c r="I1188">
        <f>IF(H1188="AKULAKUOB",1,IF(H1188="BUKAEXPRESS",2,IF(H1188="BUKALAPAK",3,IF(H1188="E3",4,IF(H1188="LAZADA",5,IF(H1188="MAGELLAN",6,IF(H1188="SHOPEE",7,IF(H1188="TOKOPEDIA",8,9))))))))</f>
        <v>4</v>
      </c>
      <c r="J1188">
        <v>40000</v>
      </c>
      <c r="K1188">
        <f>IF(M1188="Bermasalah",0,1)</f>
        <v>1</v>
      </c>
      <c r="L1188" t="s">
        <v>49</v>
      </c>
      <c r="M1188" t="str">
        <f t="shared" si="69"/>
        <v>Tidak Bermasalah</v>
      </c>
    </row>
    <row r="1189" spans="1:13" x14ac:dyDescent="0.25">
      <c r="A1189" s="1">
        <v>44927</v>
      </c>
      <c r="B1189" t="s">
        <v>96</v>
      </c>
      <c r="C1189">
        <f>IF(B1189=B1188,44,45)</f>
        <v>44</v>
      </c>
      <c r="D1189" t="s">
        <v>8</v>
      </c>
      <c r="E1189">
        <f>IF(D1189="ECO",1,IF(D1189="EZ",2,3))</f>
        <v>2</v>
      </c>
      <c r="F1189" t="s">
        <v>56</v>
      </c>
      <c r="G1189">
        <f>IF(F1189="PP_PM",1,IF(F1189="PP_CASH",2,3))</f>
        <v>2</v>
      </c>
      <c r="H1189" t="s">
        <v>48</v>
      </c>
      <c r="I1189">
        <f>IF(H1189="AKULAKUOB",1,IF(H1189="BUKAEXPRESS",2,IF(H1189="BUKALAPAK",3,IF(H1189="E3",4,IF(H1189="LAZADA",5,IF(H1189="MAGELLAN",6,IF(H1189="SHOPEE",7,IF(H1189="TOKOPEDIA",8,9))))))))</f>
        <v>4</v>
      </c>
      <c r="J1189">
        <v>8000</v>
      </c>
      <c r="K1189">
        <f>IF(M1189="Bermasalah",0,1)</f>
        <v>1</v>
      </c>
      <c r="L1189" t="s">
        <v>49</v>
      </c>
      <c r="M1189" t="str">
        <f t="shared" si="69"/>
        <v>Tidak Bermasalah</v>
      </c>
    </row>
    <row r="1190" spans="1:13" x14ac:dyDescent="0.25">
      <c r="A1190" s="1">
        <v>44958</v>
      </c>
      <c r="B1190" t="s">
        <v>96</v>
      </c>
      <c r="C1190">
        <f t="shared" ref="C1190:C1199" si="72">IF(B1190=B1189,44,45)</f>
        <v>44</v>
      </c>
      <c r="D1190" t="s">
        <v>8</v>
      </c>
      <c r="E1190">
        <f>IF(D1190="ECO",1,IF(D1190="EZ",2,3))</f>
        <v>2</v>
      </c>
      <c r="F1190" t="s">
        <v>4</v>
      </c>
      <c r="G1190">
        <f>IF(F1190="PP_PM",1,IF(F1190="PP_CASH",2,3))</f>
        <v>1</v>
      </c>
      <c r="H1190" t="s">
        <v>12</v>
      </c>
      <c r="I1190">
        <f>IF(H1190="AKULAKUOB",1,IF(H1190="BUKAEXPRESS",2,IF(H1190="BUKALAPAK",3,IF(H1190="E3",4,IF(H1190="LAZADA",5,IF(H1190="MAGELLAN",6,IF(H1190="SHOPEE",7,IF(H1190="TOKOPEDIA",8,9))))))))</f>
        <v>6</v>
      </c>
      <c r="J1190">
        <v>14975</v>
      </c>
      <c r="K1190">
        <f>IF(M1190="Bermasalah",0,1)</f>
        <v>1</v>
      </c>
      <c r="L1190" t="s">
        <v>49</v>
      </c>
      <c r="M1190" t="str">
        <f t="shared" si="69"/>
        <v>Tidak Bermasalah</v>
      </c>
    </row>
    <row r="1191" spans="1:13" x14ac:dyDescent="0.25">
      <c r="A1191" s="1">
        <v>44958</v>
      </c>
      <c r="B1191" t="s">
        <v>96</v>
      </c>
      <c r="C1191">
        <f t="shared" si="72"/>
        <v>44</v>
      </c>
      <c r="D1191" t="s">
        <v>8</v>
      </c>
      <c r="E1191">
        <f>IF(D1191="ECO",1,IF(D1191="EZ",2,3))</f>
        <v>2</v>
      </c>
      <c r="F1191" t="s">
        <v>4</v>
      </c>
      <c r="G1191">
        <f>IF(F1191="PP_PM",1,IF(F1191="PP_CASH",2,3))</f>
        <v>1</v>
      </c>
      <c r="H1191" t="s">
        <v>12</v>
      </c>
      <c r="I1191">
        <f>IF(H1191="AKULAKUOB",1,IF(H1191="BUKAEXPRESS",2,IF(H1191="BUKALAPAK",3,IF(H1191="E3",4,IF(H1191="LAZADA",5,IF(H1191="MAGELLAN",6,IF(H1191="SHOPEE",7,IF(H1191="TOKOPEDIA",8,9))))))))</f>
        <v>6</v>
      </c>
      <c r="J1191">
        <v>12125</v>
      </c>
      <c r="K1191">
        <f>IF(M1191="Bermasalah",0,1)</f>
        <v>1</v>
      </c>
      <c r="L1191" t="s">
        <v>49</v>
      </c>
      <c r="M1191" t="str">
        <f t="shared" si="69"/>
        <v>Tidak Bermasalah</v>
      </c>
    </row>
    <row r="1192" spans="1:13" x14ac:dyDescent="0.25">
      <c r="A1192" s="1">
        <v>44958</v>
      </c>
      <c r="B1192" t="s">
        <v>96</v>
      </c>
      <c r="C1192">
        <f t="shared" si="72"/>
        <v>44</v>
      </c>
      <c r="D1192" t="s">
        <v>8</v>
      </c>
      <c r="E1192">
        <f>IF(D1192="ECO",1,IF(D1192="EZ",2,3))</f>
        <v>2</v>
      </c>
      <c r="F1192" t="s">
        <v>4</v>
      </c>
      <c r="G1192">
        <f>IF(F1192="PP_PM",1,IF(F1192="PP_CASH",2,3))</f>
        <v>1</v>
      </c>
      <c r="H1192" t="s">
        <v>12</v>
      </c>
      <c r="I1192">
        <f>IF(H1192="AKULAKUOB",1,IF(H1192="BUKAEXPRESS",2,IF(H1192="BUKALAPAK",3,IF(H1192="E3",4,IF(H1192="LAZADA",5,IF(H1192="MAGELLAN",6,IF(H1192="SHOPEE",7,IF(H1192="TOKOPEDIA",8,9))))))))</f>
        <v>6</v>
      </c>
      <c r="J1192">
        <v>30555</v>
      </c>
      <c r="K1192">
        <f>IF(M1192="Bermasalah",0,1)</f>
        <v>1</v>
      </c>
      <c r="L1192" t="s">
        <v>49</v>
      </c>
      <c r="M1192" t="str">
        <f t="shared" si="69"/>
        <v>Tidak Bermasalah</v>
      </c>
    </row>
    <row r="1193" spans="1:13" x14ac:dyDescent="0.25">
      <c r="A1193" s="1">
        <v>44958</v>
      </c>
      <c r="B1193" t="s">
        <v>96</v>
      </c>
      <c r="C1193">
        <f t="shared" si="72"/>
        <v>44</v>
      </c>
      <c r="D1193" t="s">
        <v>8</v>
      </c>
      <c r="E1193">
        <f>IF(D1193="ECO",1,IF(D1193="EZ",2,3))</f>
        <v>2</v>
      </c>
      <c r="F1193" t="s">
        <v>4</v>
      </c>
      <c r="G1193">
        <f>IF(F1193="PP_PM",1,IF(F1193="PP_CASH",2,3))</f>
        <v>1</v>
      </c>
      <c r="H1193" t="s">
        <v>12</v>
      </c>
      <c r="I1193">
        <f>IF(H1193="AKULAKUOB",1,IF(H1193="BUKAEXPRESS",2,IF(H1193="BUKALAPAK",3,IF(H1193="E3",4,IF(H1193="LAZADA",5,IF(H1193="MAGELLAN",6,IF(H1193="SHOPEE",7,IF(H1193="TOKOPEDIA",8,9))))))))</f>
        <v>6</v>
      </c>
      <c r="J1193">
        <v>5913</v>
      </c>
      <c r="K1193">
        <f>IF(M1193="Bermasalah",0,1)</f>
        <v>1</v>
      </c>
      <c r="L1193" t="s">
        <v>49</v>
      </c>
      <c r="M1193" t="str">
        <f t="shared" si="69"/>
        <v>Tidak Bermasalah</v>
      </c>
    </row>
    <row r="1194" spans="1:13" x14ac:dyDescent="0.25">
      <c r="A1194" s="1">
        <v>44958</v>
      </c>
      <c r="B1194" t="s">
        <v>96</v>
      </c>
      <c r="C1194">
        <f t="shared" si="72"/>
        <v>44</v>
      </c>
      <c r="D1194" t="s">
        <v>8</v>
      </c>
      <c r="E1194">
        <f>IF(D1194="ECO",1,IF(D1194="EZ",2,3))</f>
        <v>2</v>
      </c>
      <c r="F1194" t="s">
        <v>4</v>
      </c>
      <c r="G1194">
        <f>IF(F1194="PP_PM",1,IF(F1194="PP_CASH",2,3))</f>
        <v>1</v>
      </c>
      <c r="H1194" t="s">
        <v>12</v>
      </c>
      <c r="I1194">
        <f>IF(H1194="AKULAKUOB",1,IF(H1194="BUKAEXPRESS",2,IF(H1194="BUKALAPAK",3,IF(H1194="E3",4,IF(H1194="LAZADA",5,IF(H1194="MAGELLAN",6,IF(H1194="SHOPEE",7,IF(H1194="TOKOPEDIA",8,9))))))))</f>
        <v>6</v>
      </c>
      <c r="J1194">
        <v>24250</v>
      </c>
      <c r="K1194">
        <f>IF(M1194="Bermasalah",0,1)</f>
        <v>1</v>
      </c>
      <c r="L1194" t="s">
        <v>49</v>
      </c>
      <c r="M1194" t="str">
        <f t="shared" si="69"/>
        <v>Tidak Bermasalah</v>
      </c>
    </row>
    <row r="1195" spans="1:13" x14ac:dyDescent="0.25">
      <c r="A1195" s="1">
        <v>45009</v>
      </c>
      <c r="B1195" t="s">
        <v>96</v>
      </c>
      <c r="C1195">
        <f t="shared" si="72"/>
        <v>44</v>
      </c>
      <c r="D1195" t="s">
        <v>8</v>
      </c>
      <c r="E1195">
        <f>IF(D1195="ECO",1,IF(D1195="EZ",2,3))</f>
        <v>2</v>
      </c>
      <c r="F1195" t="s">
        <v>4</v>
      </c>
      <c r="G1195">
        <f>IF(F1195="PP_PM",1,IF(F1195="PP_CASH",2,3))</f>
        <v>1</v>
      </c>
      <c r="H1195" t="s">
        <v>12</v>
      </c>
      <c r="I1195">
        <f>IF(H1195="AKULAKUOB",1,IF(H1195="BUKAEXPRESS",2,IF(H1195="BUKALAPAK",3,IF(H1195="E3",4,IF(H1195="LAZADA",5,IF(H1195="MAGELLAN",6,IF(H1195="SHOPEE",7,IF(H1195="TOKOPEDIA",8,9))))))))</f>
        <v>6</v>
      </c>
      <c r="J1195">
        <v>23214</v>
      </c>
      <c r="K1195">
        <f>IF(M1195="Bermasalah",0,1)</f>
        <v>0</v>
      </c>
      <c r="L1195" t="s">
        <v>131</v>
      </c>
      <c r="M1195" t="str">
        <f t="shared" si="69"/>
        <v>Bermasalah</v>
      </c>
    </row>
    <row r="1196" spans="1:13" x14ac:dyDescent="0.25">
      <c r="A1196" s="1">
        <v>45028</v>
      </c>
      <c r="B1196" t="s">
        <v>96</v>
      </c>
      <c r="C1196">
        <f t="shared" si="72"/>
        <v>44</v>
      </c>
      <c r="D1196" t="s">
        <v>8</v>
      </c>
      <c r="E1196">
        <f>IF(D1196="ECO",1,IF(D1196="EZ",2,3))</f>
        <v>2</v>
      </c>
      <c r="F1196" t="s">
        <v>4</v>
      </c>
      <c r="G1196">
        <f>IF(F1196="PP_PM",1,IF(F1196="PP_CASH",2,3))</f>
        <v>1</v>
      </c>
      <c r="H1196" t="s">
        <v>12</v>
      </c>
      <c r="I1196">
        <f>IF(H1196="AKULAKUOB",1,IF(H1196="BUKAEXPRESS",2,IF(H1196="BUKALAPAK",3,IF(H1196="E3",4,IF(H1196="LAZADA",5,IF(H1196="MAGELLAN",6,IF(H1196="SHOPEE",7,IF(H1196="TOKOPEDIA",8,9))))))))</f>
        <v>6</v>
      </c>
      <c r="J1196">
        <v>23280</v>
      </c>
      <c r="K1196">
        <f>IF(M1196="Bermasalah",0,1)</f>
        <v>0</v>
      </c>
      <c r="L1196" t="s">
        <v>131</v>
      </c>
      <c r="M1196" t="str">
        <f t="shared" si="69"/>
        <v>Bermasalah</v>
      </c>
    </row>
    <row r="1197" spans="1:13" x14ac:dyDescent="0.25">
      <c r="A1197" s="1">
        <v>45024</v>
      </c>
      <c r="B1197" t="s">
        <v>96</v>
      </c>
      <c r="C1197">
        <f t="shared" si="72"/>
        <v>44</v>
      </c>
      <c r="D1197" t="s">
        <v>8</v>
      </c>
      <c r="E1197">
        <f>IF(D1197="ECO",1,IF(D1197="EZ",2,3))</f>
        <v>2</v>
      </c>
      <c r="F1197" t="s">
        <v>4</v>
      </c>
      <c r="G1197">
        <f>IF(F1197="PP_PM",1,IF(F1197="PP_CASH",2,3))</f>
        <v>1</v>
      </c>
      <c r="H1197" t="s">
        <v>12</v>
      </c>
      <c r="I1197">
        <f>IF(H1197="AKULAKUOB",1,IF(H1197="BUKAEXPRESS",2,IF(H1197="BUKALAPAK",3,IF(H1197="E3",4,IF(H1197="LAZADA",5,IF(H1197="MAGELLAN",6,IF(H1197="SHOPEE",7,IF(H1197="TOKOPEDIA",8,9))))))))</f>
        <v>6</v>
      </c>
      <c r="J1197">
        <v>4784</v>
      </c>
      <c r="K1197">
        <f>IF(M1197="Bermasalah",0,1)</f>
        <v>0</v>
      </c>
      <c r="L1197" t="s">
        <v>10</v>
      </c>
      <c r="M1197" t="str">
        <f t="shared" si="69"/>
        <v>Bermasalah</v>
      </c>
    </row>
    <row r="1198" spans="1:13" x14ac:dyDescent="0.25">
      <c r="A1198" s="1">
        <v>45105</v>
      </c>
      <c r="B1198" t="s">
        <v>96</v>
      </c>
      <c r="C1198">
        <f t="shared" si="72"/>
        <v>44</v>
      </c>
      <c r="D1198" t="s">
        <v>8</v>
      </c>
      <c r="E1198">
        <f>IF(D1198="ECO",1,IF(D1198="EZ",2,3))</f>
        <v>2</v>
      </c>
      <c r="F1198" t="s">
        <v>4</v>
      </c>
      <c r="G1198">
        <f>IF(F1198="PP_PM",1,IF(F1198="PP_CASH",2,3))</f>
        <v>1</v>
      </c>
      <c r="H1198" t="s">
        <v>12</v>
      </c>
      <c r="I1198">
        <f>IF(H1198="AKULAKUOB",1,IF(H1198="BUKAEXPRESS",2,IF(H1198="BUKALAPAK",3,IF(H1198="E3",4,IF(H1198="LAZADA",5,IF(H1198="MAGELLAN",6,IF(H1198="SHOPEE",7,IF(H1198="TOKOPEDIA",8,9))))))))</f>
        <v>6</v>
      </c>
      <c r="J1198">
        <v>8659</v>
      </c>
      <c r="K1198">
        <f>IF(M1198="Bermasalah",0,1)</f>
        <v>1</v>
      </c>
      <c r="L1198" t="s">
        <v>49</v>
      </c>
      <c r="M1198" t="str">
        <f t="shared" si="69"/>
        <v>Tidak Bermasalah</v>
      </c>
    </row>
    <row r="1199" spans="1:13" x14ac:dyDescent="0.25">
      <c r="A1199" s="1">
        <v>44949</v>
      </c>
      <c r="B1199" t="s">
        <v>42</v>
      </c>
      <c r="C1199">
        <f t="shared" si="72"/>
        <v>45</v>
      </c>
      <c r="D1199" t="s">
        <v>8</v>
      </c>
      <c r="E1199">
        <f>IF(D1199="ECO",1,IF(D1199="EZ",2,3))</f>
        <v>2</v>
      </c>
      <c r="F1199" t="s">
        <v>4</v>
      </c>
      <c r="G1199">
        <f>IF(F1199="PP_PM",1,IF(F1199="PP_CASH",2,3))</f>
        <v>1</v>
      </c>
      <c r="H1199" t="s">
        <v>12</v>
      </c>
      <c r="I1199">
        <f>IF(H1199="AKULAKUOB",1,IF(H1199="BUKAEXPRESS",2,IF(H1199="BUKALAPAK",3,IF(H1199="E3",4,IF(H1199="LAZADA",5,IF(H1199="MAGELLAN",6,IF(H1199="SHOPEE",7,IF(H1199="TOKOPEDIA",8,9))))))))</f>
        <v>6</v>
      </c>
      <c r="J1199">
        <v>38315</v>
      </c>
      <c r="K1199">
        <f>IF(M1199="Bermasalah",0,1)</f>
        <v>0</v>
      </c>
      <c r="L1199" t="s">
        <v>19</v>
      </c>
      <c r="M1199" t="str">
        <f t="shared" si="69"/>
        <v>Bermasalah</v>
      </c>
    </row>
    <row r="1200" spans="1:13" x14ac:dyDescent="0.25">
      <c r="A1200" s="1">
        <v>44951</v>
      </c>
      <c r="B1200" t="s">
        <v>42</v>
      </c>
      <c r="C1200">
        <f>IF(B1200=B1199,45,46)</f>
        <v>45</v>
      </c>
      <c r="D1200" t="s">
        <v>3</v>
      </c>
      <c r="E1200">
        <f>IF(D1200="ECO",1,IF(D1200="EZ",2,3))</f>
        <v>1</v>
      </c>
      <c r="F1200" t="s">
        <v>4</v>
      </c>
      <c r="G1200">
        <f>IF(F1200="PP_PM",1,IF(F1200="PP_CASH",2,3))</f>
        <v>1</v>
      </c>
      <c r="H1200" t="s">
        <v>5</v>
      </c>
      <c r="I1200">
        <f>IF(H1200="AKULAKUOB",1,IF(H1200="BUKAEXPRESS",2,IF(H1200="BUKALAPAK",3,IF(H1200="E3",4,IF(H1200="LAZADA",5,IF(H1200="MAGELLAN",6,IF(H1200="SHOPEE",7,IF(H1200="TOKOPEDIA",8,9))))))))</f>
        <v>7</v>
      </c>
      <c r="J1200">
        <v>33660</v>
      </c>
      <c r="K1200">
        <f>IF(M1200="Bermasalah",0,1)</f>
        <v>1</v>
      </c>
      <c r="L1200" t="s">
        <v>49</v>
      </c>
      <c r="M1200" t="str">
        <f t="shared" si="69"/>
        <v>Tidak Bermasalah</v>
      </c>
    </row>
    <row r="1201" spans="1:13" x14ac:dyDescent="0.25">
      <c r="A1201" s="1">
        <v>44956</v>
      </c>
      <c r="B1201" t="s">
        <v>42</v>
      </c>
      <c r="C1201">
        <f t="shared" ref="C1201:C1212" si="73">IF(B1201=B1200,45,46)</f>
        <v>45</v>
      </c>
      <c r="D1201" t="s">
        <v>3</v>
      </c>
      <c r="E1201">
        <f>IF(D1201="ECO",1,IF(D1201="EZ",2,3))</f>
        <v>1</v>
      </c>
      <c r="F1201" t="s">
        <v>4</v>
      </c>
      <c r="G1201">
        <f>IF(F1201="PP_PM",1,IF(F1201="PP_CASH",2,3))</f>
        <v>1</v>
      </c>
      <c r="H1201" t="s">
        <v>5</v>
      </c>
      <c r="I1201">
        <f>IF(H1201="AKULAKUOB",1,IF(H1201="BUKAEXPRESS",2,IF(H1201="BUKALAPAK",3,IF(H1201="E3",4,IF(H1201="LAZADA",5,IF(H1201="MAGELLAN",6,IF(H1201="SHOPEE",7,IF(H1201="TOKOPEDIA",8,9))))))))</f>
        <v>7</v>
      </c>
      <c r="J1201">
        <v>26730</v>
      </c>
      <c r="K1201">
        <f>IF(M1201="Bermasalah",0,1)</f>
        <v>1</v>
      </c>
      <c r="L1201" t="s">
        <v>49</v>
      </c>
      <c r="M1201" t="str">
        <f t="shared" ref="M1201:M1248" si="74">IF(L1201="Other","Bermasalah",IF(L1201="Delivery","Tidak Bermasalah",IF(L1201="Kirim","Tidak Bermasalah",IF(L1201="Pack","Tidak Bermasalah",IF(L1201="Paket Bermasalah","Bermasalah",IF(L1201="Paket Tinggal Gudang","Tidak Bermasalah",IF(L1201="Sampai","Tidak Bermasalah",IF(L1201="Tanda Terima","Tidak Bermasalah",IF(L1201="TTD Retur","Bermasalah",0)))))))))</f>
        <v>Tidak Bermasalah</v>
      </c>
    </row>
    <row r="1202" spans="1:13" x14ac:dyDescent="0.25">
      <c r="A1202" s="1">
        <v>44950</v>
      </c>
      <c r="B1202" t="s">
        <v>42</v>
      </c>
      <c r="C1202">
        <f t="shared" si="73"/>
        <v>45</v>
      </c>
      <c r="D1202" t="s">
        <v>3</v>
      </c>
      <c r="E1202">
        <f>IF(D1202="ECO",1,IF(D1202="EZ",2,3))</f>
        <v>1</v>
      </c>
      <c r="F1202" t="s">
        <v>4</v>
      </c>
      <c r="G1202">
        <f>IF(F1202="PP_PM",1,IF(F1202="PP_CASH",2,3))</f>
        <v>1</v>
      </c>
      <c r="H1202" t="s">
        <v>5</v>
      </c>
      <c r="I1202">
        <f>IF(H1202="AKULAKUOB",1,IF(H1202="BUKAEXPRESS",2,IF(H1202="BUKALAPAK",3,IF(H1202="E3",4,IF(H1202="LAZADA",5,IF(H1202="MAGELLAN",6,IF(H1202="SHOPEE",7,IF(H1202="TOKOPEDIA",8,9))))))))</f>
        <v>7</v>
      </c>
      <c r="J1202">
        <v>22028</v>
      </c>
      <c r="K1202">
        <f>IF(M1202="Bermasalah",0,1)</f>
        <v>1</v>
      </c>
      <c r="L1202" t="s">
        <v>49</v>
      </c>
      <c r="M1202" t="str">
        <f t="shared" si="74"/>
        <v>Tidak Bermasalah</v>
      </c>
    </row>
    <row r="1203" spans="1:13" x14ac:dyDescent="0.25">
      <c r="A1203" s="1">
        <v>44953</v>
      </c>
      <c r="B1203" t="s">
        <v>42</v>
      </c>
      <c r="C1203">
        <f t="shared" si="73"/>
        <v>45</v>
      </c>
      <c r="D1203" t="s">
        <v>3</v>
      </c>
      <c r="E1203">
        <f>IF(D1203="ECO",1,IF(D1203="EZ",2,3))</f>
        <v>1</v>
      </c>
      <c r="F1203" t="s">
        <v>4</v>
      </c>
      <c r="G1203">
        <f>IF(F1203="PP_PM",1,IF(F1203="PP_CASH",2,3))</f>
        <v>1</v>
      </c>
      <c r="H1203" t="s">
        <v>5</v>
      </c>
      <c r="I1203">
        <f>IF(H1203="AKULAKUOB",1,IF(H1203="BUKAEXPRESS",2,IF(H1203="BUKALAPAK",3,IF(H1203="E3",4,IF(H1203="LAZADA",5,IF(H1203="MAGELLAN",6,IF(H1203="SHOPEE",7,IF(H1203="TOKOPEDIA",8,9))))))))</f>
        <v>7</v>
      </c>
      <c r="J1203">
        <v>22028</v>
      </c>
      <c r="K1203">
        <f>IF(M1203="Bermasalah",0,1)</f>
        <v>1</v>
      </c>
      <c r="L1203" t="s">
        <v>49</v>
      </c>
      <c r="M1203" t="str">
        <f t="shared" si="74"/>
        <v>Tidak Bermasalah</v>
      </c>
    </row>
    <row r="1204" spans="1:13" x14ac:dyDescent="0.25">
      <c r="A1204" s="1">
        <v>44958</v>
      </c>
      <c r="B1204" t="s">
        <v>42</v>
      </c>
      <c r="C1204">
        <f t="shared" si="73"/>
        <v>45</v>
      </c>
      <c r="D1204" t="s">
        <v>3</v>
      </c>
      <c r="E1204">
        <f>IF(D1204="ECO",1,IF(D1204="EZ",2,3))</f>
        <v>1</v>
      </c>
      <c r="F1204" t="s">
        <v>4</v>
      </c>
      <c r="G1204">
        <f>IF(F1204="PP_PM",1,IF(F1204="PP_CASH",2,3))</f>
        <v>1</v>
      </c>
      <c r="H1204" t="s">
        <v>5</v>
      </c>
      <c r="I1204">
        <f>IF(H1204="AKULAKUOB",1,IF(H1204="BUKAEXPRESS",2,IF(H1204="BUKALAPAK",3,IF(H1204="E3",4,IF(H1204="LAZADA",5,IF(H1204="MAGELLAN",6,IF(H1204="SHOPEE",7,IF(H1204="TOKOPEDIA",8,9))))))))</f>
        <v>7</v>
      </c>
      <c r="J1204">
        <v>18068</v>
      </c>
      <c r="K1204">
        <f>IF(M1204="Bermasalah",0,1)</f>
        <v>1</v>
      </c>
      <c r="L1204" t="s">
        <v>49</v>
      </c>
      <c r="M1204" t="str">
        <f t="shared" si="74"/>
        <v>Tidak Bermasalah</v>
      </c>
    </row>
    <row r="1205" spans="1:13" x14ac:dyDescent="0.25">
      <c r="A1205" s="1">
        <v>45012</v>
      </c>
      <c r="B1205" t="s">
        <v>42</v>
      </c>
      <c r="C1205">
        <f t="shared" si="73"/>
        <v>45</v>
      </c>
      <c r="D1205" t="s">
        <v>3</v>
      </c>
      <c r="E1205">
        <f>IF(D1205="ECO",1,IF(D1205="EZ",2,3))</f>
        <v>1</v>
      </c>
      <c r="F1205" t="s">
        <v>4</v>
      </c>
      <c r="G1205">
        <f>IF(F1205="PP_PM",1,IF(F1205="PP_CASH",2,3))</f>
        <v>1</v>
      </c>
      <c r="H1205" t="s">
        <v>5</v>
      </c>
      <c r="I1205">
        <f>IF(H1205="AKULAKUOB",1,IF(H1205="BUKAEXPRESS",2,IF(H1205="BUKALAPAK",3,IF(H1205="E3",4,IF(H1205="LAZADA",5,IF(H1205="MAGELLAN",6,IF(H1205="SHOPEE",7,IF(H1205="TOKOPEDIA",8,9))))))))</f>
        <v>7</v>
      </c>
      <c r="J1205">
        <v>21532</v>
      </c>
      <c r="K1205">
        <f>IF(M1205="Bermasalah",0,1)</f>
        <v>0</v>
      </c>
      <c r="L1205" t="s">
        <v>131</v>
      </c>
      <c r="M1205" t="str">
        <f t="shared" si="74"/>
        <v>Bermasalah</v>
      </c>
    </row>
    <row r="1206" spans="1:13" x14ac:dyDescent="0.25">
      <c r="A1206" s="1">
        <v>45013</v>
      </c>
      <c r="B1206" t="s">
        <v>42</v>
      </c>
      <c r="C1206">
        <f t="shared" si="73"/>
        <v>45</v>
      </c>
      <c r="D1206" t="s">
        <v>3</v>
      </c>
      <c r="E1206">
        <f>IF(D1206="ECO",1,IF(D1206="EZ",2,3))</f>
        <v>1</v>
      </c>
      <c r="F1206" t="s">
        <v>4</v>
      </c>
      <c r="G1206">
        <f>IF(F1206="PP_PM",1,IF(F1206="PP_CASH",2,3))</f>
        <v>1</v>
      </c>
      <c r="H1206" t="s">
        <v>5</v>
      </c>
      <c r="I1206">
        <f>IF(H1206="AKULAKUOB",1,IF(H1206="BUKAEXPRESS",2,IF(H1206="BUKALAPAK",3,IF(H1206="E3",4,IF(H1206="LAZADA",5,IF(H1206="MAGELLAN",6,IF(H1206="SHOPEE",7,IF(H1206="TOKOPEDIA",8,9))))))))</f>
        <v>7</v>
      </c>
      <c r="J1206">
        <v>24998</v>
      </c>
      <c r="K1206">
        <f>IF(M1206="Bermasalah",0,1)</f>
        <v>1</v>
      </c>
      <c r="L1206" t="s">
        <v>49</v>
      </c>
      <c r="M1206" t="str">
        <f t="shared" si="74"/>
        <v>Tidak Bermasalah</v>
      </c>
    </row>
    <row r="1207" spans="1:13" x14ac:dyDescent="0.25">
      <c r="A1207" s="1">
        <v>45013</v>
      </c>
      <c r="B1207" t="s">
        <v>42</v>
      </c>
      <c r="C1207">
        <f t="shared" si="73"/>
        <v>45</v>
      </c>
      <c r="D1207" t="s">
        <v>3</v>
      </c>
      <c r="E1207">
        <f>IF(D1207="ECO",1,IF(D1207="EZ",2,3))</f>
        <v>1</v>
      </c>
      <c r="F1207" t="s">
        <v>4</v>
      </c>
      <c r="G1207">
        <f>IF(F1207="PP_PM",1,IF(F1207="PP_CASH",2,3))</f>
        <v>1</v>
      </c>
      <c r="H1207" t="s">
        <v>5</v>
      </c>
      <c r="I1207">
        <f>IF(H1207="AKULAKUOB",1,IF(H1207="BUKAEXPRESS",2,IF(H1207="BUKALAPAK",3,IF(H1207="E3",4,IF(H1207="LAZADA",5,IF(H1207="MAGELLAN",6,IF(H1207="SHOPEE",7,IF(H1207="TOKOPEDIA",8,9))))))))</f>
        <v>7</v>
      </c>
      <c r="J1207">
        <v>28958</v>
      </c>
      <c r="K1207">
        <f>IF(M1207="Bermasalah",0,1)</f>
        <v>0</v>
      </c>
      <c r="L1207" t="s">
        <v>131</v>
      </c>
      <c r="M1207" t="str">
        <f t="shared" si="74"/>
        <v>Bermasalah</v>
      </c>
    </row>
    <row r="1208" spans="1:13" x14ac:dyDescent="0.25">
      <c r="A1208" s="1">
        <v>45016</v>
      </c>
      <c r="B1208" t="s">
        <v>42</v>
      </c>
      <c r="C1208">
        <f t="shared" si="73"/>
        <v>45</v>
      </c>
      <c r="D1208" t="s">
        <v>3</v>
      </c>
      <c r="E1208">
        <f>IF(D1208="ECO",1,IF(D1208="EZ",2,3))</f>
        <v>1</v>
      </c>
      <c r="F1208" t="s">
        <v>4</v>
      </c>
      <c r="G1208">
        <f>IF(F1208="PP_PM",1,IF(F1208="PP_CASH",2,3))</f>
        <v>1</v>
      </c>
      <c r="H1208" t="s">
        <v>5</v>
      </c>
      <c r="I1208">
        <f>IF(H1208="AKULAKUOB",1,IF(H1208="BUKAEXPRESS",2,IF(H1208="BUKALAPAK",3,IF(H1208="E3",4,IF(H1208="LAZADA",5,IF(H1208="MAGELLAN",6,IF(H1208="SHOPEE",7,IF(H1208="TOKOPEDIA",8,9))))))))</f>
        <v>7</v>
      </c>
      <c r="J1208">
        <v>15840</v>
      </c>
      <c r="K1208">
        <f>IF(M1208="Bermasalah",0,1)</f>
        <v>1</v>
      </c>
      <c r="L1208" t="s">
        <v>49</v>
      </c>
      <c r="M1208" t="str">
        <f t="shared" si="74"/>
        <v>Tidak Bermasalah</v>
      </c>
    </row>
    <row r="1209" spans="1:13" x14ac:dyDescent="0.25">
      <c r="A1209" s="1">
        <v>45016</v>
      </c>
      <c r="B1209" t="s">
        <v>42</v>
      </c>
      <c r="C1209">
        <f t="shared" si="73"/>
        <v>45</v>
      </c>
      <c r="D1209" t="s">
        <v>3</v>
      </c>
      <c r="E1209">
        <f>IF(D1209="ECO",1,IF(D1209="EZ",2,3))</f>
        <v>1</v>
      </c>
      <c r="F1209" t="s">
        <v>4</v>
      </c>
      <c r="G1209">
        <f>IF(F1209="PP_PM",1,IF(F1209="PP_CASH",2,3))</f>
        <v>1</v>
      </c>
      <c r="H1209" t="s">
        <v>5</v>
      </c>
      <c r="I1209">
        <f>IF(H1209="AKULAKUOB",1,IF(H1209="BUKAEXPRESS",2,IF(H1209="BUKALAPAK",3,IF(H1209="E3",4,IF(H1209="LAZADA",5,IF(H1209="MAGELLAN",6,IF(H1209="SHOPEE",7,IF(H1209="TOKOPEDIA",8,9))))))))</f>
        <v>7</v>
      </c>
      <c r="J1209">
        <v>15345</v>
      </c>
      <c r="K1209">
        <f>IF(M1209="Bermasalah",0,1)</f>
        <v>0</v>
      </c>
      <c r="L1209" t="s">
        <v>131</v>
      </c>
      <c r="M1209" t="str">
        <f t="shared" si="74"/>
        <v>Bermasalah</v>
      </c>
    </row>
    <row r="1210" spans="1:13" x14ac:dyDescent="0.25">
      <c r="A1210" s="1">
        <v>45021</v>
      </c>
      <c r="B1210" t="s">
        <v>42</v>
      </c>
      <c r="C1210">
        <f t="shared" si="73"/>
        <v>45</v>
      </c>
      <c r="D1210" t="s">
        <v>3</v>
      </c>
      <c r="E1210">
        <f>IF(D1210="ECO",1,IF(D1210="EZ",2,3))</f>
        <v>1</v>
      </c>
      <c r="F1210" t="s">
        <v>4</v>
      </c>
      <c r="G1210">
        <f>IF(F1210="PP_PM",1,IF(F1210="PP_CASH",2,3))</f>
        <v>1</v>
      </c>
      <c r="H1210" t="s">
        <v>5</v>
      </c>
      <c r="I1210">
        <f>IF(H1210="AKULAKUOB",1,IF(H1210="BUKAEXPRESS",2,IF(H1210="BUKALAPAK",3,IF(H1210="E3",4,IF(H1210="LAZADA",5,IF(H1210="MAGELLAN",6,IF(H1210="SHOPEE",7,IF(H1210="TOKOPEDIA",8,9))))))))</f>
        <v>7</v>
      </c>
      <c r="J1210">
        <v>14355</v>
      </c>
      <c r="K1210">
        <f>IF(M1210="Bermasalah",0,1)</f>
        <v>1</v>
      </c>
      <c r="L1210" t="s">
        <v>17</v>
      </c>
      <c r="M1210" t="str">
        <f t="shared" si="74"/>
        <v>Tidak Bermasalah</v>
      </c>
    </row>
    <row r="1211" spans="1:13" x14ac:dyDescent="0.25">
      <c r="A1211" s="1">
        <v>45071</v>
      </c>
      <c r="B1211" t="s">
        <v>42</v>
      </c>
      <c r="C1211">
        <f t="shared" si="73"/>
        <v>45</v>
      </c>
      <c r="D1211" t="s">
        <v>3</v>
      </c>
      <c r="E1211">
        <f>IF(D1211="ECO",1,IF(D1211="EZ",2,3))</f>
        <v>1</v>
      </c>
      <c r="F1211" t="s">
        <v>4</v>
      </c>
      <c r="G1211">
        <f>IF(F1211="PP_PM",1,IF(F1211="PP_CASH",2,3))</f>
        <v>1</v>
      </c>
      <c r="H1211" t="s">
        <v>5</v>
      </c>
      <c r="I1211">
        <f>IF(H1211="AKULAKUOB",1,IF(H1211="BUKAEXPRESS",2,IF(H1211="BUKALAPAK",3,IF(H1211="E3",4,IF(H1211="LAZADA",5,IF(H1211="MAGELLAN",6,IF(H1211="SHOPEE",7,IF(H1211="TOKOPEDIA",8,9))))))))</f>
        <v>7</v>
      </c>
      <c r="J1211">
        <v>30442</v>
      </c>
      <c r="K1211">
        <f>IF(M1211="Bermasalah",0,1)</f>
        <v>0</v>
      </c>
      <c r="L1211" t="s">
        <v>131</v>
      </c>
      <c r="M1211" t="str">
        <f t="shared" si="74"/>
        <v>Bermasalah</v>
      </c>
    </row>
    <row r="1212" spans="1:13" x14ac:dyDescent="0.25">
      <c r="A1212" s="1">
        <v>44950</v>
      </c>
      <c r="B1212" t="s">
        <v>81</v>
      </c>
      <c r="C1212">
        <f t="shared" si="73"/>
        <v>46</v>
      </c>
      <c r="D1212" t="s">
        <v>3</v>
      </c>
      <c r="E1212">
        <f>IF(D1212="ECO",1,IF(D1212="EZ",2,3))</f>
        <v>1</v>
      </c>
      <c r="F1212" t="s">
        <v>4</v>
      </c>
      <c r="G1212">
        <f>IF(F1212="PP_PM",1,IF(F1212="PP_CASH",2,3))</f>
        <v>1</v>
      </c>
      <c r="H1212" t="s">
        <v>5</v>
      </c>
      <c r="I1212">
        <f>IF(H1212="AKULAKUOB",1,IF(H1212="BUKAEXPRESS",2,IF(H1212="BUKALAPAK",3,IF(H1212="E3",4,IF(H1212="LAZADA",5,IF(H1212="MAGELLAN",6,IF(H1212="SHOPEE",7,IF(H1212="TOKOPEDIA",8,9))))))))</f>
        <v>7</v>
      </c>
      <c r="J1212">
        <v>26482</v>
      </c>
      <c r="K1212">
        <f>IF(M1212="Bermasalah",0,1)</f>
        <v>1</v>
      </c>
      <c r="L1212" t="s">
        <v>49</v>
      </c>
      <c r="M1212" t="str">
        <f t="shared" si="74"/>
        <v>Tidak Bermasalah</v>
      </c>
    </row>
    <row r="1213" spans="1:13" x14ac:dyDescent="0.25">
      <c r="A1213" s="1">
        <v>44927</v>
      </c>
      <c r="B1213" t="s">
        <v>81</v>
      </c>
      <c r="C1213">
        <f>IF(B1213=B1212,46,47)</f>
        <v>46</v>
      </c>
      <c r="D1213" t="s">
        <v>8</v>
      </c>
      <c r="E1213">
        <f>IF(D1213="ECO",1,IF(D1213="EZ",2,3))</f>
        <v>2</v>
      </c>
      <c r="F1213" t="s">
        <v>4</v>
      </c>
      <c r="G1213">
        <f>IF(F1213="PP_PM",1,IF(F1213="PP_CASH",2,3))</f>
        <v>1</v>
      </c>
      <c r="H1213" t="s">
        <v>5</v>
      </c>
      <c r="I1213">
        <f>IF(H1213="AKULAKUOB",1,IF(H1213="BUKAEXPRESS",2,IF(H1213="BUKALAPAK",3,IF(H1213="E3",4,IF(H1213="LAZADA",5,IF(H1213="MAGELLAN",6,IF(H1213="SHOPEE",7,IF(H1213="TOKOPEDIA",8,9))))))))</f>
        <v>7</v>
      </c>
      <c r="J1213">
        <v>8000</v>
      </c>
      <c r="K1213">
        <f>IF(M1213="Bermasalah",0,1)</f>
        <v>1</v>
      </c>
      <c r="L1213" t="s">
        <v>49</v>
      </c>
      <c r="M1213" t="str">
        <f t="shared" si="74"/>
        <v>Tidak Bermasalah</v>
      </c>
    </row>
    <row r="1214" spans="1:13" x14ac:dyDescent="0.25">
      <c r="A1214" s="1">
        <v>44972</v>
      </c>
      <c r="B1214" t="s">
        <v>81</v>
      </c>
      <c r="C1214">
        <f t="shared" ref="C1214:C1222" si="75">IF(B1214=B1213,46,47)</f>
        <v>46</v>
      </c>
      <c r="D1214" t="s">
        <v>8</v>
      </c>
      <c r="E1214">
        <f>IF(D1214="ECO",1,IF(D1214="EZ",2,3))</f>
        <v>2</v>
      </c>
      <c r="F1214" t="s">
        <v>4</v>
      </c>
      <c r="G1214">
        <f>IF(F1214="PP_PM",1,IF(F1214="PP_CASH",2,3))</f>
        <v>1</v>
      </c>
      <c r="H1214" t="s">
        <v>12</v>
      </c>
      <c r="I1214">
        <f>IF(H1214="AKULAKUOB",1,IF(H1214="BUKAEXPRESS",2,IF(H1214="BUKALAPAK",3,IF(H1214="E3",4,IF(H1214="LAZADA",5,IF(H1214="MAGELLAN",6,IF(H1214="SHOPEE",7,IF(H1214="TOKOPEDIA",8,9))))))))</f>
        <v>6</v>
      </c>
      <c r="J1214">
        <v>9075</v>
      </c>
      <c r="K1214">
        <f>IF(M1214="Bermasalah",0,1)</f>
        <v>1</v>
      </c>
      <c r="L1214" t="s">
        <v>49</v>
      </c>
      <c r="M1214" t="str">
        <f t="shared" si="74"/>
        <v>Tidak Bermasalah</v>
      </c>
    </row>
    <row r="1215" spans="1:13" x14ac:dyDescent="0.25">
      <c r="A1215" s="1">
        <v>44975</v>
      </c>
      <c r="B1215" t="s">
        <v>81</v>
      </c>
      <c r="C1215">
        <f t="shared" si="75"/>
        <v>46</v>
      </c>
      <c r="D1215" t="s">
        <v>8</v>
      </c>
      <c r="E1215">
        <f>IF(D1215="ECO",1,IF(D1215="EZ",2,3))</f>
        <v>2</v>
      </c>
      <c r="F1215" t="s">
        <v>4</v>
      </c>
      <c r="G1215">
        <f>IF(F1215="PP_PM",1,IF(F1215="PP_CASH",2,3))</f>
        <v>1</v>
      </c>
      <c r="H1215" t="s">
        <v>5</v>
      </c>
      <c r="I1215">
        <f>IF(H1215="AKULAKUOB",1,IF(H1215="BUKAEXPRESS",2,IF(H1215="BUKALAPAK",3,IF(H1215="E3",4,IF(H1215="LAZADA",5,IF(H1215="MAGELLAN",6,IF(H1215="SHOPEE",7,IF(H1215="TOKOPEDIA",8,9))))))))</f>
        <v>7</v>
      </c>
      <c r="J1215">
        <v>22000</v>
      </c>
      <c r="K1215">
        <f>IF(M1215="Bermasalah",0,1)</f>
        <v>1</v>
      </c>
      <c r="L1215" t="s">
        <v>49</v>
      </c>
      <c r="M1215" t="str">
        <f t="shared" si="74"/>
        <v>Tidak Bermasalah</v>
      </c>
    </row>
    <row r="1216" spans="1:13" x14ac:dyDescent="0.25">
      <c r="A1216" s="1">
        <v>44968</v>
      </c>
      <c r="B1216" t="s">
        <v>81</v>
      </c>
      <c r="C1216">
        <f t="shared" si="75"/>
        <v>46</v>
      </c>
      <c r="D1216" t="s">
        <v>8</v>
      </c>
      <c r="E1216">
        <f>IF(D1216="ECO",1,IF(D1216="EZ",2,3))</f>
        <v>2</v>
      </c>
      <c r="F1216" t="s">
        <v>4</v>
      </c>
      <c r="G1216">
        <f>IF(F1216="PP_PM",1,IF(F1216="PP_CASH",2,3))</f>
        <v>1</v>
      </c>
      <c r="H1216" t="s">
        <v>12</v>
      </c>
      <c r="I1216">
        <f>IF(H1216="AKULAKUOB",1,IF(H1216="BUKAEXPRESS",2,IF(H1216="BUKALAPAK",3,IF(H1216="E3",4,IF(H1216="LAZADA",5,IF(H1216="MAGELLAN",6,IF(H1216="SHOPEE",7,IF(H1216="TOKOPEDIA",8,9))))))))</f>
        <v>6</v>
      </c>
      <c r="J1216">
        <v>25230</v>
      </c>
      <c r="K1216">
        <f>IF(M1216="Bermasalah",0,1)</f>
        <v>1</v>
      </c>
      <c r="L1216" t="s">
        <v>49</v>
      </c>
      <c r="M1216" t="str">
        <f t="shared" si="74"/>
        <v>Tidak Bermasalah</v>
      </c>
    </row>
    <row r="1217" spans="1:13" x14ac:dyDescent="0.25">
      <c r="A1217" s="1">
        <v>44983</v>
      </c>
      <c r="B1217" t="s">
        <v>81</v>
      </c>
      <c r="C1217">
        <f t="shared" si="75"/>
        <v>46</v>
      </c>
      <c r="D1217" t="s">
        <v>8</v>
      </c>
      <c r="E1217">
        <f>IF(D1217="ECO",1,IF(D1217="EZ",2,3))</f>
        <v>2</v>
      </c>
      <c r="F1217" t="s">
        <v>4</v>
      </c>
      <c r="G1217">
        <f>IF(F1217="PP_PM",1,IF(F1217="PP_CASH",2,3))</f>
        <v>1</v>
      </c>
      <c r="H1217" t="s">
        <v>12</v>
      </c>
      <c r="I1217">
        <f>IF(H1217="AKULAKUOB",1,IF(H1217="BUKAEXPRESS",2,IF(H1217="BUKALAPAK",3,IF(H1217="E3",4,IF(H1217="LAZADA",5,IF(H1217="MAGELLAN",6,IF(H1217="SHOPEE",7,IF(H1217="TOKOPEDIA",8,9))))))))</f>
        <v>6</v>
      </c>
      <c r="J1217">
        <v>13000</v>
      </c>
      <c r="K1217">
        <f>IF(M1217="Bermasalah",0,1)</f>
        <v>1</v>
      </c>
      <c r="L1217" t="s">
        <v>49</v>
      </c>
      <c r="M1217" t="str">
        <f t="shared" si="74"/>
        <v>Tidak Bermasalah</v>
      </c>
    </row>
    <row r="1218" spans="1:13" x14ac:dyDescent="0.25">
      <c r="A1218" s="1">
        <v>44958</v>
      </c>
      <c r="B1218" t="s">
        <v>81</v>
      </c>
      <c r="C1218">
        <f t="shared" si="75"/>
        <v>46</v>
      </c>
      <c r="D1218" t="s">
        <v>8</v>
      </c>
      <c r="E1218">
        <f>IF(D1218="ECO",1,IF(D1218="EZ",2,3))</f>
        <v>2</v>
      </c>
      <c r="F1218" t="s">
        <v>4</v>
      </c>
      <c r="G1218">
        <f>IF(F1218="PP_PM",1,IF(F1218="PP_CASH",2,3))</f>
        <v>1</v>
      </c>
      <c r="H1218" t="s">
        <v>12</v>
      </c>
      <c r="I1218">
        <f>IF(H1218="AKULAKUOB",1,IF(H1218="BUKAEXPRESS",2,IF(H1218="BUKALAPAK",3,IF(H1218="E3",4,IF(H1218="LAZADA",5,IF(H1218="MAGELLAN",6,IF(H1218="SHOPEE",7,IF(H1218="TOKOPEDIA",8,9))))))))</f>
        <v>6</v>
      </c>
      <c r="J1218">
        <v>11155</v>
      </c>
      <c r="K1218">
        <f>IF(M1218="Bermasalah",0,1)</f>
        <v>1</v>
      </c>
      <c r="L1218" t="s">
        <v>49</v>
      </c>
      <c r="M1218" t="str">
        <f t="shared" si="74"/>
        <v>Tidak Bermasalah</v>
      </c>
    </row>
    <row r="1219" spans="1:13" x14ac:dyDescent="0.25">
      <c r="A1219" s="1">
        <v>45021</v>
      </c>
      <c r="B1219" t="s">
        <v>81</v>
      </c>
      <c r="C1219">
        <f t="shared" si="75"/>
        <v>46</v>
      </c>
      <c r="D1219" t="s">
        <v>3</v>
      </c>
      <c r="E1219">
        <f>IF(D1219="ECO",1,IF(D1219="EZ",2,3))</f>
        <v>1</v>
      </c>
      <c r="F1219" t="s">
        <v>4</v>
      </c>
      <c r="G1219">
        <f>IF(F1219="PP_PM",1,IF(F1219="PP_CASH",2,3))</f>
        <v>1</v>
      </c>
      <c r="H1219" t="s">
        <v>5</v>
      </c>
      <c r="I1219">
        <f>IF(H1219="AKULAKUOB",1,IF(H1219="BUKAEXPRESS",2,IF(H1219="BUKALAPAK",3,IF(H1219="E3",4,IF(H1219="LAZADA",5,IF(H1219="MAGELLAN",6,IF(H1219="SHOPEE",7,IF(H1219="TOKOPEDIA",8,9))))))))</f>
        <v>7</v>
      </c>
      <c r="J1219">
        <v>7920</v>
      </c>
      <c r="K1219">
        <f>IF(M1219="Bermasalah",0,1)</f>
        <v>0</v>
      </c>
      <c r="L1219" t="s">
        <v>19</v>
      </c>
      <c r="M1219" t="str">
        <f t="shared" si="74"/>
        <v>Bermasalah</v>
      </c>
    </row>
    <row r="1220" spans="1:13" x14ac:dyDescent="0.25">
      <c r="A1220" s="1">
        <v>45021</v>
      </c>
      <c r="B1220" t="s">
        <v>81</v>
      </c>
      <c r="C1220">
        <f t="shared" si="75"/>
        <v>46</v>
      </c>
      <c r="D1220" t="s">
        <v>3</v>
      </c>
      <c r="E1220">
        <f>IF(D1220="ECO",1,IF(D1220="EZ",2,3))</f>
        <v>1</v>
      </c>
      <c r="F1220" t="s">
        <v>4</v>
      </c>
      <c r="G1220">
        <f>IF(F1220="PP_PM",1,IF(F1220="PP_CASH",2,3))</f>
        <v>1</v>
      </c>
      <c r="H1220" t="s">
        <v>5</v>
      </c>
      <c r="I1220">
        <f>IF(H1220="AKULAKUOB",1,IF(H1220="BUKAEXPRESS",2,IF(H1220="BUKALAPAK",3,IF(H1220="E3",4,IF(H1220="LAZADA",5,IF(H1220="MAGELLAN",6,IF(H1220="SHOPEE",7,IF(H1220="TOKOPEDIA",8,9))))))))</f>
        <v>7</v>
      </c>
      <c r="J1220">
        <v>16335</v>
      </c>
      <c r="K1220">
        <f>IF(M1220="Bermasalah",0,1)</f>
        <v>0</v>
      </c>
      <c r="L1220" t="s">
        <v>19</v>
      </c>
      <c r="M1220" t="str">
        <f t="shared" si="74"/>
        <v>Bermasalah</v>
      </c>
    </row>
    <row r="1221" spans="1:13" x14ac:dyDescent="0.25">
      <c r="A1221" s="1">
        <v>45103</v>
      </c>
      <c r="B1221" t="s">
        <v>81</v>
      </c>
      <c r="C1221">
        <f t="shared" si="75"/>
        <v>46</v>
      </c>
      <c r="D1221" t="s">
        <v>8</v>
      </c>
      <c r="E1221">
        <f>IF(D1221="ECO",1,IF(D1221="EZ",2,3))</f>
        <v>2</v>
      </c>
      <c r="F1221" t="s">
        <v>4</v>
      </c>
      <c r="G1221">
        <f>IF(F1221="PP_PM",1,IF(F1221="PP_CASH",2,3))</f>
        <v>1</v>
      </c>
      <c r="H1221" t="s">
        <v>12</v>
      </c>
      <c r="I1221">
        <f>IF(H1221="AKULAKUOB",1,IF(H1221="BUKAEXPRESS",2,IF(H1221="BUKALAPAK",3,IF(H1221="E3",4,IF(H1221="LAZADA",5,IF(H1221="MAGELLAN",6,IF(H1221="SHOPEE",7,IF(H1221="TOKOPEDIA",8,9))))))))</f>
        <v>6</v>
      </c>
      <c r="J1221">
        <v>17460</v>
      </c>
      <c r="K1221">
        <f>IF(M1221="Bermasalah",0,1)</f>
        <v>0</v>
      </c>
      <c r="L1221" t="s">
        <v>19</v>
      </c>
      <c r="M1221" t="str">
        <f t="shared" si="74"/>
        <v>Bermasalah</v>
      </c>
    </row>
    <row r="1222" spans="1:13" x14ac:dyDescent="0.25">
      <c r="A1222" s="1">
        <v>44956</v>
      </c>
      <c r="B1222" t="s">
        <v>69</v>
      </c>
      <c r="C1222">
        <f t="shared" si="75"/>
        <v>47</v>
      </c>
      <c r="D1222" t="s">
        <v>3</v>
      </c>
      <c r="E1222">
        <f>IF(D1222="ECO",1,IF(D1222="EZ",2,3))</f>
        <v>1</v>
      </c>
      <c r="F1222" t="s">
        <v>4</v>
      </c>
      <c r="G1222">
        <f>IF(F1222="PP_PM",1,IF(F1222="PP_CASH",2,3))</f>
        <v>1</v>
      </c>
      <c r="H1222" t="s">
        <v>5</v>
      </c>
      <c r="I1222">
        <f>IF(H1222="AKULAKUOB",1,IF(H1222="BUKAEXPRESS",2,IF(H1222="BUKALAPAK",3,IF(H1222="E3",4,IF(H1222="LAZADA",5,IF(H1222="MAGELLAN",6,IF(H1222="SHOPEE",7,IF(H1222="TOKOPEDIA",8,9))))))))</f>
        <v>7</v>
      </c>
      <c r="J1222">
        <v>32918</v>
      </c>
      <c r="K1222">
        <f>IF(M1222="Bermasalah",0,1)</f>
        <v>1</v>
      </c>
      <c r="L1222" t="s">
        <v>49</v>
      </c>
      <c r="M1222" t="str">
        <f t="shared" si="74"/>
        <v>Tidak Bermasalah</v>
      </c>
    </row>
    <row r="1223" spans="1:13" x14ac:dyDescent="0.25">
      <c r="A1223" s="1">
        <v>45013</v>
      </c>
      <c r="B1223" t="s">
        <v>69</v>
      </c>
      <c r="C1223">
        <f>IF(B1223=B1222,47,48)</f>
        <v>47</v>
      </c>
      <c r="D1223" t="s">
        <v>3</v>
      </c>
      <c r="E1223">
        <f>IF(D1223="ECO",1,IF(D1223="EZ",2,3))</f>
        <v>1</v>
      </c>
      <c r="F1223" t="s">
        <v>4</v>
      </c>
      <c r="G1223">
        <f>IF(F1223="PP_PM",1,IF(F1223="PP_CASH",2,3))</f>
        <v>1</v>
      </c>
      <c r="H1223" t="s">
        <v>5</v>
      </c>
      <c r="I1223">
        <f>IF(H1223="AKULAKUOB",1,IF(H1223="BUKAEXPRESS",2,IF(H1223="BUKALAPAK",3,IF(H1223="E3",4,IF(H1223="LAZADA",5,IF(H1223="MAGELLAN",6,IF(H1223="SHOPEE",7,IF(H1223="TOKOPEDIA",8,9))))))))</f>
        <v>7</v>
      </c>
      <c r="J1223">
        <v>29948</v>
      </c>
      <c r="K1223">
        <f>IF(M1223="Bermasalah",0,1)</f>
        <v>0</v>
      </c>
      <c r="L1223" t="s">
        <v>131</v>
      </c>
      <c r="M1223" t="str">
        <f t="shared" si="74"/>
        <v>Bermasalah</v>
      </c>
    </row>
    <row r="1224" spans="1:13" x14ac:dyDescent="0.25">
      <c r="A1224" s="1">
        <v>45016</v>
      </c>
      <c r="B1224" t="s">
        <v>69</v>
      </c>
      <c r="C1224">
        <f t="shared" ref="C1224:C1228" si="76">IF(B1224=B1223,47,48)</f>
        <v>47</v>
      </c>
      <c r="D1224" t="s">
        <v>3</v>
      </c>
      <c r="E1224">
        <f>IF(D1224="ECO",1,IF(D1224="EZ",2,3))</f>
        <v>1</v>
      </c>
      <c r="F1224" t="s">
        <v>4</v>
      </c>
      <c r="G1224">
        <f>IF(F1224="PP_PM",1,IF(F1224="PP_CASH",2,3))</f>
        <v>1</v>
      </c>
      <c r="H1224" t="s">
        <v>5</v>
      </c>
      <c r="I1224">
        <f>IF(H1224="AKULAKUOB",1,IF(H1224="BUKAEXPRESS",2,IF(H1224="BUKALAPAK",3,IF(H1224="E3",4,IF(H1224="LAZADA",5,IF(H1224="MAGELLAN",6,IF(H1224="SHOPEE",7,IF(H1224="TOKOPEDIA",8,9))))))))</f>
        <v>7</v>
      </c>
      <c r="J1224">
        <v>24998</v>
      </c>
      <c r="K1224">
        <f>IF(M1224="Bermasalah",0,1)</f>
        <v>1</v>
      </c>
      <c r="L1224" t="s">
        <v>49</v>
      </c>
      <c r="M1224" t="str">
        <f t="shared" si="74"/>
        <v>Tidak Bermasalah</v>
      </c>
    </row>
    <row r="1225" spans="1:13" x14ac:dyDescent="0.25">
      <c r="A1225" s="1">
        <v>45016</v>
      </c>
      <c r="B1225" t="s">
        <v>69</v>
      </c>
      <c r="C1225">
        <f t="shared" si="76"/>
        <v>47</v>
      </c>
      <c r="D1225" t="s">
        <v>3</v>
      </c>
      <c r="E1225">
        <f>IF(D1225="ECO",1,IF(D1225="EZ",2,3))</f>
        <v>1</v>
      </c>
      <c r="F1225" t="s">
        <v>4</v>
      </c>
      <c r="G1225">
        <f>IF(F1225="PP_PM",1,IF(F1225="PP_CASH",2,3))</f>
        <v>1</v>
      </c>
      <c r="H1225" t="s">
        <v>5</v>
      </c>
      <c r="I1225">
        <f>IF(H1225="AKULAKUOB",1,IF(H1225="BUKAEXPRESS",2,IF(H1225="BUKALAPAK",3,IF(H1225="E3",4,IF(H1225="LAZADA",5,IF(H1225="MAGELLAN",6,IF(H1225="SHOPEE",7,IF(H1225="TOKOPEDIA",8,9))))))))</f>
        <v>7</v>
      </c>
      <c r="J1225">
        <v>24998</v>
      </c>
      <c r="K1225">
        <f>IF(M1225="Bermasalah",0,1)</f>
        <v>1</v>
      </c>
      <c r="L1225" t="s">
        <v>49</v>
      </c>
      <c r="M1225" t="str">
        <f t="shared" si="74"/>
        <v>Tidak Bermasalah</v>
      </c>
    </row>
    <row r="1226" spans="1:13" x14ac:dyDescent="0.25">
      <c r="A1226" s="1">
        <v>45045</v>
      </c>
      <c r="B1226" t="s">
        <v>69</v>
      </c>
      <c r="C1226">
        <f t="shared" si="76"/>
        <v>47</v>
      </c>
      <c r="D1226" t="s">
        <v>3</v>
      </c>
      <c r="E1226">
        <f>IF(D1226="ECO",1,IF(D1226="EZ",2,3))</f>
        <v>1</v>
      </c>
      <c r="F1226" t="s">
        <v>4</v>
      </c>
      <c r="G1226">
        <f>IF(F1226="PP_PM",1,IF(F1226="PP_CASH",2,3))</f>
        <v>1</v>
      </c>
      <c r="H1226" t="s">
        <v>5</v>
      </c>
      <c r="I1226">
        <f>IF(H1226="AKULAKUOB",1,IF(H1226="BUKAEXPRESS",2,IF(H1226="BUKALAPAK",3,IF(H1226="E3",4,IF(H1226="LAZADA",5,IF(H1226="MAGELLAN",6,IF(H1226="SHOPEE",7,IF(H1226="TOKOPEDIA",8,9))))))))</f>
        <v>7</v>
      </c>
      <c r="J1226">
        <v>16335</v>
      </c>
      <c r="K1226">
        <f>IF(M1226="Bermasalah",0,1)</f>
        <v>0</v>
      </c>
      <c r="L1226" t="s">
        <v>19</v>
      </c>
      <c r="M1226" t="str">
        <f t="shared" si="74"/>
        <v>Bermasalah</v>
      </c>
    </row>
    <row r="1227" spans="1:13" x14ac:dyDescent="0.25">
      <c r="A1227" s="1">
        <v>45080</v>
      </c>
      <c r="B1227" t="s">
        <v>69</v>
      </c>
      <c r="C1227">
        <f t="shared" si="76"/>
        <v>47</v>
      </c>
      <c r="D1227" t="s">
        <v>8</v>
      </c>
      <c r="E1227">
        <f>IF(D1227="ECO",1,IF(D1227="EZ",2,3))</f>
        <v>2</v>
      </c>
      <c r="F1227" t="s">
        <v>4</v>
      </c>
      <c r="G1227">
        <f>IF(F1227="PP_PM",1,IF(F1227="PP_CASH",2,3))</f>
        <v>1</v>
      </c>
      <c r="H1227" t="s">
        <v>5</v>
      </c>
      <c r="I1227">
        <f>IF(H1227="AKULAKUOB",1,IF(H1227="BUKAEXPRESS",2,IF(H1227="BUKALAPAK",3,IF(H1227="E3",4,IF(H1227="LAZADA",5,IF(H1227="MAGELLAN",6,IF(H1227="SHOPEE",7,IF(H1227="TOKOPEDIA",8,9))))))))</f>
        <v>7</v>
      </c>
      <c r="J1227">
        <v>30070</v>
      </c>
      <c r="K1227">
        <f>IF(M1227="Bermasalah",0,1)</f>
        <v>1</v>
      </c>
      <c r="L1227" t="s">
        <v>49</v>
      </c>
      <c r="M1227" t="str">
        <f t="shared" si="74"/>
        <v>Tidak Bermasalah</v>
      </c>
    </row>
    <row r="1228" spans="1:13" x14ac:dyDescent="0.25">
      <c r="A1228" s="1">
        <v>44947</v>
      </c>
      <c r="B1228" t="s">
        <v>45</v>
      </c>
      <c r="C1228">
        <f t="shared" si="76"/>
        <v>48</v>
      </c>
      <c r="D1228" t="s">
        <v>3</v>
      </c>
      <c r="E1228">
        <f>IF(D1228="ECO",1,IF(D1228="EZ",2,3))</f>
        <v>1</v>
      </c>
      <c r="F1228" t="s">
        <v>4</v>
      </c>
      <c r="G1228">
        <f>IF(F1228="PP_PM",1,IF(F1228="PP_CASH",2,3))</f>
        <v>1</v>
      </c>
      <c r="H1228" t="s">
        <v>5</v>
      </c>
      <c r="I1228">
        <f>IF(H1228="AKULAKUOB",1,IF(H1228="BUKAEXPRESS",2,IF(H1228="BUKALAPAK",3,IF(H1228="E3",4,IF(H1228="LAZADA",5,IF(H1228="MAGELLAN",6,IF(H1228="SHOPEE",7,IF(H1228="TOKOPEDIA",8,9))))))))</f>
        <v>7</v>
      </c>
      <c r="J1228">
        <v>22028</v>
      </c>
      <c r="K1228">
        <f>IF(M1228="Bermasalah",0,1)</f>
        <v>0</v>
      </c>
      <c r="L1228" t="s">
        <v>19</v>
      </c>
      <c r="M1228" t="str">
        <f t="shared" si="74"/>
        <v>Bermasalah</v>
      </c>
    </row>
    <row r="1229" spans="1:13" x14ac:dyDescent="0.25">
      <c r="A1229" s="1">
        <v>44956</v>
      </c>
      <c r="B1229" t="s">
        <v>45</v>
      </c>
      <c r="C1229">
        <f>IF(B1229=B1228,48,49)</f>
        <v>48</v>
      </c>
      <c r="D1229" t="s">
        <v>3</v>
      </c>
      <c r="E1229">
        <f>IF(D1229="ECO",1,IF(D1229="EZ",2,3))</f>
        <v>1</v>
      </c>
      <c r="F1229" t="s">
        <v>4</v>
      </c>
      <c r="G1229">
        <f>IF(F1229="PP_PM",1,IF(F1229="PP_CASH",2,3))</f>
        <v>1</v>
      </c>
      <c r="H1229" t="s">
        <v>5</v>
      </c>
      <c r="I1229">
        <f>IF(H1229="AKULAKUOB",1,IF(H1229="BUKAEXPRESS",2,IF(H1229="BUKALAPAK",3,IF(H1229="E3",4,IF(H1229="LAZADA",5,IF(H1229="MAGELLAN",6,IF(H1229="SHOPEE",7,IF(H1229="TOKOPEDIA",8,9))))))))</f>
        <v>7</v>
      </c>
      <c r="J1229">
        <v>22028</v>
      </c>
      <c r="K1229">
        <f>IF(M1229="Bermasalah",0,1)</f>
        <v>1</v>
      </c>
      <c r="L1229" t="s">
        <v>49</v>
      </c>
      <c r="M1229" t="str">
        <f t="shared" si="74"/>
        <v>Tidak Bermasalah</v>
      </c>
    </row>
    <row r="1230" spans="1:13" x14ac:dyDescent="0.25">
      <c r="A1230" s="1">
        <v>44956</v>
      </c>
      <c r="B1230" t="s">
        <v>45</v>
      </c>
      <c r="C1230">
        <f t="shared" ref="C1230:C1265" si="77">IF(B1230=B1229,48,49)</f>
        <v>48</v>
      </c>
      <c r="D1230" t="s">
        <v>3</v>
      </c>
      <c r="E1230">
        <f>IF(D1230="ECO",1,IF(D1230="EZ",2,3))</f>
        <v>1</v>
      </c>
      <c r="F1230" t="s">
        <v>4</v>
      </c>
      <c r="G1230">
        <f>IF(F1230="PP_PM",1,IF(F1230="PP_CASH",2,3))</f>
        <v>1</v>
      </c>
      <c r="H1230" t="s">
        <v>5</v>
      </c>
      <c r="I1230">
        <f>IF(H1230="AKULAKUOB",1,IF(H1230="BUKAEXPRESS",2,IF(H1230="BUKALAPAK",3,IF(H1230="E3",4,IF(H1230="LAZADA",5,IF(H1230="MAGELLAN",6,IF(H1230="SHOPEE",7,IF(H1230="TOKOPEDIA",8,9))))))))</f>
        <v>7</v>
      </c>
      <c r="J1230">
        <v>22028</v>
      </c>
      <c r="K1230">
        <f>IF(M1230="Bermasalah",0,1)</f>
        <v>1</v>
      </c>
      <c r="L1230" t="s">
        <v>49</v>
      </c>
      <c r="M1230" t="str">
        <f t="shared" si="74"/>
        <v>Tidak Bermasalah</v>
      </c>
    </row>
    <row r="1231" spans="1:13" x14ac:dyDescent="0.25">
      <c r="A1231" s="1">
        <v>44956</v>
      </c>
      <c r="B1231" t="s">
        <v>45</v>
      </c>
      <c r="C1231">
        <f t="shared" si="77"/>
        <v>48</v>
      </c>
      <c r="D1231" t="s">
        <v>3</v>
      </c>
      <c r="E1231">
        <f>IF(D1231="ECO",1,IF(D1231="EZ",2,3))</f>
        <v>1</v>
      </c>
      <c r="F1231" t="s">
        <v>4</v>
      </c>
      <c r="G1231">
        <f>IF(F1231="PP_PM",1,IF(F1231="PP_CASH",2,3))</f>
        <v>1</v>
      </c>
      <c r="H1231" t="s">
        <v>5</v>
      </c>
      <c r="I1231">
        <f>IF(H1231="AKULAKUOB",1,IF(H1231="BUKAEXPRESS",2,IF(H1231="BUKALAPAK",3,IF(H1231="E3",4,IF(H1231="LAZADA",5,IF(H1231="MAGELLAN",6,IF(H1231="SHOPEE",7,IF(H1231="TOKOPEDIA",8,9))))))))</f>
        <v>7</v>
      </c>
      <c r="J1231">
        <v>24998</v>
      </c>
      <c r="K1231">
        <f>IF(M1231="Bermasalah",0,1)</f>
        <v>1</v>
      </c>
      <c r="L1231" t="s">
        <v>49</v>
      </c>
      <c r="M1231" t="str">
        <f t="shared" si="74"/>
        <v>Tidak Bermasalah</v>
      </c>
    </row>
    <row r="1232" spans="1:13" x14ac:dyDescent="0.25">
      <c r="A1232" s="1">
        <v>44956</v>
      </c>
      <c r="B1232" t="s">
        <v>45</v>
      </c>
      <c r="C1232">
        <f t="shared" si="77"/>
        <v>48</v>
      </c>
      <c r="D1232" t="s">
        <v>3</v>
      </c>
      <c r="E1232">
        <f>IF(D1232="ECO",1,IF(D1232="EZ",2,3))</f>
        <v>1</v>
      </c>
      <c r="F1232" t="s">
        <v>4</v>
      </c>
      <c r="G1232">
        <f>IF(F1232="PP_PM",1,IF(F1232="PP_CASH",2,3))</f>
        <v>1</v>
      </c>
      <c r="H1232" t="s">
        <v>5</v>
      </c>
      <c r="I1232">
        <f>IF(H1232="AKULAKUOB",1,IF(H1232="BUKAEXPRESS",2,IF(H1232="BUKALAPAK",3,IF(H1232="E3",4,IF(H1232="LAZADA",5,IF(H1232="MAGELLAN",6,IF(H1232="SHOPEE",7,IF(H1232="TOKOPEDIA",8,9))))))))</f>
        <v>7</v>
      </c>
      <c r="J1232">
        <v>25740</v>
      </c>
      <c r="K1232">
        <f>IF(M1232="Bermasalah",0,1)</f>
        <v>1</v>
      </c>
      <c r="L1232" t="s">
        <v>49</v>
      </c>
      <c r="M1232" t="str">
        <f t="shared" si="74"/>
        <v>Tidak Bermasalah</v>
      </c>
    </row>
    <row r="1233" spans="1:13" x14ac:dyDescent="0.25">
      <c r="A1233" s="1">
        <v>44957</v>
      </c>
      <c r="B1233" t="s">
        <v>45</v>
      </c>
      <c r="C1233">
        <f t="shared" si="77"/>
        <v>48</v>
      </c>
      <c r="D1233" t="s">
        <v>3</v>
      </c>
      <c r="E1233">
        <f>IF(D1233="ECO",1,IF(D1233="EZ",2,3))</f>
        <v>1</v>
      </c>
      <c r="F1233" t="s">
        <v>4</v>
      </c>
      <c r="G1233">
        <f>IF(F1233="PP_PM",1,IF(F1233="PP_CASH",2,3))</f>
        <v>1</v>
      </c>
      <c r="H1233" t="s">
        <v>5</v>
      </c>
      <c r="I1233">
        <f>IF(H1233="AKULAKUOB",1,IF(H1233="BUKAEXPRESS",2,IF(H1233="BUKALAPAK",3,IF(H1233="E3",4,IF(H1233="LAZADA",5,IF(H1233="MAGELLAN",6,IF(H1233="SHOPEE",7,IF(H1233="TOKOPEDIA",8,9))))))))</f>
        <v>7</v>
      </c>
      <c r="J1233">
        <v>29948</v>
      </c>
      <c r="K1233">
        <f>IF(M1233="Bermasalah",0,1)</f>
        <v>1</v>
      </c>
      <c r="L1233" t="s">
        <v>49</v>
      </c>
      <c r="M1233" t="str">
        <f t="shared" si="74"/>
        <v>Tidak Bermasalah</v>
      </c>
    </row>
    <row r="1234" spans="1:13" x14ac:dyDescent="0.25">
      <c r="A1234" s="1">
        <v>44957</v>
      </c>
      <c r="B1234" t="s">
        <v>45</v>
      </c>
      <c r="C1234">
        <f t="shared" si="77"/>
        <v>48</v>
      </c>
      <c r="D1234" t="s">
        <v>3</v>
      </c>
      <c r="E1234">
        <f>IF(D1234="ECO",1,IF(D1234="EZ",2,3))</f>
        <v>1</v>
      </c>
      <c r="F1234" t="s">
        <v>4</v>
      </c>
      <c r="G1234">
        <f>IF(F1234="PP_PM",1,IF(F1234="PP_CASH",2,3))</f>
        <v>1</v>
      </c>
      <c r="H1234" t="s">
        <v>5</v>
      </c>
      <c r="I1234">
        <f>IF(H1234="AKULAKUOB",1,IF(H1234="BUKAEXPRESS",2,IF(H1234="BUKALAPAK",3,IF(H1234="E3",4,IF(H1234="LAZADA",5,IF(H1234="MAGELLAN",6,IF(H1234="SHOPEE",7,IF(H1234="TOKOPEDIA",8,9))))))))</f>
        <v>7</v>
      </c>
      <c r="J1234">
        <v>29948</v>
      </c>
      <c r="K1234">
        <f>IF(M1234="Bermasalah",0,1)</f>
        <v>1</v>
      </c>
      <c r="L1234" t="s">
        <v>49</v>
      </c>
      <c r="M1234" t="str">
        <f t="shared" si="74"/>
        <v>Tidak Bermasalah</v>
      </c>
    </row>
    <row r="1235" spans="1:13" x14ac:dyDescent="0.25">
      <c r="A1235" s="1">
        <v>44956</v>
      </c>
      <c r="B1235" t="s">
        <v>45</v>
      </c>
      <c r="C1235">
        <f t="shared" si="77"/>
        <v>48</v>
      </c>
      <c r="D1235" t="s">
        <v>3</v>
      </c>
      <c r="E1235">
        <f>IF(D1235="ECO",1,IF(D1235="EZ",2,3))</f>
        <v>1</v>
      </c>
      <c r="F1235" t="s">
        <v>4</v>
      </c>
      <c r="G1235">
        <f>IF(F1235="PP_PM",1,IF(F1235="PP_CASH",2,3))</f>
        <v>1</v>
      </c>
      <c r="H1235" t="s">
        <v>5</v>
      </c>
      <c r="I1235">
        <f>IF(H1235="AKULAKUOB",1,IF(H1235="BUKAEXPRESS",2,IF(H1235="BUKALAPAK",3,IF(H1235="E3",4,IF(H1235="LAZADA",5,IF(H1235="MAGELLAN",6,IF(H1235="SHOPEE",7,IF(H1235="TOKOPEDIA",8,9))))))))</f>
        <v>7</v>
      </c>
      <c r="J1235">
        <v>22028</v>
      </c>
      <c r="K1235">
        <f>IF(M1235="Bermasalah",0,1)</f>
        <v>1</v>
      </c>
      <c r="L1235" t="s">
        <v>49</v>
      </c>
      <c r="M1235" t="str">
        <f t="shared" si="74"/>
        <v>Tidak Bermasalah</v>
      </c>
    </row>
    <row r="1236" spans="1:13" x14ac:dyDescent="0.25">
      <c r="A1236" s="1">
        <v>44947</v>
      </c>
      <c r="B1236" t="s">
        <v>45</v>
      </c>
      <c r="C1236">
        <f t="shared" si="77"/>
        <v>48</v>
      </c>
      <c r="D1236" t="s">
        <v>3</v>
      </c>
      <c r="E1236">
        <f>IF(D1236="ECO",1,IF(D1236="EZ",2,3))</f>
        <v>1</v>
      </c>
      <c r="F1236" t="s">
        <v>4</v>
      </c>
      <c r="G1236">
        <f>IF(F1236="PP_PM",1,IF(F1236="PP_CASH",2,3))</f>
        <v>1</v>
      </c>
      <c r="H1236" t="s">
        <v>5</v>
      </c>
      <c r="I1236">
        <f>IF(H1236="AKULAKUOB",1,IF(H1236="BUKAEXPRESS",2,IF(H1236="BUKALAPAK",3,IF(H1236="E3",4,IF(H1236="LAZADA",5,IF(H1236="MAGELLAN",6,IF(H1236="SHOPEE",7,IF(H1236="TOKOPEDIA",8,9))))))))</f>
        <v>7</v>
      </c>
      <c r="J1236">
        <v>53955</v>
      </c>
      <c r="K1236">
        <f>IF(M1236="Bermasalah",0,1)</f>
        <v>1</v>
      </c>
      <c r="L1236" t="s">
        <v>49</v>
      </c>
      <c r="M1236" t="str">
        <f t="shared" si="74"/>
        <v>Tidak Bermasalah</v>
      </c>
    </row>
    <row r="1237" spans="1:13" x14ac:dyDescent="0.25">
      <c r="A1237" s="1">
        <v>44953</v>
      </c>
      <c r="B1237" t="s">
        <v>45</v>
      </c>
      <c r="C1237">
        <f t="shared" si="77"/>
        <v>48</v>
      </c>
      <c r="D1237" t="s">
        <v>3</v>
      </c>
      <c r="E1237">
        <f>IF(D1237="ECO",1,IF(D1237="EZ",2,3))</f>
        <v>1</v>
      </c>
      <c r="F1237" t="s">
        <v>4</v>
      </c>
      <c r="G1237">
        <f>IF(F1237="PP_PM",1,IF(F1237="PP_CASH",2,3))</f>
        <v>1</v>
      </c>
      <c r="H1237" t="s">
        <v>5</v>
      </c>
      <c r="I1237">
        <f>IF(H1237="AKULAKUOB",1,IF(H1237="BUKAEXPRESS",2,IF(H1237="BUKALAPAK",3,IF(H1237="E3",4,IF(H1237="LAZADA",5,IF(H1237="MAGELLAN",6,IF(H1237="SHOPEE",7,IF(H1237="TOKOPEDIA",8,9))))))))</f>
        <v>7</v>
      </c>
      <c r="J1237">
        <v>22028</v>
      </c>
      <c r="K1237">
        <f>IF(M1237="Bermasalah",0,1)</f>
        <v>1</v>
      </c>
      <c r="L1237" t="s">
        <v>49</v>
      </c>
      <c r="M1237" t="str">
        <f t="shared" si="74"/>
        <v>Tidak Bermasalah</v>
      </c>
    </row>
    <row r="1238" spans="1:13" x14ac:dyDescent="0.25">
      <c r="A1238" s="1">
        <v>44985</v>
      </c>
      <c r="B1238" t="s">
        <v>45</v>
      </c>
      <c r="C1238">
        <f t="shared" si="77"/>
        <v>48</v>
      </c>
      <c r="D1238" t="s">
        <v>3</v>
      </c>
      <c r="E1238">
        <f>IF(D1238="ECO",1,IF(D1238="EZ",2,3))</f>
        <v>1</v>
      </c>
      <c r="F1238" t="s">
        <v>4</v>
      </c>
      <c r="G1238">
        <f>IF(F1238="PP_PM",1,IF(F1238="PP_CASH",2,3))</f>
        <v>1</v>
      </c>
      <c r="H1238" t="s">
        <v>5</v>
      </c>
      <c r="I1238">
        <f>IF(H1238="AKULAKUOB",1,IF(H1238="BUKAEXPRESS",2,IF(H1238="BUKALAPAK",3,IF(H1238="E3",4,IF(H1238="LAZADA",5,IF(H1238="MAGELLAN",6,IF(H1238="SHOPEE",7,IF(H1238="TOKOPEDIA",8,9))))))))</f>
        <v>7</v>
      </c>
      <c r="J1238">
        <v>37372</v>
      </c>
      <c r="K1238">
        <f>IF(M1238="Bermasalah",0,1)</f>
        <v>1</v>
      </c>
      <c r="L1238" t="s">
        <v>49</v>
      </c>
      <c r="M1238" t="str">
        <f t="shared" si="74"/>
        <v>Tidak Bermasalah</v>
      </c>
    </row>
    <row r="1239" spans="1:13" x14ac:dyDescent="0.25">
      <c r="A1239" s="1">
        <v>44976</v>
      </c>
      <c r="B1239" t="s">
        <v>45</v>
      </c>
      <c r="C1239">
        <f t="shared" si="77"/>
        <v>48</v>
      </c>
      <c r="D1239" t="s">
        <v>3</v>
      </c>
      <c r="E1239">
        <f>IF(D1239="ECO",1,IF(D1239="EZ",2,3))</f>
        <v>1</v>
      </c>
      <c r="F1239" t="s">
        <v>4</v>
      </c>
      <c r="G1239">
        <f>IF(F1239="PP_PM",1,IF(F1239="PP_CASH",2,3))</f>
        <v>1</v>
      </c>
      <c r="H1239" t="s">
        <v>5</v>
      </c>
      <c r="I1239">
        <f>IF(H1239="AKULAKUOB",1,IF(H1239="BUKAEXPRESS",2,IF(H1239="BUKALAPAK",3,IF(H1239="E3",4,IF(H1239="LAZADA",5,IF(H1239="MAGELLAN",6,IF(H1239="SHOPEE",7,IF(H1239="TOKOPEDIA",8,9))))))))</f>
        <v>7</v>
      </c>
      <c r="J1239">
        <v>26978</v>
      </c>
      <c r="K1239">
        <f>IF(M1239="Bermasalah",0,1)</f>
        <v>1</v>
      </c>
      <c r="L1239" t="s">
        <v>49</v>
      </c>
      <c r="M1239" t="str">
        <f t="shared" si="74"/>
        <v>Tidak Bermasalah</v>
      </c>
    </row>
    <row r="1240" spans="1:13" x14ac:dyDescent="0.25">
      <c r="A1240" s="1">
        <v>44977</v>
      </c>
      <c r="B1240" t="s">
        <v>45</v>
      </c>
      <c r="C1240">
        <f t="shared" si="77"/>
        <v>48</v>
      </c>
      <c r="D1240" t="s">
        <v>3</v>
      </c>
      <c r="E1240">
        <f>IF(D1240="ECO",1,IF(D1240="EZ",2,3))</f>
        <v>1</v>
      </c>
      <c r="F1240" t="s">
        <v>4</v>
      </c>
      <c r="G1240">
        <f>IF(F1240="PP_PM",1,IF(F1240="PP_CASH",2,3))</f>
        <v>1</v>
      </c>
      <c r="H1240" t="s">
        <v>5</v>
      </c>
      <c r="I1240">
        <f>IF(H1240="AKULAKUOB",1,IF(H1240="BUKAEXPRESS",2,IF(H1240="BUKALAPAK",3,IF(H1240="E3",4,IF(H1240="LAZADA",5,IF(H1240="MAGELLAN",6,IF(H1240="SHOPEE",7,IF(H1240="TOKOPEDIA",8,9))))))))</f>
        <v>7</v>
      </c>
      <c r="J1240">
        <v>37372</v>
      </c>
      <c r="K1240">
        <f>IF(M1240="Bermasalah",0,1)</f>
        <v>1</v>
      </c>
      <c r="L1240" t="s">
        <v>49</v>
      </c>
      <c r="M1240" t="str">
        <f t="shared" si="74"/>
        <v>Tidak Bermasalah</v>
      </c>
    </row>
    <row r="1241" spans="1:13" x14ac:dyDescent="0.25">
      <c r="A1241" s="1">
        <v>44978</v>
      </c>
      <c r="B1241" t="s">
        <v>45</v>
      </c>
      <c r="C1241">
        <f t="shared" si="77"/>
        <v>48</v>
      </c>
      <c r="D1241" t="s">
        <v>3</v>
      </c>
      <c r="E1241">
        <f>IF(D1241="ECO",1,IF(D1241="EZ",2,3))</f>
        <v>1</v>
      </c>
      <c r="F1241" t="s">
        <v>4</v>
      </c>
      <c r="G1241">
        <f>IF(F1241="PP_PM",1,IF(F1241="PP_CASH",2,3))</f>
        <v>1</v>
      </c>
      <c r="H1241" t="s">
        <v>5</v>
      </c>
      <c r="I1241">
        <f>IF(H1241="AKULAKUOB",1,IF(H1241="BUKAEXPRESS",2,IF(H1241="BUKALAPAK",3,IF(H1241="E3",4,IF(H1241="LAZADA",5,IF(H1241="MAGELLAN",6,IF(H1241="SHOPEE",7,IF(H1241="TOKOPEDIA",8,9))))))))</f>
        <v>7</v>
      </c>
      <c r="J1241">
        <v>26730</v>
      </c>
      <c r="K1241">
        <f>IF(M1241="Bermasalah",0,1)</f>
        <v>1</v>
      </c>
      <c r="L1241" t="s">
        <v>49</v>
      </c>
      <c r="M1241" t="str">
        <f t="shared" si="74"/>
        <v>Tidak Bermasalah</v>
      </c>
    </row>
    <row r="1242" spans="1:13" x14ac:dyDescent="0.25">
      <c r="A1242" s="1">
        <v>44958</v>
      </c>
      <c r="B1242" t="s">
        <v>45</v>
      </c>
      <c r="C1242">
        <f t="shared" si="77"/>
        <v>48</v>
      </c>
      <c r="D1242" t="s">
        <v>3</v>
      </c>
      <c r="E1242">
        <f>IF(D1242="ECO",1,IF(D1242="EZ",2,3))</f>
        <v>1</v>
      </c>
      <c r="F1242" t="s">
        <v>4</v>
      </c>
      <c r="G1242">
        <f>IF(F1242="PP_PM",1,IF(F1242="PP_CASH",2,3))</f>
        <v>1</v>
      </c>
      <c r="H1242" t="s">
        <v>5</v>
      </c>
      <c r="I1242">
        <f>IF(H1242="AKULAKUOB",1,IF(H1242="BUKAEXPRESS",2,IF(H1242="BUKALAPAK",3,IF(H1242="E3",4,IF(H1242="LAZADA",5,IF(H1242="MAGELLAN",6,IF(H1242="SHOPEE",7,IF(H1242="TOKOPEDIA",8,9))))))))</f>
        <v>7</v>
      </c>
      <c r="J1242">
        <v>28958</v>
      </c>
      <c r="K1242">
        <f>IF(M1242="Bermasalah",0,1)</f>
        <v>1</v>
      </c>
      <c r="L1242" t="s">
        <v>49</v>
      </c>
      <c r="M1242" t="str">
        <f t="shared" si="74"/>
        <v>Tidak Bermasalah</v>
      </c>
    </row>
    <row r="1243" spans="1:13" x14ac:dyDescent="0.25">
      <c r="A1243" s="1">
        <v>45012</v>
      </c>
      <c r="B1243" t="s">
        <v>45</v>
      </c>
      <c r="C1243">
        <f t="shared" si="77"/>
        <v>48</v>
      </c>
      <c r="D1243" t="s">
        <v>3</v>
      </c>
      <c r="E1243">
        <f>IF(D1243="ECO",1,IF(D1243="EZ",2,3))</f>
        <v>1</v>
      </c>
      <c r="F1243" t="s">
        <v>4</v>
      </c>
      <c r="G1243">
        <f>IF(F1243="PP_PM",1,IF(F1243="PP_CASH",2,3))</f>
        <v>1</v>
      </c>
      <c r="H1243" t="s">
        <v>5</v>
      </c>
      <c r="I1243">
        <f>IF(H1243="AKULAKUOB",1,IF(H1243="BUKAEXPRESS",2,IF(H1243="BUKALAPAK",3,IF(H1243="E3",4,IF(H1243="LAZADA",5,IF(H1243="MAGELLAN",6,IF(H1243="SHOPEE",7,IF(H1243="TOKOPEDIA",8,9))))))))</f>
        <v>7</v>
      </c>
      <c r="J1243">
        <v>23018</v>
      </c>
      <c r="K1243">
        <f>IF(M1243="Bermasalah",0,1)</f>
        <v>0</v>
      </c>
      <c r="L1243" t="s">
        <v>131</v>
      </c>
      <c r="M1243" t="str">
        <f t="shared" si="74"/>
        <v>Bermasalah</v>
      </c>
    </row>
    <row r="1244" spans="1:13" x14ac:dyDescent="0.25">
      <c r="A1244" s="1">
        <v>45000</v>
      </c>
      <c r="B1244" t="s">
        <v>45</v>
      </c>
      <c r="C1244">
        <f t="shared" si="77"/>
        <v>48</v>
      </c>
      <c r="D1244" t="s">
        <v>3</v>
      </c>
      <c r="E1244">
        <f>IF(D1244="ECO",1,IF(D1244="EZ",2,3))</f>
        <v>1</v>
      </c>
      <c r="F1244" t="s">
        <v>4</v>
      </c>
      <c r="G1244">
        <f>IF(F1244="PP_PM",1,IF(F1244="PP_CASH",2,3))</f>
        <v>1</v>
      </c>
      <c r="H1244" t="s">
        <v>5</v>
      </c>
      <c r="I1244">
        <f>IF(H1244="AKULAKUOB",1,IF(H1244="BUKAEXPRESS",2,IF(H1244="BUKALAPAK",3,IF(H1244="E3",4,IF(H1244="LAZADA",5,IF(H1244="MAGELLAN",6,IF(H1244="SHOPEE",7,IF(H1244="TOKOPEDIA",8,9))))))))</f>
        <v>7</v>
      </c>
      <c r="J1244">
        <v>44055</v>
      </c>
      <c r="K1244">
        <f>IF(M1244="Bermasalah",0,1)</f>
        <v>0</v>
      </c>
      <c r="L1244" t="s">
        <v>131</v>
      </c>
      <c r="M1244" t="str">
        <f t="shared" si="74"/>
        <v>Bermasalah</v>
      </c>
    </row>
    <row r="1245" spans="1:13" x14ac:dyDescent="0.25">
      <c r="A1245" s="1">
        <v>45013</v>
      </c>
      <c r="B1245" t="s">
        <v>45</v>
      </c>
      <c r="C1245">
        <f t="shared" si="77"/>
        <v>48</v>
      </c>
      <c r="D1245" t="s">
        <v>3</v>
      </c>
      <c r="E1245">
        <f>IF(D1245="ECO",1,IF(D1245="EZ",2,3))</f>
        <v>1</v>
      </c>
      <c r="F1245" t="s">
        <v>4</v>
      </c>
      <c r="G1245">
        <f>IF(F1245="PP_PM",1,IF(F1245="PP_CASH",2,3))</f>
        <v>1</v>
      </c>
      <c r="H1245" t="s">
        <v>5</v>
      </c>
      <c r="I1245">
        <f>IF(H1245="AKULAKUOB",1,IF(H1245="BUKAEXPRESS",2,IF(H1245="BUKALAPAK",3,IF(H1245="E3",4,IF(H1245="LAZADA",5,IF(H1245="MAGELLAN",6,IF(H1245="SHOPEE",7,IF(H1245="TOKOPEDIA",8,9))))))))</f>
        <v>7</v>
      </c>
      <c r="J1245">
        <v>28958</v>
      </c>
      <c r="K1245">
        <f>IF(M1245="Bermasalah",0,1)</f>
        <v>1</v>
      </c>
      <c r="L1245" t="s">
        <v>49</v>
      </c>
      <c r="M1245" t="str">
        <f t="shared" si="74"/>
        <v>Tidak Bermasalah</v>
      </c>
    </row>
    <row r="1246" spans="1:13" x14ac:dyDescent="0.25">
      <c r="A1246" s="1">
        <v>45014</v>
      </c>
      <c r="B1246" t="s">
        <v>45</v>
      </c>
      <c r="C1246">
        <f t="shared" si="77"/>
        <v>48</v>
      </c>
      <c r="D1246" t="s">
        <v>3</v>
      </c>
      <c r="E1246">
        <f>IF(D1246="ECO",1,IF(D1246="EZ",2,3))</f>
        <v>1</v>
      </c>
      <c r="F1246" t="s">
        <v>4</v>
      </c>
      <c r="G1246">
        <f>IF(F1246="PP_PM",1,IF(F1246="PP_CASH",2,3))</f>
        <v>1</v>
      </c>
      <c r="H1246" t="s">
        <v>5</v>
      </c>
      <c r="I1246">
        <f>IF(H1246="AKULAKUOB",1,IF(H1246="BUKAEXPRESS",2,IF(H1246="BUKALAPAK",3,IF(H1246="E3",4,IF(H1246="LAZADA",5,IF(H1246="MAGELLAN",6,IF(H1246="SHOPEE",7,IF(H1246="TOKOPEDIA",8,9))))))))</f>
        <v>7</v>
      </c>
      <c r="J1246">
        <v>14602</v>
      </c>
      <c r="K1246">
        <f>IF(M1246="Bermasalah",0,1)</f>
        <v>0</v>
      </c>
      <c r="L1246" t="s">
        <v>131</v>
      </c>
      <c r="M1246" t="str">
        <f t="shared" si="74"/>
        <v>Bermasalah</v>
      </c>
    </row>
    <row r="1247" spans="1:13" x14ac:dyDescent="0.25">
      <c r="A1247" s="1">
        <v>45015</v>
      </c>
      <c r="B1247" t="s">
        <v>45</v>
      </c>
      <c r="C1247">
        <f t="shared" si="77"/>
        <v>48</v>
      </c>
      <c r="D1247" t="s">
        <v>8</v>
      </c>
      <c r="E1247">
        <f>IF(D1247="ECO",1,IF(D1247="EZ",2,3))</f>
        <v>2</v>
      </c>
      <c r="F1247" t="s">
        <v>4</v>
      </c>
      <c r="G1247">
        <f>IF(F1247="PP_PM",1,IF(F1247="PP_CASH",2,3))</f>
        <v>1</v>
      </c>
      <c r="H1247" t="s">
        <v>5</v>
      </c>
      <c r="I1247">
        <f>IF(H1247="AKULAKUOB",1,IF(H1247="BUKAEXPRESS",2,IF(H1247="BUKALAPAK",3,IF(H1247="E3",4,IF(H1247="LAZADA",5,IF(H1247="MAGELLAN",6,IF(H1247="SHOPEE",7,IF(H1247="TOKOPEDIA",8,9))))))))</f>
        <v>7</v>
      </c>
      <c r="J1247">
        <v>26675</v>
      </c>
      <c r="K1247">
        <f>IF(M1247="Bermasalah",0,1)</f>
        <v>0</v>
      </c>
      <c r="L1247" t="s">
        <v>131</v>
      </c>
      <c r="M1247" t="str">
        <f t="shared" si="74"/>
        <v>Bermasalah</v>
      </c>
    </row>
    <row r="1248" spans="1:13" x14ac:dyDescent="0.25">
      <c r="A1248" s="1">
        <v>45015</v>
      </c>
      <c r="B1248" t="s">
        <v>45</v>
      </c>
      <c r="C1248">
        <f t="shared" si="77"/>
        <v>48</v>
      </c>
      <c r="D1248" t="s">
        <v>3</v>
      </c>
      <c r="E1248">
        <f>IF(D1248="ECO",1,IF(D1248="EZ",2,3))</f>
        <v>1</v>
      </c>
      <c r="F1248" t="s">
        <v>4</v>
      </c>
      <c r="G1248">
        <f>IF(F1248="PP_PM",1,IF(F1248="PP_CASH",2,3))</f>
        <v>1</v>
      </c>
      <c r="H1248" t="s">
        <v>5</v>
      </c>
      <c r="I1248">
        <f>IF(H1248="AKULAKUOB",1,IF(H1248="BUKAEXPRESS",2,IF(H1248="BUKALAPAK",3,IF(H1248="E3",4,IF(H1248="LAZADA",5,IF(H1248="MAGELLAN",6,IF(H1248="SHOPEE",7,IF(H1248="TOKOPEDIA",8,9))))))))</f>
        <v>7</v>
      </c>
      <c r="J1248">
        <v>23018</v>
      </c>
      <c r="K1248">
        <f>IF(M1248="Bermasalah",0,1)</f>
        <v>1</v>
      </c>
      <c r="L1248" t="s">
        <v>49</v>
      </c>
      <c r="M1248" t="str">
        <f t="shared" si="74"/>
        <v>Tidak Bermasalah</v>
      </c>
    </row>
    <row r="1249" spans="1:13" x14ac:dyDescent="0.25">
      <c r="A1249" s="1">
        <v>45015</v>
      </c>
      <c r="B1249" t="s">
        <v>45</v>
      </c>
      <c r="C1249">
        <f t="shared" si="77"/>
        <v>48</v>
      </c>
      <c r="D1249" t="s">
        <v>3</v>
      </c>
      <c r="E1249">
        <f>IF(D1249="ECO",1,IF(D1249="EZ",2,3))</f>
        <v>1</v>
      </c>
      <c r="F1249" t="s">
        <v>4</v>
      </c>
      <c r="G1249">
        <f>IF(F1249="PP_PM",1,IF(F1249="PP_CASH",2,3))</f>
        <v>1</v>
      </c>
      <c r="H1249" t="s">
        <v>5</v>
      </c>
      <c r="I1249">
        <f>IF(H1249="AKULAKUOB",1,IF(H1249="BUKAEXPRESS",2,IF(H1249="BUKALAPAK",3,IF(H1249="E3",4,IF(H1249="LAZADA",5,IF(H1249="MAGELLAN",6,IF(H1249="SHOPEE",7,IF(H1249="TOKOPEDIA",8,9))))))))</f>
        <v>7</v>
      </c>
      <c r="J1249">
        <v>53460</v>
      </c>
      <c r="K1249">
        <f>IF(M1249="Bermasalah",0,1)</f>
        <v>1</v>
      </c>
      <c r="L1249" t="s">
        <v>49</v>
      </c>
      <c r="M1249" t="str">
        <f t="shared" ref="M1249:M1306" si="78">IF(L1249="Other","Bermasalah",IF(L1249="Delivery","Tidak Bermasalah",IF(L1249="Kirim","Tidak Bermasalah",IF(L1249="Pack","Tidak Bermasalah",IF(L1249="Paket Bermasalah","Bermasalah",IF(L1249="Paket Tinggal Gudang","Tidak Bermasalah",IF(L1249="Sampai","Tidak Bermasalah",IF(L1249="Tanda Terima","Tidak Bermasalah",IF(L1249="TTD Retur","Bermasalah",0)))))))))</f>
        <v>Tidak Bermasalah</v>
      </c>
    </row>
    <row r="1250" spans="1:13" x14ac:dyDescent="0.25">
      <c r="A1250" s="1">
        <v>45016</v>
      </c>
      <c r="B1250" t="s">
        <v>45</v>
      </c>
      <c r="C1250">
        <f t="shared" si="77"/>
        <v>48</v>
      </c>
      <c r="D1250" t="s">
        <v>3</v>
      </c>
      <c r="E1250">
        <f>IF(D1250="ECO",1,IF(D1250="EZ",2,3))</f>
        <v>1</v>
      </c>
      <c r="F1250" t="s">
        <v>4</v>
      </c>
      <c r="G1250">
        <f>IF(F1250="PP_PM",1,IF(F1250="PP_CASH",2,3))</f>
        <v>1</v>
      </c>
      <c r="H1250" t="s">
        <v>5</v>
      </c>
      <c r="I1250">
        <f>IF(H1250="AKULAKUOB",1,IF(H1250="BUKAEXPRESS",2,IF(H1250="BUKALAPAK",3,IF(H1250="E3",4,IF(H1250="LAZADA",5,IF(H1250="MAGELLAN",6,IF(H1250="SHOPEE",7,IF(H1250="TOKOPEDIA",8,9))))))))</f>
        <v>7</v>
      </c>
      <c r="J1250">
        <v>24998</v>
      </c>
      <c r="K1250">
        <f>IF(M1250="Bermasalah",0,1)</f>
        <v>1</v>
      </c>
      <c r="L1250" t="s">
        <v>49</v>
      </c>
      <c r="M1250" t="str">
        <f t="shared" si="78"/>
        <v>Tidak Bermasalah</v>
      </c>
    </row>
    <row r="1251" spans="1:13" x14ac:dyDescent="0.25">
      <c r="A1251" s="1">
        <v>45016</v>
      </c>
      <c r="B1251" t="s">
        <v>45</v>
      </c>
      <c r="C1251">
        <f t="shared" si="77"/>
        <v>48</v>
      </c>
      <c r="D1251" t="s">
        <v>3</v>
      </c>
      <c r="E1251">
        <f>IF(D1251="ECO",1,IF(D1251="EZ",2,3))</f>
        <v>1</v>
      </c>
      <c r="F1251" t="s">
        <v>4</v>
      </c>
      <c r="G1251">
        <f>IF(F1251="PP_PM",1,IF(F1251="PP_CASH",2,3))</f>
        <v>1</v>
      </c>
      <c r="H1251" t="s">
        <v>5</v>
      </c>
      <c r="I1251">
        <f>IF(H1251="AKULAKUOB",1,IF(H1251="BUKAEXPRESS",2,IF(H1251="BUKALAPAK",3,IF(H1251="E3",4,IF(H1251="LAZADA",5,IF(H1251="MAGELLAN",6,IF(H1251="SHOPEE",7,IF(H1251="TOKOPEDIA",8,9))))))))</f>
        <v>7</v>
      </c>
      <c r="J1251">
        <v>26730</v>
      </c>
      <c r="K1251">
        <f>IF(M1251="Bermasalah",0,1)</f>
        <v>1</v>
      </c>
      <c r="L1251" t="s">
        <v>49</v>
      </c>
      <c r="M1251" t="str">
        <f t="shared" si="78"/>
        <v>Tidak Bermasalah</v>
      </c>
    </row>
    <row r="1252" spans="1:13" x14ac:dyDescent="0.25">
      <c r="A1252" s="1">
        <v>45016</v>
      </c>
      <c r="B1252" t="s">
        <v>45</v>
      </c>
      <c r="C1252">
        <f t="shared" si="77"/>
        <v>48</v>
      </c>
      <c r="D1252" t="s">
        <v>3</v>
      </c>
      <c r="E1252">
        <f>IF(D1252="ECO",1,IF(D1252="EZ",2,3))</f>
        <v>1</v>
      </c>
      <c r="F1252" t="s">
        <v>4</v>
      </c>
      <c r="G1252">
        <f>IF(F1252="PP_PM",1,IF(F1252="PP_CASH",2,3))</f>
        <v>1</v>
      </c>
      <c r="H1252" t="s">
        <v>5</v>
      </c>
      <c r="I1252">
        <f>IF(H1252="AKULAKUOB",1,IF(H1252="BUKAEXPRESS",2,IF(H1252="BUKALAPAK",3,IF(H1252="E3",4,IF(H1252="LAZADA",5,IF(H1252="MAGELLAN",6,IF(H1252="SHOPEE",7,IF(H1252="TOKOPEDIA",8,9))))))))</f>
        <v>7</v>
      </c>
      <c r="J1252">
        <v>26730</v>
      </c>
      <c r="K1252">
        <f>IF(M1252="Bermasalah",0,1)</f>
        <v>1</v>
      </c>
      <c r="L1252" t="s">
        <v>49</v>
      </c>
      <c r="M1252" t="str">
        <f t="shared" si="78"/>
        <v>Tidak Bermasalah</v>
      </c>
    </row>
    <row r="1253" spans="1:13" x14ac:dyDescent="0.25">
      <c r="A1253" s="1">
        <v>45016</v>
      </c>
      <c r="B1253" t="s">
        <v>45</v>
      </c>
      <c r="C1253">
        <f t="shared" si="77"/>
        <v>48</v>
      </c>
      <c r="D1253" t="s">
        <v>3</v>
      </c>
      <c r="E1253">
        <f>IF(D1253="ECO",1,IF(D1253="EZ",2,3))</f>
        <v>1</v>
      </c>
      <c r="F1253" t="s">
        <v>4</v>
      </c>
      <c r="G1253">
        <f>IF(F1253="PP_PM",1,IF(F1253="PP_CASH",2,3))</f>
        <v>1</v>
      </c>
      <c r="H1253" t="s">
        <v>5</v>
      </c>
      <c r="I1253">
        <f>IF(H1253="AKULAKUOB",1,IF(H1253="BUKAEXPRESS",2,IF(H1253="BUKALAPAK",3,IF(H1253="E3",4,IF(H1253="LAZADA",5,IF(H1253="MAGELLAN",6,IF(H1253="SHOPEE",7,IF(H1253="TOKOPEDIA",8,9))))))))</f>
        <v>7</v>
      </c>
      <c r="J1253">
        <v>26978</v>
      </c>
      <c r="K1253">
        <f>IF(M1253="Bermasalah",0,1)</f>
        <v>1</v>
      </c>
      <c r="L1253" t="s">
        <v>49</v>
      </c>
      <c r="M1253" t="str">
        <f t="shared" si="78"/>
        <v>Tidak Bermasalah</v>
      </c>
    </row>
    <row r="1254" spans="1:13" x14ac:dyDescent="0.25">
      <c r="A1254" s="1">
        <v>45022</v>
      </c>
      <c r="B1254" t="s">
        <v>45</v>
      </c>
      <c r="C1254">
        <f t="shared" si="77"/>
        <v>48</v>
      </c>
      <c r="D1254" t="s">
        <v>3</v>
      </c>
      <c r="E1254">
        <f>IF(D1254="ECO",1,IF(D1254="EZ",2,3))</f>
        <v>1</v>
      </c>
      <c r="F1254" t="s">
        <v>4</v>
      </c>
      <c r="G1254">
        <f>IF(F1254="PP_PM",1,IF(F1254="PP_CASH",2,3))</f>
        <v>1</v>
      </c>
      <c r="H1254" t="s">
        <v>5</v>
      </c>
      <c r="I1254">
        <f>IF(H1254="AKULAKUOB",1,IF(H1254="BUKAEXPRESS",2,IF(H1254="BUKALAPAK",3,IF(H1254="E3",4,IF(H1254="LAZADA",5,IF(H1254="MAGELLAN",6,IF(H1254="SHOPEE",7,IF(H1254="TOKOPEDIA",8,9))))))))</f>
        <v>7</v>
      </c>
      <c r="J1254">
        <v>22028</v>
      </c>
      <c r="K1254">
        <f>IF(M1254="Bermasalah",0,1)</f>
        <v>0</v>
      </c>
      <c r="L1254" t="s">
        <v>131</v>
      </c>
      <c r="M1254" t="str">
        <f t="shared" si="78"/>
        <v>Bermasalah</v>
      </c>
    </row>
    <row r="1255" spans="1:13" x14ac:dyDescent="0.25">
      <c r="A1255" s="1">
        <v>45029</v>
      </c>
      <c r="B1255" t="s">
        <v>45</v>
      </c>
      <c r="C1255">
        <f t="shared" si="77"/>
        <v>48</v>
      </c>
      <c r="D1255" t="s">
        <v>3</v>
      </c>
      <c r="E1255">
        <f>IF(D1255="ECO",1,IF(D1255="EZ",2,3))</f>
        <v>1</v>
      </c>
      <c r="F1255" t="s">
        <v>4</v>
      </c>
      <c r="G1255">
        <f>IF(F1255="PP_PM",1,IF(F1255="PP_CASH",2,3))</f>
        <v>1</v>
      </c>
      <c r="H1255" t="s">
        <v>5</v>
      </c>
      <c r="I1255">
        <f>IF(H1255="AKULAKUOB",1,IF(H1255="BUKAEXPRESS",2,IF(H1255="BUKALAPAK",3,IF(H1255="E3",4,IF(H1255="LAZADA",5,IF(H1255="MAGELLAN",6,IF(H1255="SHOPEE",7,IF(H1255="TOKOPEDIA",8,9))))))))</f>
        <v>7</v>
      </c>
      <c r="J1255">
        <v>24998</v>
      </c>
      <c r="K1255">
        <f>IF(M1255="Bermasalah",0,1)</f>
        <v>0</v>
      </c>
      <c r="L1255" t="s">
        <v>131</v>
      </c>
      <c r="M1255" t="str">
        <f t="shared" si="78"/>
        <v>Bermasalah</v>
      </c>
    </row>
    <row r="1256" spans="1:13" x14ac:dyDescent="0.25">
      <c r="A1256" s="1">
        <v>45031</v>
      </c>
      <c r="B1256" t="s">
        <v>45</v>
      </c>
      <c r="C1256">
        <f t="shared" si="77"/>
        <v>48</v>
      </c>
      <c r="D1256" t="s">
        <v>3</v>
      </c>
      <c r="E1256">
        <f>IF(D1256="ECO",1,IF(D1256="EZ",2,3))</f>
        <v>1</v>
      </c>
      <c r="F1256" t="s">
        <v>4</v>
      </c>
      <c r="G1256">
        <f>IF(F1256="PP_PM",1,IF(F1256="PP_CASH",2,3))</f>
        <v>1</v>
      </c>
      <c r="H1256" t="s">
        <v>5</v>
      </c>
      <c r="I1256">
        <f>IF(H1256="AKULAKUOB",1,IF(H1256="BUKAEXPRESS",2,IF(H1256="BUKALAPAK",3,IF(H1256="E3",4,IF(H1256="LAZADA",5,IF(H1256="MAGELLAN",6,IF(H1256="SHOPEE",7,IF(H1256="TOKOPEDIA",8,9))))))))</f>
        <v>7</v>
      </c>
      <c r="J1256">
        <v>27472</v>
      </c>
      <c r="K1256">
        <f>IF(M1256="Bermasalah",0,1)</f>
        <v>0</v>
      </c>
      <c r="L1256" t="s">
        <v>131</v>
      </c>
      <c r="M1256" t="str">
        <f t="shared" si="78"/>
        <v>Bermasalah</v>
      </c>
    </row>
    <row r="1257" spans="1:13" x14ac:dyDescent="0.25">
      <c r="A1257" s="1">
        <v>45033</v>
      </c>
      <c r="B1257" t="s">
        <v>45</v>
      </c>
      <c r="C1257">
        <f t="shared" si="77"/>
        <v>48</v>
      </c>
      <c r="D1257" t="s">
        <v>8</v>
      </c>
      <c r="E1257">
        <f>IF(D1257="ECO",1,IF(D1257="EZ",2,3))</f>
        <v>2</v>
      </c>
      <c r="F1257" t="s">
        <v>4</v>
      </c>
      <c r="G1257">
        <f>IF(F1257="PP_PM",1,IF(F1257="PP_CASH",2,3))</f>
        <v>1</v>
      </c>
      <c r="H1257" t="s">
        <v>5</v>
      </c>
      <c r="I1257">
        <f>IF(H1257="AKULAKUOB",1,IF(H1257="BUKAEXPRESS",2,IF(H1257="BUKALAPAK",3,IF(H1257="E3",4,IF(H1257="LAZADA",5,IF(H1257="MAGELLAN",6,IF(H1257="SHOPEE",7,IF(H1257="TOKOPEDIA",8,9))))))))</f>
        <v>7</v>
      </c>
      <c r="J1257">
        <v>23280</v>
      </c>
      <c r="K1257">
        <f>IF(M1257="Bermasalah",0,1)</f>
        <v>0</v>
      </c>
      <c r="L1257" t="s">
        <v>131</v>
      </c>
      <c r="M1257" t="str">
        <f t="shared" si="78"/>
        <v>Bermasalah</v>
      </c>
    </row>
    <row r="1258" spans="1:13" x14ac:dyDescent="0.25">
      <c r="A1258" s="1">
        <v>45045</v>
      </c>
      <c r="B1258" t="s">
        <v>45</v>
      </c>
      <c r="C1258">
        <f t="shared" si="77"/>
        <v>48</v>
      </c>
      <c r="D1258" t="s">
        <v>8</v>
      </c>
      <c r="E1258">
        <f>IF(D1258="ECO",1,IF(D1258="EZ",2,3))</f>
        <v>2</v>
      </c>
      <c r="F1258" t="s">
        <v>4</v>
      </c>
      <c r="G1258">
        <f>IF(F1258="PP_PM",1,IF(F1258="PP_CASH",2,3))</f>
        <v>1</v>
      </c>
      <c r="H1258" t="s">
        <v>5</v>
      </c>
      <c r="I1258">
        <f>IF(H1258="AKULAKUOB",1,IF(H1258="BUKAEXPRESS",2,IF(H1258="BUKALAPAK",3,IF(H1258="E3",4,IF(H1258="LAZADA",5,IF(H1258="MAGELLAN",6,IF(H1258="SHOPEE",7,IF(H1258="TOKOPEDIA",8,9))))))))</f>
        <v>7</v>
      </c>
      <c r="J1258">
        <v>26675</v>
      </c>
      <c r="K1258">
        <f>IF(M1258="Bermasalah",0,1)</f>
        <v>0</v>
      </c>
      <c r="L1258" t="s">
        <v>131</v>
      </c>
      <c r="M1258" t="str">
        <f t="shared" si="78"/>
        <v>Bermasalah</v>
      </c>
    </row>
    <row r="1259" spans="1:13" x14ac:dyDescent="0.25">
      <c r="A1259" s="1">
        <v>45072</v>
      </c>
      <c r="B1259" t="s">
        <v>45</v>
      </c>
      <c r="C1259">
        <f t="shared" si="77"/>
        <v>48</v>
      </c>
      <c r="D1259" t="s">
        <v>3</v>
      </c>
      <c r="E1259">
        <f>IF(D1259="ECO",1,IF(D1259="EZ",2,3))</f>
        <v>1</v>
      </c>
      <c r="F1259" t="s">
        <v>4</v>
      </c>
      <c r="G1259">
        <f>IF(F1259="PP_PM",1,IF(F1259="PP_CASH",2,3))</f>
        <v>1</v>
      </c>
      <c r="H1259" t="s">
        <v>5</v>
      </c>
      <c r="I1259">
        <f>IF(H1259="AKULAKUOB",1,IF(H1259="BUKAEXPRESS",2,IF(H1259="BUKALAPAK",3,IF(H1259="E3",4,IF(H1259="LAZADA",5,IF(H1259="MAGELLAN",6,IF(H1259="SHOPEE",7,IF(H1259="TOKOPEDIA",8,9))))))))</f>
        <v>7</v>
      </c>
      <c r="J1259">
        <v>26978</v>
      </c>
      <c r="K1259">
        <f>IF(M1259="Bermasalah",0,1)</f>
        <v>1</v>
      </c>
      <c r="L1259" t="s">
        <v>49</v>
      </c>
      <c r="M1259" t="str">
        <f t="shared" si="78"/>
        <v>Tidak Bermasalah</v>
      </c>
    </row>
    <row r="1260" spans="1:13" x14ac:dyDescent="0.25">
      <c r="A1260" s="1">
        <v>45096</v>
      </c>
      <c r="B1260" t="s">
        <v>45</v>
      </c>
      <c r="C1260">
        <f t="shared" si="77"/>
        <v>48</v>
      </c>
      <c r="D1260" t="s">
        <v>3</v>
      </c>
      <c r="E1260">
        <f>IF(D1260="ECO",1,IF(D1260="EZ",2,3))</f>
        <v>1</v>
      </c>
      <c r="F1260" t="s">
        <v>4</v>
      </c>
      <c r="G1260">
        <f>IF(F1260="PP_PM",1,IF(F1260="PP_CASH",2,3))</f>
        <v>1</v>
      </c>
      <c r="H1260" t="s">
        <v>5</v>
      </c>
      <c r="I1260">
        <f>IF(H1260="AKULAKUOB",1,IF(H1260="BUKAEXPRESS",2,IF(H1260="BUKALAPAK",3,IF(H1260="E3",4,IF(H1260="LAZADA",5,IF(H1260="MAGELLAN",6,IF(H1260="SHOPEE",7,IF(H1260="TOKOPEDIA",8,9))))))))</f>
        <v>7</v>
      </c>
      <c r="J1260">
        <v>26978</v>
      </c>
      <c r="K1260">
        <f>IF(M1260="Bermasalah",0,1)</f>
        <v>0</v>
      </c>
      <c r="L1260" t="s">
        <v>131</v>
      </c>
      <c r="M1260" t="str">
        <f t="shared" si="78"/>
        <v>Bermasalah</v>
      </c>
    </row>
    <row r="1261" spans="1:13" x14ac:dyDescent="0.25">
      <c r="A1261" s="1">
        <v>45097</v>
      </c>
      <c r="B1261" t="s">
        <v>45</v>
      </c>
      <c r="C1261">
        <f t="shared" si="77"/>
        <v>48</v>
      </c>
      <c r="D1261" t="s">
        <v>3</v>
      </c>
      <c r="E1261">
        <f>IF(D1261="ECO",1,IF(D1261="EZ",2,3))</f>
        <v>1</v>
      </c>
      <c r="F1261" t="s">
        <v>4</v>
      </c>
      <c r="G1261">
        <f>IF(F1261="PP_PM",1,IF(F1261="PP_CASH",2,3))</f>
        <v>1</v>
      </c>
      <c r="H1261" t="s">
        <v>5</v>
      </c>
      <c r="I1261">
        <f>IF(H1261="AKULAKUOB",1,IF(H1261="BUKAEXPRESS",2,IF(H1261="BUKALAPAK",3,IF(H1261="E3",4,IF(H1261="LAZADA",5,IF(H1261="MAGELLAN",6,IF(H1261="SHOPEE",7,IF(H1261="TOKOPEDIA",8,9))))))))</f>
        <v>7</v>
      </c>
      <c r="J1261">
        <v>27472</v>
      </c>
      <c r="K1261">
        <f>IF(M1261="Bermasalah",0,1)</f>
        <v>0</v>
      </c>
      <c r="L1261" t="s">
        <v>131</v>
      </c>
      <c r="M1261" t="str">
        <f t="shared" si="78"/>
        <v>Bermasalah</v>
      </c>
    </row>
    <row r="1262" spans="1:13" x14ac:dyDescent="0.25">
      <c r="A1262" s="1">
        <v>45088</v>
      </c>
      <c r="B1262" t="s">
        <v>45</v>
      </c>
      <c r="C1262">
        <f t="shared" si="77"/>
        <v>48</v>
      </c>
      <c r="D1262" t="s">
        <v>3</v>
      </c>
      <c r="E1262">
        <f>IF(D1262="ECO",1,IF(D1262="EZ",2,3))</f>
        <v>1</v>
      </c>
      <c r="F1262" t="s">
        <v>4</v>
      </c>
      <c r="G1262">
        <f>IF(F1262="PP_PM",1,IF(F1262="PP_CASH",2,3))</f>
        <v>1</v>
      </c>
      <c r="H1262" t="s">
        <v>5</v>
      </c>
      <c r="I1262">
        <f>IF(H1262="AKULAKUOB",1,IF(H1262="BUKAEXPRESS",2,IF(H1262="BUKALAPAK",3,IF(H1262="E3",4,IF(H1262="LAZADA",5,IF(H1262="MAGELLAN",6,IF(H1262="SHOPEE",7,IF(H1262="TOKOPEDIA",8,9))))))))</f>
        <v>7</v>
      </c>
      <c r="J1262">
        <v>31680</v>
      </c>
      <c r="K1262">
        <f>IF(M1262="Bermasalah",0,1)</f>
        <v>0</v>
      </c>
      <c r="L1262" t="s">
        <v>131</v>
      </c>
      <c r="M1262" t="str">
        <f t="shared" si="78"/>
        <v>Bermasalah</v>
      </c>
    </row>
    <row r="1263" spans="1:13" x14ac:dyDescent="0.25">
      <c r="A1263" s="1">
        <v>45093</v>
      </c>
      <c r="B1263" t="s">
        <v>45</v>
      </c>
      <c r="C1263">
        <f t="shared" si="77"/>
        <v>48</v>
      </c>
      <c r="D1263" t="s">
        <v>8</v>
      </c>
      <c r="E1263">
        <f>IF(D1263="ECO",1,IF(D1263="EZ",2,3))</f>
        <v>2</v>
      </c>
      <c r="F1263" t="s">
        <v>4</v>
      </c>
      <c r="G1263">
        <f>IF(F1263="PP_PM",1,IF(F1263="PP_CASH",2,3))</f>
        <v>1</v>
      </c>
      <c r="H1263" t="s">
        <v>5</v>
      </c>
      <c r="I1263">
        <f>IF(H1263="AKULAKUOB",1,IF(H1263="BUKAEXPRESS",2,IF(H1263="BUKALAPAK",3,IF(H1263="E3",4,IF(H1263="LAZADA",5,IF(H1263="MAGELLAN",6,IF(H1263="SHOPEE",7,IF(H1263="TOKOPEDIA",8,9))))))))</f>
        <v>7</v>
      </c>
      <c r="J1263">
        <v>27645</v>
      </c>
      <c r="K1263">
        <f>IF(M1263="Bermasalah",0,1)</f>
        <v>0</v>
      </c>
      <c r="L1263" t="s">
        <v>131</v>
      </c>
      <c r="M1263" t="str">
        <f t="shared" si="78"/>
        <v>Bermasalah</v>
      </c>
    </row>
    <row r="1264" spans="1:13" x14ac:dyDescent="0.25">
      <c r="A1264" s="1">
        <v>45106</v>
      </c>
      <c r="B1264" t="s">
        <v>45</v>
      </c>
      <c r="C1264">
        <f t="shared" si="77"/>
        <v>48</v>
      </c>
      <c r="D1264" t="s">
        <v>8</v>
      </c>
      <c r="E1264">
        <f>IF(D1264="ECO",1,IF(D1264="EZ",2,3))</f>
        <v>2</v>
      </c>
      <c r="F1264" t="s">
        <v>4</v>
      </c>
      <c r="G1264">
        <f>IF(F1264="PP_PM",1,IF(F1264="PP_CASH",2,3))</f>
        <v>1</v>
      </c>
      <c r="H1264" t="s">
        <v>5</v>
      </c>
      <c r="I1264">
        <f>IF(H1264="AKULAKUOB",1,IF(H1264="BUKAEXPRESS",2,IF(H1264="BUKALAPAK",3,IF(H1264="E3",4,IF(H1264="LAZADA",5,IF(H1264="MAGELLAN",6,IF(H1264="SHOPEE",7,IF(H1264="TOKOPEDIA",8,9))))))))</f>
        <v>7</v>
      </c>
      <c r="J1264">
        <v>27645</v>
      </c>
      <c r="K1264">
        <f>IF(M1264="Bermasalah",0,1)</f>
        <v>0</v>
      </c>
      <c r="L1264" t="s">
        <v>131</v>
      </c>
      <c r="M1264" t="str">
        <f t="shared" si="78"/>
        <v>Bermasalah</v>
      </c>
    </row>
    <row r="1265" spans="1:13" x14ac:dyDescent="0.25">
      <c r="A1265" s="1">
        <v>44959</v>
      </c>
      <c r="B1265" t="s">
        <v>110</v>
      </c>
      <c r="C1265">
        <f t="shared" si="77"/>
        <v>49</v>
      </c>
      <c r="D1265" t="s">
        <v>3</v>
      </c>
      <c r="E1265">
        <f>IF(D1265="ECO",1,IF(D1265="EZ",2,3))</f>
        <v>1</v>
      </c>
      <c r="F1265" t="s">
        <v>4</v>
      </c>
      <c r="G1265">
        <f>IF(F1265="PP_PM",1,IF(F1265="PP_CASH",2,3))</f>
        <v>1</v>
      </c>
      <c r="H1265" t="s">
        <v>12</v>
      </c>
      <c r="I1265">
        <f>IF(H1265="AKULAKUOB",1,IF(H1265="BUKAEXPRESS",2,IF(H1265="BUKALAPAK",3,IF(H1265="E3",4,IF(H1265="LAZADA",5,IF(H1265="MAGELLAN",6,IF(H1265="SHOPEE",7,IF(H1265="TOKOPEDIA",8,9))))))))</f>
        <v>6</v>
      </c>
      <c r="J1265">
        <v>26730</v>
      </c>
      <c r="K1265">
        <f>IF(M1265="Bermasalah",0,1)</f>
        <v>1</v>
      </c>
      <c r="L1265" t="s">
        <v>49</v>
      </c>
      <c r="M1265" t="str">
        <f t="shared" si="78"/>
        <v>Tidak Bermasalah</v>
      </c>
    </row>
    <row r="1266" spans="1:13" x14ac:dyDescent="0.25">
      <c r="A1266" s="1">
        <v>45009</v>
      </c>
      <c r="B1266" t="s">
        <v>110</v>
      </c>
      <c r="C1266">
        <f>IF(B1266=B1265,49,50)</f>
        <v>49</v>
      </c>
      <c r="D1266" t="s">
        <v>8</v>
      </c>
      <c r="E1266">
        <f>IF(D1266="ECO",1,IF(D1266="EZ",2,3))</f>
        <v>2</v>
      </c>
      <c r="F1266" t="s">
        <v>4</v>
      </c>
      <c r="G1266">
        <f>IF(F1266="PP_PM",1,IF(F1266="PP_CASH",2,3))</f>
        <v>1</v>
      </c>
      <c r="H1266" t="s">
        <v>12</v>
      </c>
      <c r="I1266">
        <f>IF(H1266="AKULAKUOB",1,IF(H1266="BUKAEXPRESS",2,IF(H1266="BUKALAPAK",3,IF(H1266="E3",4,IF(H1266="LAZADA",5,IF(H1266="MAGELLAN",6,IF(H1266="SHOPEE",7,IF(H1266="TOKOPEDIA",8,9))))))))</f>
        <v>6</v>
      </c>
      <c r="J1266">
        <v>15355</v>
      </c>
      <c r="K1266">
        <f>IF(M1266="Bermasalah",0,1)</f>
        <v>0</v>
      </c>
      <c r="L1266" t="s">
        <v>10</v>
      </c>
      <c r="M1266" t="str">
        <f t="shared" si="78"/>
        <v>Bermasalah</v>
      </c>
    </row>
    <row r="1267" spans="1:13" x14ac:dyDescent="0.25">
      <c r="A1267" s="1">
        <v>45015</v>
      </c>
      <c r="B1267" t="s">
        <v>110</v>
      </c>
      <c r="C1267">
        <f t="shared" ref="C1267:C1271" si="79">IF(B1267=B1266,49,50)</f>
        <v>49</v>
      </c>
      <c r="D1267" t="s">
        <v>3</v>
      </c>
      <c r="E1267">
        <f>IF(D1267="ECO",1,IF(D1267="EZ",2,3))</f>
        <v>1</v>
      </c>
      <c r="F1267" t="s">
        <v>4</v>
      </c>
      <c r="G1267">
        <f>IF(F1267="PP_PM",1,IF(F1267="PP_CASH",2,3))</f>
        <v>1</v>
      </c>
      <c r="H1267" t="s">
        <v>12</v>
      </c>
      <c r="I1267">
        <f>IF(H1267="AKULAKUOB",1,IF(H1267="BUKAEXPRESS",2,IF(H1267="BUKALAPAK",3,IF(H1267="E3",4,IF(H1267="LAZADA",5,IF(H1267="MAGELLAN",6,IF(H1267="SHOPEE",7,IF(H1267="TOKOPEDIA",8,9))))))))</f>
        <v>6</v>
      </c>
      <c r="J1267">
        <v>33302</v>
      </c>
      <c r="K1267">
        <f>IF(M1267="Bermasalah",0,1)</f>
        <v>1</v>
      </c>
      <c r="L1267" t="s">
        <v>49</v>
      </c>
      <c r="M1267" t="str">
        <f t="shared" si="78"/>
        <v>Tidak Bermasalah</v>
      </c>
    </row>
    <row r="1268" spans="1:13" x14ac:dyDescent="0.25">
      <c r="A1268" s="1">
        <v>45048</v>
      </c>
      <c r="B1268" t="s">
        <v>110</v>
      </c>
      <c r="C1268">
        <f t="shared" si="79"/>
        <v>49</v>
      </c>
      <c r="D1268" t="s">
        <v>8</v>
      </c>
      <c r="E1268">
        <f>IF(D1268="ECO",1,IF(D1268="EZ",2,3))</f>
        <v>2</v>
      </c>
      <c r="F1268" t="s">
        <v>4</v>
      </c>
      <c r="G1268">
        <f>IF(F1268="PP_PM",1,IF(F1268="PP_CASH",2,3))</f>
        <v>1</v>
      </c>
      <c r="H1268" t="s">
        <v>12</v>
      </c>
      <c r="I1268">
        <f>IF(H1268="AKULAKUOB",1,IF(H1268="BUKAEXPRESS",2,IF(H1268="BUKALAPAK",3,IF(H1268="E3",4,IF(H1268="LAZADA",5,IF(H1268="MAGELLAN",6,IF(H1268="SHOPEE",7,IF(H1268="TOKOPEDIA",8,9))))))))</f>
        <v>6</v>
      </c>
      <c r="J1268">
        <v>15347</v>
      </c>
      <c r="K1268">
        <f>IF(M1268="Bermasalah",0,1)</f>
        <v>0</v>
      </c>
      <c r="L1268" t="s">
        <v>10</v>
      </c>
      <c r="M1268" t="str">
        <f t="shared" si="78"/>
        <v>Bermasalah</v>
      </c>
    </row>
    <row r="1269" spans="1:13" x14ac:dyDescent="0.25">
      <c r="A1269" s="1">
        <v>45073</v>
      </c>
      <c r="B1269" t="s">
        <v>110</v>
      </c>
      <c r="C1269">
        <f t="shared" si="79"/>
        <v>49</v>
      </c>
      <c r="D1269" t="s">
        <v>8</v>
      </c>
      <c r="E1269">
        <f>IF(D1269="ECO",1,IF(D1269="EZ",2,3))</f>
        <v>2</v>
      </c>
      <c r="F1269" t="s">
        <v>4</v>
      </c>
      <c r="G1269">
        <f>IF(F1269="PP_PM",1,IF(F1269="PP_CASH",2,3))</f>
        <v>1</v>
      </c>
      <c r="H1269" t="s">
        <v>12</v>
      </c>
      <c r="I1269">
        <f>IF(H1269="AKULAKUOB",1,IF(H1269="BUKAEXPRESS",2,IF(H1269="BUKALAPAK",3,IF(H1269="E3",4,IF(H1269="LAZADA",5,IF(H1269="MAGELLAN",6,IF(H1269="SHOPEE",7,IF(H1269="TOKOPEDIA",8,9))))))))</f>
        <v>6</v>
      </c>
      <c r="J1269">
        <v>5029</v>
      </c>
      <c r="K1269">
        <f>IF(M1269="Bermasalah",0,1)</f>
        <v>0</v>
      </c>
      <c r="L1269" t="s">
        <v>10</v>
      </c>
      <c r="M1269" t="str">
        <f t="shared" si="78"/>
        <v>Bermasalah</v>
      </c>
    </row>
    <row r="1270" spans="1:13" x14ac:dyDescent="0.25">
      <c r="A1270" s="1">
        <v>45101</v>
      </c>
      <c r="B1270" t="s">
        <v>110</v>
      </c>
      <c r="C1270">
        <f t="shared" si="79"/>
        <v>49</v>
      </c>
      <c r="D1270" t="s">
        <v>8</v>
      </c>
      <c r="E1270">
        <f>IF(D1270="ECO",1,IF(D1270="EZ",2,3))</f>
        <v>2</v>
      </c>
      <c r="F1270" t="s">
        <v>4</v>
      </c>
      <c r="G1270">
        <f>IF(F1270="PP_PM",1,IF(F1270="PP_CASH",2,3))</f>
        <v>1</v>
      </c>
      <c r="H1270" t="s">
        <v>12</v>
      </c>
      <c r="I1270">
        <f>IF(H1270="AKULAKUOB",1,IF(H1270="BUKAEXPRESS",2,IF(H1270="BUKALAPAK",3,IF(H1270="E3",4,IF(H1270="LAZADA",5,IF(H1270="MAGELLAN",6,IF(H1270="SHOPEE",7,IF(H1270="TOKOPEDIA",8,9))))))))</f>
        <v>6</v>
      </c>
      <c r="J1270">
        <v>4903</v>
      </c>
      <c r="K1270">
        <f>IF(M1270="Bermasalah",0,1)</f>
        <v>0</v>
      </c>
      <c r="L1270" t="s">
        <v>19</v>
      </c>
      <c r="M1270" t="str">
        <f t="shared" si="78"/>
        <v>Bermasalah</v>
      </c>
    </row>
    <row r="1271" spans="1:13" x14ac:dyDescent="0.25">
      <c r="A1271" s="1">
        <v>45043</v>
      </c>
      <c r="B1271" t="s">
        <v>118</v>
      </c>
      <c r="C1271">
        <f t="shared" si="79"/>
        <v>50</v>
      </c>
      <c r="D1271" t="s">
        <v>8</v>
      </c>
      <c r="E1271">
        <f>IF(D1271="ECO",1,IF(D1271="EZ",2,3))</f>
        <v>2</v>
      </c>
      <c r="F1271" t="s">
        <v>4</v>
      </c>
      <c r="G1271">
        <f>IF(F1271="PP_PM",1,IF(F1271="PP_CASH",2,3))</f>
        <v>1</v>
      </c>
      <c r="H1271" t="s">
        <v>5</v>
      </c>
      <c r="I1271">
        <f>IF(H1271="AKULAKUOB",1,IF(H1271="BUKAEXPRESS",2,IF(H1271="BUKALAPAK",3,IF(H1271="E3",4,IF(H1271="LAZADA",5,IF(H1271="MAGELLAN",6,IF(H1271="SHOPEE",7,IF(H1271="TOKOPEDIA",8,9))))))))</f>
        <v>7</v>
      </c>
      <c r="J1271">
        <v>4365</v>
      </c>
      <c r="K1271">
        <f>IF(M1271="Bermasalah",0,1)</f>
        <v>0</v>
      </c>
      <c r="L1271" t="s">
        <v>19</v>
      </c>
      <c r="M1271" t="str">
        <f t="shared" si="78"/>
        <v>Bermasalah</v>
      </c>
    </row>
    <row r="1272" spans="1:13" x14ac:dyDescent="0.25">
      <c r="A1272" s="1">
        <v>45025</v>
      </c>
      <c r="B1272" t="s">
        <v>118</v>
      </c>
      <c r="C1272">
        <f>IF(B1272=B1271,50,51)</f>
        <v>50</v>
      </c>
      <c r="D1272" t="s">
        <v>8</v>
      </c>
      <c r="E1272">
        <f>IF(D1272="ECO",1,IF(D1272="EZ",2,3))</f>
        <v>2</v>
      </c>
      <c r="F1272" t="s">
        <v>4</v>
      </c>
      <c r="G1272">
        <f>IF(F1272="PP_PM",1,IF(F1272="PP_CASH",2,3))</f>
        <v>1</v>
      </c>
      <c r="H1272" t="s">
        <v>5</v>
      </c>
      <c r="I1272">
        <f>IF(H1272="AKULAKUOB",1,IF(H1272="BUKAEXPRESS",2,IF(H1272="BUKALAPAK",3,IF(H1272="E3",4,IF(H1272="LAZADA",5,IF(H1272="MAGELLAN",6,IF(H1272="SHOPEE",7,IF(H1272="TOKOPEDIA",8,9))))))))</f>
        <v>7</v>
      </c>
      <c r="J1272">
        <v>3880</v>
      </c>
      <c r="K1272">
        <f>IF(M1272="Bermasalah",0,1)</f>
        <v>0</v>
      </c>
      <c r="L1272" t="s">
        <v>10</v>
      </c>
      <c r="M1272" t="str">
        <f t="shared" si="78"/>
        <v>Bermasalah</v>
      </c>
    </row>
    <row r="1273" spans="1:13" x14ac:dyDescent="0.25">
      <c r="A1273" s="1">
        <v>45086</v>
      </c>
      <c r="B1273" t="s">
        <v>118</v>
      </c>
      <c r="C1273">
        <f t="shared" ref="C1273:C1277" si="80">IF(B1273=B1272,50,51)</f>
        <v>50</v>
      </c>
      <c r="D1273" t="s">
        <v>8</v>
      </c>
      <c r="E1273">
        <f>IF(D1273="ECO",1,IF(D1273="EZ",2,3))</f>
        <v>2</v>
      </c>
      <c r="F1273" t="s">
        <v>4</v>
      </c>
      <c r="G1273">
        <f>IF(F1273="PP_PM",1,IF(F1273="PP_CASH",2,3))</f>
        <v>1</v>
      </c>
      <c r="H1273" t="s">
        <v>5</v>
      </c>
      <c r="I1273">
        <f>IF(H1273="AKULAKUOB",1,IF(H1273="BUKAEXPRESS",2,IF(H1273="BUKALAPAK",3,IF(H1273="E3",4,IF(H1273="LAZADA",5,IF(H1273="MAGELLAN",6,IF(H1273="SHOPEE",7,IF(H1273="TOKOPEDIA",8,9))))))))</f>
        <v>7</v>
      </c>
      <c r="J1273">
        <v>3880</v>
      </c>
      <c r="K1273">
        <f>IF(M1273="Bermasalah",0,1)</f>
        <v>0</v>
      </c>
      <c r="L1273" t="s">
        <v>19</v>
      </c>
      <c r="M1273" t="str">
        <f t="shared" si="78"/>
        <v>Bermasalah</v>
      </c>
    </row>
    <row r="1274" spans="1:13" x14ac:dyDescent="0.25">
      <c r="A1274" s="1">
        <v>45089</v>
      </c>
      <c r="B1274" t="s">
        <v>118</v>
      </c>
      <c r="C1274">
        <f t="shared" si="80"/>
        <v>50</v>
      </c>
      <c r="D1274" t="s">
        <v>8</v>
      </c>
      <c r="E1274">
        <f>IF(D1274="ECO",1,IF(D1274="EZ",2,3))</f>
        <v>2</v>
      </c>
      <c r="F1274" t="s">
        <v>4</v>
      </c>
      <c r="G1274">
        <f>IF(F1274="PP_PM",1,IF(F1274="PP_CASH",2,3))</f>
        <v>1</v>
      </c>
      <c r="H1274" t="s">
        <v>5</v>
      </c>
      <c r="I1274">
        <f>IF(H1274="AKULAKUOB",1,IF(H1274="BUKAEXPRESS",2,IF(H1274="BUKALAPAK",3,IF(H1274="E3",4,IF(H1274="LAZADA",5,IF(H1274="MAGELLAN",6,IF(H1274="SHOPEE",7,IF(H1274="TOKOPEDIA",8,9))))))))</f>
        <v>7</v>
      </c>
      <c r="J1274">
        <v>4365</v>
      </c>
      <c r="K1274">
        <f>IF(M1274="Bermasalah",0,1)</f>
        <v>0</v>
      </c>
      <c r="L1274" t="s">
        <v>19</v>
      </c>
      <c r="M1274" t="str">
        <f t="shared" si="78"/>
        <v>Bermasalah</v>
      </c>
    </row>
    <row r="1275" spans="1:13" x14ac:dyDescent="0.25">
      <c r="A1275" s="1">
        <v>45078</v>
      </c>
      <c r="B1275" t="s">
        <v>118</v>
      </c>
      <c r="C1275">
        <f t="shared" si="80"/>
        <v>50</v>
      </c>
      <c r="D1275" t="s">
        <v>8</v>
      </c>
      <c r="E1275">
        <f>IF(D1275="ECO",1,IF(D1275="EZ",2,3))</f>
        <v>2</v>
      </c>
      <c r="F1275" t="s">
        <v>4</v>
      </c>
      <c r="G1275">
        <f>IF(F1275="PP_PM",1,IF(F1275="PP_CASH",2,3))</f>
        <v>1</v>
      </c>
      <c r="H1275" t="s">
        <v>5</v>
      </c>
      <c r="I1275">
        <f>IF(H1275="AKULAKUOB",1,IF(H1275="BUKAEXPRESS",2,IF(H1275="BUKALAPAK",3,IF(H1275="E3",4,IF(H1275="LAZADA",5,IF(H1275="MAGELLAN",6,IF(H1275="SHOPEE",7,IF(H1275="TOKOPEDIA",8,9))))))))</f>
        <v>7</v>
      </c>
      <c r="J1275">
        <v>4365</v>
      </c>
      <c r="K1275">
        <f>IF(M1275="Bermasalah",0,1)</f>
        <v>0</v>
      </c>
      <c r="L1275" t="s">
        <v>19</v>
      </c>
      <c r="M1275" t="str">
        <f t="shared" si="78"/>
        <v>Bermasalah</v>
      </c>
    </row>
    <row r="1276" spans="1:13" x14ac:dyDescent="0.25">
      <c r="A1276" s="1">
        <v>45084</v>
      </c>
      <c r="B1276" t="s">
        <v>118</v>
      </c>
      <c r="C1276">
        <f t="shared" si="80"/>
        <v>50</v>
      </c>
      <c r="D1276" t="s">
        <v>8</v>
      </c>
      <c r="E1276">
        <f>IF(D1276="ECO",1,IF(D1276="EZ",2,3))</f>
        <v>2</v>
      </c>
      <c r="F1276" t="s">
        <v>4</v>
      </c>
      <c r="G1276">
        <f>IF(F1276="PP_PM",1,IF(F1276="PP_CASH",2,3))</f>
        <v>1</v>
      </c>
      <c r="H1276" t="s">
        <v>90</v>
      </c>
      <c r="I1276">
        <f>IF(H1276="AKULAKUOB",1,IF(H1276="BUKAEXPRESS",2,IF(H1276="BUKALAPAK",3,IF(H1276="E3",4,IF(H1276="LAZADA",5,IF(H1276="MAGELLAN",6,IF(H1276="SHOPEE",7,IF(H1276="TOKOPEDIA",8,9))))))))</f>
        <v>2</v>
      </c>
      <c r="J1276">
        <v>9000</v>
      </c>
      <c r="K1276">
        <f>IF(M1276="Bermasalah",0,1)</f>
        <v>1</v>
      </c>
      <c r="L1276" t="s">
        <v>49</v>
      </c>
      <c r="M1276" t="str">
        <f t="shared" si="78"/>
        <v>Tidak Bermasalah</v>
      </c>
    </row>
    <row r="1277" spans="1:13" x14ac:dyDescent="0.25">
      <c r="A1277" s="1">
        <v>45002</v>
      </c>
      <c r="B1277" t="s">
        <v>117</v>
      </c>
      <c r="C1277">
        <f t="shared" si="80"/>
        <v>51</v>
      </c>
      <c r="D1277" t="s">
        <v>3</v>
      </c>
      <c r="E1277">
        <f>IF(D1277="ECO",1,IF(D1277="EZ",2,3))</f>
        <v>1</v>
      </c>
      <c r="F1277" t="s">
        <v>4</v>
      </c>
      <c r="G1277">
        <f>IF(F1277="PP_PM",1,IF(F1277="PP_CASH",2,3))</f>
        <v>1</v>
      </c>
      <c r="H1277" t="s">
        <v>5</v>
      </c>
      <c r="I1277">
        <f>IF(H1277="AKULAKUOB",1,IF(H1277="BUKAEXPRESS",2,IF(H1277="BUKALAPAK",3,IF(H1277="E3",4,IF(H1277="LAZADA",5,IF(H1277="MAGELLAN",6,IF(H1277="SHOPEE",7,IF(H1277="TOKOPEDIA",8,9))))))))</f>
        <v>7</v>
      </c>
      <c r="J1277">
        <v>28710</v>
      </c>
      <c r="K1277">
        <f>IF(M1277="Bermasalah",0,1)</f>
        <v>0</v>
      </c>
      <c r="L1277" t="s">
        <v>19</v>
      </c>
      <c r="M1277" t="str">
        <f t="shared" si="78"/>
        <v>Bermasalah</v>
      </c>
    </row>
    <row r="1278" spans="1:13" x14ac:dyDescent="0.25">
      <c r="A1278" s="1">
        <v>45009</v>
      </c>
      <c r="B1278" t="s">
        <v>117</v>
      </c>
      <c r="C1278">
        <f>IF(B1278=B1277,51,52)</f>
        <v>51</v>
      </c>
      <c r="D1278" t="s">
        <v>3</v>
      </c>
      <c r="E1278">
        <f>IF(D1278="ECO",1,IF(D1278="EZ",2,3))</f>
        <v>1</v>
      </c>
      <c r="F1278" t="s">
        <v>4</v>
      </c>
      <c r="G1278">
        <f>IF(F1278="PP_PM",1,IF(F1278="PP_CASH",2,3))</f>
        <v>1</v>
      </c>
      <c r="H1278" t="s">
        <v>5</v>
      </c>
      <c r="I1278">
        <f>IF(H1278="AKULAKUOB",1,IF(H1278="BUKAEXPRESS",2,IF(H1278="BUKALAPAK",3,IF(H1278="E3",4,IF(H1278="LAZADA",5,IF(H1278="MAGELLAN",6,IF(H1278="SHOPEE",7,IF(H1278="TOKOPEDIA",8,9))))))))</f>
        <v>7</v>
      </c>
      <c r="J1278">
        <v>22028</v>
      </c>
      <c r="K1278">
        <f>IF(M1278="Bermasalah",0,1)</f>
        <v>0</v>
      </c>
      <c r="L1278" t="s">
        <v>131</v>
      </c>
      <c r="M1278" t="str">
        <f t="shared" si="78"/>
        <v>Bermasalah</v>
      </c>
    </row>
    <row r="1279" spans="1:13" x14ac:dyDescent="0.25">
      <c r="A1279" s="1">
        <v>45016</v>
      </c>
      <c r="B1279" t="s">
        <v>117</v>
      </c>
      <c r="C1279">
        <f t="shared" ref="C1279:C1285" si="81">IF(B1279=B1278,51,52)</f>
        <v>51</v>
      </c>
      <c r="D1279" t="s">
        <v>3</v>
      </c>
      <c r="E1279">
        <f>IF(D1279="ECO",1,IF(D1279="EZ",2,3))</f>
        <v>1</v>
      </c>
      <c r="F1279" t="s">
        <v>4</v>
      </c>
      <c r="G1279">
        <f>IF(F1279="PP_PM",1,IF(F1279="PP_CASH",2,3))</f>
        <v>1</v>
      </c>
      <c r="H1279" t="s">
        <v>5</v>
      </c>
      <c r="I1279">
        <f>IF(H1279="AKULAKUOB",1,IF(H1279="BUKAEXPRESS",2,IF(H1279="BUKALAPAK",3,IF(H1279="E3",4,IF(H1279="LAZADA",5,IF(H1279="MAGELLAN",6,IF(H1279="SHOPEE",7,IF(H1279="TOKOPEDIA",8,9))))))))</f>
        <v>7</v>
      </c>
      <c r="J1279">
        <v>26978</v>
      </c>
      <c r="K1279">
        <f>IF(M1279="Bermasalah",0,1)</f>
        <v>1</v>
      </c>
      <c r="L1279" t="s">
        <v>49</v>
      </c>
      <c r="M1279" t="str">
        <f t="shared" si="78"/>
        <v>Tidak Bermasalah</v>
      </c>
    </row>
    <row r="1280" spans="1:13" x14ac:dyDescent="0.25">
      <c r="A1280" s="1">
        <v>45044</v>
      </c>
      <c r="B1280" t="s">
        <v>117</v>
      </c>
      <c r="C1280">
        <f t="shared" si="81"/>
        <v>51</v>
      </c>
      <c r="D1280" t="s">
        <v>3</v>
      </c>
      <c r="E1280">
        <f>IF(D1280="ECO",1,IF(D1280="EZ",2,3))</f>
        <v>1</v>
      </c>
      <c r="F1280" t="s">
        <v>4</v>
      </c>
      <c r="G1280">
        <f>IF(F1280="PP_PM",1,IF(F1280="PP_CASH",2,3))</f>
        <v>1</v>
      </c>
      <c r="H1280" t="s">
        <v>5</v>
      </c>
      <c r="I1280">
        <f>IF(H1280="AKULAKUOB",1,IF(H1280="BUKAEXPRESS",2,IF(H1280="BUKALAPAK",3,IF(H1280="E3",4,IF(H1280="LAZADA",5,IF(H1280="MAGELLAN",6,IF(H1280="SHOPEE",7,IF(H1280="TOKOPEDIA",8,9))))))))</f>
        <v>7</v>
      </c>
      <c r="J1280">
        <v>28958</v>
      </c>
      <c r="K1280">
        <f>IF(M1280="Bermasalah",0,1)</f>
        <v>1</v>
      </c>
      <c r="L1280" t="s">
        <v>49</v>
      </c>
      <c r="M1280" t="str">
        <f t="shared" si="78"/>
        <v>Tidak Bermasalah</v>
      </c>
    </row>
    <row r="1281" spans="1:13" x14ac:dyDescent="0.25">
      <c r="A1281" s="1">
        <v>45066</v>
      </c>
      <c r="B1281" t="s">
        <v>117</v>
      </c>
      <c r="C1281">
        <f t="shared" si="81"/>
        <v>51</v>
      </c>
      <c r="D1281" t="s">
        <v>3</v>
      </c>
      <c r="E1281">
        <f>IF(D1281="ECO",1,IF(D1281="EZ",2,3))</f>
        <v>1</v>
      </c>
      <c r="F1281" t="s">
        <v>4</v>
      </c>
      <c r="G1281">
        <f>IF(F1281="PP_PM",1,IF(F1281="PP_CASH",2,3))</f>
        <v>1</v>
      </c>
      <c r="H1281" t="s">
        <v>5</v>
      </c>
      <c r="I1281">
        <f>IF(H1281="AKULAKUOB",1,IF(H1281="BUKAEXPRESS",2,IF(H1281="BUKALAPAK",3,IF(H1281="E3",4,IF(H1281="LAZADA",5,IF(H1281="MAGELLAN",6,IF(H1281="SHOPEE",7,IF(H1281="TOKOPEDIA",8,9))))))))</f>
        <v>7</v>
      </c>
      <c r="J1281">
        <v>20295</v>
      </c>
      <c r="K1281">
        <f>IF(M1281="Bermasalah",0,1)</f>
        <v>0</v>
      </c>
      <c r="L1281" t="s">
        <v>19</v>
      </c>
      <c r="M1281" t="str">
        <f t="shared" si="78"/>
        <v>Bermasalah</v>
      </c>
    </row>
    <row r="1282" spans="1:13" x14ac:dyDescent="0.25">
      <c r="A1282" s="1">
        <v>45104</v>
      </c>
      <c r="B1282" t="s">
        <v>117</v>
      </c>
      <c r="C1282">
        <f t="shared" si="81"/>
        <v>51</v>
      </c>
      <c r="D1282" t="s">
        <v>3</v>
      </c>
      <c r="E1282">
        <f>IF(D1282="ECO",1,IF(D1282="EZ",2,3))</f>
        <v>1</v>
      </c>
      <c r="F1282" t="s">
        <v>4</v>
      </c>
      <c r="G1282">
        <f>IF(F1282="PP_PM",1,IF(F1282="PP_CASH",2,3))</f>
        <v>1</v>
      </c>
      <c r="H1282" t="s">
        <v>5</v>
      </c>
      <c r="I1282">
        <f>IF(H1282="AKULAKUOB",1,IF(H1282="BUKAEXPRESS",2,IF(H1282="BUKALAPAK",3,IF(H1282="E3",4,IF(H1282="LAZADA",5,IF(H1282="MAGELLAN",6,IF(H1282="SHOPEE",7,IF(H1282="TOKOPEDIA",8,9))))))))</f>
        <v>7</v>
      </c>
      <c r="J1282">
        <v>18810</v>
      </c>
      <c r="K1282">
        <f>IF(M1282="Bermasalah",0,1)</f>
        <v>1</v>
      </c>
      <c r="L1282" t="s">
        <v>49</v>
      </c>
      <c r="M1282" t="str">
        <f t="shared" si="78"/>
        <v>Tidak Bermasalah</v>
      </c>
    </row>
    <row r="1283" spans="1:13" x14ac:dyDescent="0.25">
      <c r="A1283" s="1">
        <v>45091</v>
      </c>
      <c r="B1283" t="s">
        <v>117</v>
      </c>
      <c r="C1283">
        <f t="shared" si="81"/>
        <v>51</v>
      </c>
      <c r="D1283" t="s">
        <v>3</v>
      </c>
      <c r="E1283">
        <f>IF(D1283="ECO",1,IF(D1283="EZ",2,3))</f>
        <v>1</v>
      </c>
      <c r="F1283" t="s">
        <v>4</v>
      </c>
      <c r="G1283">
        <f>IF(F1283="PP_PM",1,IF(F1283="PP_CASH",2,3))</f>
        <v>1</v>
      </c>
      <c r="H1283" t="s">
        <v>5</v>
      </c>
      <c r="I1283">
        <f>IF(H1283="AKULAKUOB",1,IF(H1283="BUKAEXPRESS",2,IF(H1283="BUKALAPAK",3,IF(H1283="E3",4,IF(H1283="LAZADA",5,IF(H1283="MAGELLAN",6,IF(H1283="SHOPEE",7,IF(H1283="TOKOPEDIA",8,9))))))))</f>
        <v>7</v>
      </c>
      <c r="J1283">
        <v>24998</v>
      </c>
      <c r="K1283">
        <f>IF(M1283="Bermasalah",0,1)</f>
        <v>1</v>
      </c>
      <c r="L1283" t="s">
        <v>49</v>
      </c>
      <c r="M1283" t="str">
        <f t="shared" si="78"/>
        <v>Tidak Bermasalah</v>
      </c>
    </row>
    <row r="1284" spans="1:13" x14ac:dyDescent="0.25">
      <c r="A1284" s="1">
        <v>45082</v>
      </c>
      <c r="B1284" t="s">
        <v>117</v>
      </c>
      <c r="C1284">
        <f t="shared" si="81"/>
        <v>51</v>
      </c>
      <c r="D1284" t="s">
        <v>8</v>
      </c>
      <c r="E1284">
        <f>IF(D1284="ECO",1,IF(D1284="EZ",2,3))</f>
        <v>2</v>
      </c>
      <c r="F1284" t="s">
        <v>4</v>
      </c>
      <c r="G1284">
        <f>IF(F1284="PP_PM",1,IF(F1284="PP_CASH",2,3))</f>
        <v>1</v>
      </c>
      <c r="H1284" t="s">
        <v>5</v>
      </c>
      <c r="I1284">
        <f>IF(H1284="AKULAKUOB",1,IF(H1284="BUKAEXPRESS",2,IF(H1284="BUKALAPAK",3,IF(H1284="E3",4,IF(H1284="LAZADA",5,IF(H1284="MAGELLAN",6,IF(H1284="SHOPEE",7,IF(H1284="TOKOPEDIA",8,9))))))))</f>
        <v>7</v>
      </c>
      <c r="J1284">
        <v>8245</v>
      </c>
      <c r="K1284">
        <f>IF(M1284="Bermasalah",0,1)</f>
        <v>1</v>
      </c>
      <c r="L1284" t="s">
        <v>49</v>
      </c>
      <c r="M1284" t="str">
        <f t="shared" si="78"/>
        <v>Tidak Bermasalah</v>
      </c>
    </row>
    <row r="1285" spans="1:13" x14ac:dyDescent="0.25">
      <c r="A1285" s="1">
        <v>44928</v>
      </c>
      <c r="B1285" t="s">
        <v>35</v>
      </c>
      <c r="C1285">
        <f t="shared" si="81"/>
        <v>52</v>
      </c>
      <c r="D1285" t="s">
        <v>8</v>
      </c>
      <c r="E1285">
        <f>IF(D1285="ECO",1,IF(D1285="EZ",2,3))</f>
        <v>2</v>
      </c>
      <c r="F1285" t="s">
        <v>4</v>
      </c>
      <c r="G1285">
        <f>IF(F1285="PP_PM",1,IF(F1285="PP_CASH",2,3))</f>
        <v>1</v>
      </c>
      <c r="H1285" t="s">
        <v>36</v>
      </c>
      <c r="I1285">
        <f>IF(H1285="AKULAKUOB",1,IF(H1285="BUKAEXPRESS",2,IF(H1285="BUKALAPAK",3,IF(H1285="E3",4,IF(H1285="LAZADA",5,IF(H1285="MAGELLAN",6,IF(H1285="SHOPEE",7,IF(H1285="TOKOPEDIA",8,9))))))))</f>
        <v>1</v>
      </c>
      <c r="J1285">
        <v>9000</v>
      </c>
      <c r="K1285">
        <f>IF(M1285="Bermasalah",0,1)</f>
        <v>0</v>
      </c>
      <c r="L1285" t="s">
        <v>19</v>
      </c>
      <c r="M1285" t="str">
        <f t="shared" si="78"/>
        <v>Bermasalah</v>
      </c>
    </row>
    <row r="1286" spans="1:13" x14ac:dyDescent="0.25">
      <c r="A1286" s="1">
        <v>44958</v>
      </c>
      <c r="B1286" t="s">
        <v>35</v>
      </c>
      <c r="C1286">
        <f>IF(B1286=B1285,52,53)</f>
        <v>52</v>
      </c>
      <c r="D1286" t="s">
        <v>3</v>
      </c>
      <c r="E1286">
        <f>IF(D1286="ECO",1,IF(D1286="EZ",2,3))</f>
        <v>1</v>
      </c>
      <c r="F1286" t="s">
        <v>4</v>
      </c>
      <c r="G1286">
        <f>IF(F1286="PP_PM",1,IF(F1286="PP_CASH",2,3))</f>
        <v>1</v>
      </c>
      <c r="H1286" t="s">
        <v>12</v>
      </c>
      <c r="I1286">
        <f>IF(H1286="AKULAKUOB",1,IF(H1286="BUKAEXPRESS",2,IF(H1286="BUKALAPAK",3,IF(H1286="E3",4,IF(H1286="LAZADA",5,IF(H1286="MAGELLAN",6,IF(H1286="SHOPEE",7,IF(H1286="TOKOPEDIA",8,9))))))))</f>
        <v>6</v>
      </c>
      <c r="J1286">
        <v>26730</v>
      </c>
      <c r="K1286">
        <f>IF(M1286="Bermasalah",0,1)</f>
        <v>1</v>
      </c>
      <c r="L1286" t="s">
        <v>49</v>
      </c>
      <c r="M1286" t="str">
        <f t="shared" si="78"/>
        <v>Tidak Bermasalah</v>
      </c>
    </row>
    <row r="1287" spans="1:13" x14ac:dyDescent="0.25">
      <c r="A1287" s="1">
        <v>44958</v>
      </c>
      <c r="B1287" t="s">
        <v>35</v>
      </c>
      <c r="C1287">
        <f t="shared" ref="C1287:C1307" si="82">IF(B1287=B1286,52,53)</f>
        <v>52</v>
      </c>
      <c r="D1287" t="s">
        <v>3</v>
      </c>
      <c r="E1287">
        <f>IF(D1287="ECO",1,IF(D1287="EZ",2,3))</f>
        <v>1</v>
      </c>
      <c r="F1287" t="s">
        <v>4</v>
      </c>
      <c r="G1287">
        <f>IF(F1287="PP_PM",1,IF(F1287="PP_CASH",2,3))</f>
        <v>1</v>
      </c>
      <c r="H1287" t="s">
        <v>12</v>
      </c>
      <c r="I1287">
        <f>IF(H1287="AKULAKUOB",1,IF(H1287="BUKAEXPRESS",2,IF(H1287="BUKALAPAK",3,IF(H1287="E3",4,IF(H1287="LAZADA",5,IF(H1287="MAGELLAN",6,IF(H1287="SHOPEE",7,IF(H1287="TOKOPEDIA",8,9))))))))</f>
        <v>6</v>
      </c>
      <c r="J1287">
        <v>15345</v>
      </c>
      <c r="K1287">
        <f>IF(M1287="Bermasalah",0,1)</f>
        <v>1</v>
      </c>
      <c r="L1287" t="s">
        <v>49</v>
      </c>
      <c r="M1287" t="str">
        <f t="shared" si="78"/>
        <v>Tidak Bermasalah</v>
      </c>
    </row>
    <row r="1288" spans="1:13" x14ac:dyDescent="0.25">
      <c r="A1288" s="1">
        <v>44958</v>
      </c>
      <c r="B1288" t="s">
        <v>35</v>
      </c>
      <c r="C1288">
        <f t="shared" si="82"/>
        <v>52</v>
      </c>
      <c r="D1288" t="s">
        <v>8</v>
      </c>
      <c r="E1288">
        <f>IF(D1288="ECO",1,IF(D1288="EZ",2,3))</f>
        <v>2</v>
      </c>
      <c r="F1288" t="s">
        <v>4</v>
      </c>
      <c r="G1288">
        <f>IF(F1288="PP_PM",1,IF(F1288="PP_CASH",2,3))</f>
        <v>1</v>
      </c>
      <c r="H1288" t="s">
        <v>36</v>
      </c>
      <c r="I1288">
        <f>IF(H1288="AKULAKUOB",1,IF(H1288="BUKAEXPRESS",2,IF(H1288="BUKALAPAK",3,IF(H1288="E3",4,IF(H1288="LAZADA",5,IF(H1288="MAGELLAN",6,IF(H1288="SHOPEE",7,IF(H1288="TOKOPEDIA",8,9))))))))</f>
        <v>1</v>
      </c>
      <c r="J1288">
        <v>15000</v>
      </c>
      <c r="K1288">
        <f>IF(M1288="Bermasalah",0,1)</f>
        <v>1</v>
      </c>
      <c r="L1288" t="s">
        <v>49</v>
      </c>
      <c r="M1288" t="str">
        <f t="shared" si="78"/>
        <v>Tidak Bermasalah</v>
      </c>
    </row>
    <row r="1289" spans="1:13" x14ac:dyDescent="0.25">
      <c r="A1289" s="1">
        <v>44958</v>
      </c>
      <c r="B1289" t="s">
        <v>35</v>
      </c>
      <c r="C1289">
        <f t="shared" si="82"/>
        <v>52</v>
      </c>
      <c r="D1289" t="s">
        <v>8</v>
      </c>
      <c r="E1289">
        <f>IF(D1289="ECO",1,IF(D1289="EZ",2,3))</f>
        <v>2</v>
      </c>
      <c r="F1289" t="s">
        <v>4</v>
      </c>
      <c r="G1289">
        <f>IF(F1289="PP_PM",1,IF(F1289="PP_CASH",2,3))</f>
        <v>1</v>
      </c>
      <c r="H1289" t="s">
        <v>36</v>
      </c>
      <c r="I1289">
        <f>IF(H1289="AKULAKUOB",1,IF(H1289="BUKAEXPRESS",2,IF(H1289="BUKALAPAK",3,IF(H1289="E3",4,IF(H1289="LAZADA",5,IF(H1289="MAGELLAN",6,IF(H1289="SHOPEE",7,IF(H1289="TOKOPEDIA",8,9))))))))</f>
        <v>1</v>
      </c>
      <c r="J1289">
        <v>15000</v>
      </c>
      <c r="K1289">
        <f>IF(M1289="Bermasalah",0,1)</f>
        <v>1</v>
      </c>
      <c r="L1289" t="s">
        <v>49</v>
      </c>
      <c r="M1289" t="str">
        <f t="shared" si="78"/>
        <v>Tidak Bermasalah</v>
      </c>
    </row>
    <row r="1290" spans="1:13" x14ac:dyDescent="0.25">
      <c r="A1290" s="1">
        <v>44958</v>
      </c>
      <c r="B1290" t="s">
        <v>35</v>
      </c>
      <c r="C1290">
        <f t="shared" si="82"/>
        <v>52</v>
      </c>
      <c r="D1290" t="s">
        <v>8</v>
      </c>
      <c r="E1290">
        <f>IF(D1290="ECO",1,IF(D1290="EZ",2,3))</f>
        <v>2</v>
      </c>
      <c r="F1290" t="s">
        <v>4</v>
      </c>
      <c r="G1290">
        <f>IF(F1290="PP_PM",1,IF(F1290="PP_CASH",2,3))</f>
        <v>1</v>
      </c>
      <c r="H1290" t="s">
        <v>12</v>
      </c>
      <c r="I1290">
        <f>IF(H1290="AKULAKUOB",1,IF(H1290="BUKAEXPRESS",2,IF(H1290="BUKALAPAK",3,IF(H1290="E3",4,IF(H1290="LAZADA",5,IF(H1290="MAGELLAN",6,IF(H1290="SHOPEE",7,IF(H1290="TOKOPEDIA",8,9))))))))</f>
        <v>6</v>
      </c>
      <c r="J1290">
        <v>4365</v>
      </c>
      <c r="K1290">
        <f>IF(M1290="Bermasalah",0,1)</f>
        <v>1</v>
      </c>
      <c r="L1290" t="s">
        <v>49</v>
      </c>
      <c r="M1290" t="str">
        <f t="shared" si="78"/>
        <v>Tidak Bermasalah</v>
      </c>
    </row>
    <row r="1291" spans="1:13" x14ac:dyDescent="0.25">
      <c r="A1291" s="1">
        <v>44958</v>
      </c>
      <c r="B1291" t="s">
        <v>35</v>
      </c>
      <c r="C1291">
        <f t="shared" si="82"/>
        <v>52</v>
      </c>
      <c r="D1291" t="s">
        <v>8</v>
      </c>
      <c r="E1291">
        <f>IF(D1291="ECO",1,IF(D1291="EZ",2,3))</f>
        <v>2</v>
      </c>
      <c r="F1291" t="s">
        <v>4</v>
      </c>
      <c r="G1291">
        <f>IF(F1291="PP_PM",1,IF(F1291="PP_CASH",2,3))</f>
        <v>1</v>
      </c>
      <c r="H1291" t="s">
        <v>12</v>
      </c>
      <c r="I1291">
        <f>IF(H1291="AKULAKUOB",1,IF(H1291="BUKAEXPRESS",2,IF(H1291="BUKALAPAK",3,IF(H1291="E3",4,IF(H1291="LAZADA",5,IF(H1291="MAGELLAN",6,IF(H1291="SHOPEE",7,IF(H1291="TOKOPEDIA",8,9))))))))</f>
        <v>6</v>
      </c>
      <c r="J1291">
        <v>3880</v>
      </c>
      <c r="K1291">
        <f>IF(M1291="Bermasalah",0,1)</f>
        <v>1</v>
      </c>
      <c r="L1291" t="s">
        <v>49</v>
      </c>
      <c r="M1291" t="str">
        <f t="shared" si="78"/>
        <v>Tidak Bermasalah</v>
      </c>
    </row>
    <row r="1292" spans="1:13" x14ac:dyDescent="0.25">
      <c r="A1292" s="1">
        <v>44958</v>
      </c>
      <c r="B1292" t="s">
        <v>35</v>
      </c>
      <c r="C1292">
        <f t="shared" si="82"/>
        <v>52</v>
      </c>
      <c r="D1292" t="s">
        <v>3</v>
      </c>
      <c r="E1292">
        <f>IF(D1292="ECO",1,IF(D1292="EZ",2,3))</f>
        <v>1</v>
      </c>
      <c r="F1292" t="s">
        <v>4</v>
      </c>
      <c r="G1292">
        <f>IF(F1292="PP_PM",1,IF(F1292="PP_CASH",2,3))</f>
        <v>1</v>
      </c>
      <c r="H1292" t="s">
        <v>12</v>
      </c>
      <c r="I1292">
        <f>IF(H1292="AKULAKUOB",1,IF(H1292="BUKAEXPRESS",2,IF(H1292="BUKALAPAK",3,IF(H1292="E3",4,IF(H1292="LAZADA",5,IF(H1292="MAGELLAN",6,IF(H1292="SHOPEE",7,IF(H1292="TOKOPEDIA",8,9))))))))</f>
        <v>6</v>
      </c>
      <c r="J1292">
        <v>27472</v>
      </c>
      <c r="K1292">
        <f>IF(M1292="Bermasalah",0,1)</f>
        <v>1</v>
      </c>
      <c r="L1292" t="s">
        <v>49</v>
      </c>
      <c r="M1292" t="str">
        <f t="shared" si="78"/>
        <v>Tidak Bermasalah</v>
      </c>
    </row>
    <row r="1293" spans="1:13" x14ac:dyDescent="0.25">
      <c r="A1293" s="1">
        <v>44958</v>
      </c>
      <c r="B1293" t="s">
        <v>35</v>
      </c>
      <c r="C1293">
        <f t="shared" si="82"/>
        <v>52</v>
      </c>
      <c r="D1293" t="s">
        <v>8</v>
      </c>
      <c r="E1293">
        <f>IF(D1293="ECO",1,IF(D1293="EZ",2,3))</f>
        <v>2</v>
      </c>
      <c r="F1293" t="s">
        <v>4</v>
      </c>
      <c r="G1293">
        <f>IF(F1293="PP_PM",1,IF(F1293="PP_CASH",2,3))</f>
        <v>1</v>
      </c>
      <c r="H1293" t="s">
        <v>12</v>
      </c>
      <c r="I1293">
        <f>IF(H1293="AKULAKUOB",1,IF(H1293="BUKAEXPRESS",2,IF(H1293="BUKALAPAK",3,IF(H1293="E3",4,IF(H1293="LAZADA",5,IF(H1293="MAGELLAN",6,IF(H1293="SHOPEE",7,IF(H1293="TOKOPEDIA",8,9))))))))</f>
        <v>6</v>
      </c>
      <c r="J1293">
        <v>3880</v>
      </c>
      <c r="K1293">
        <f>IF(M1293="Bermasalah",0,1)</f>
        <v>1</v>
      </c>
      <c r="L1293" t="s">
        <v>49</v>
      </c>
      <c r="M1293" t="str">
        <f t="shared" si="78"/>
        <v>Tidak Bermasalah</v>
      </c>
    </row>
    <row r="1294" spans="1:13" x14ac:dyDescent="0.25">
      <c r="A1294" s="1">
        <v>44958</v>
      </c>
      <c r="B1294" t="s">
        <v>35</v>
      </c>
      <c r="C1294">
        <f t="shared" si="82"/>
        <v>52</v>
      </c>
      <c r="D1294" t="s">
        <v>8</v>
      </c>
      <c r="E1294">
        <f>IF(D1294="ECO",1,IF(D1294="EZ",2,3))</f>
        <v>2</v>
      </c>
      <c r="F1294" t="s">
        <v>4</v>
      </c>
      <c r="G1294">
        <f>IF(F1294="PP_PM",1,IF(F1294="PP_CASH",2,3))</f>
        <v>1</v>
      </c>
      <c r="H1294" t="s">
        <v>12</v>
      </c>
      <c r="I1294">
        <f>IF(H1294="AKULAKUOB",1,IF(H1294="BUKAEXPRESS",2,IF(H1294="BUKALAPAK",3,IF(H1294="E3",4,IF(H1294="LAZADA",5,IF(H1294="MAGELLAN",6,IF(H1294="SHOPEE",7,IF(H1294="TOKOPEDIA",8,9))))))))</f>
        <v>6</v>
      </c>
      <c r="J1294">
        <v>27645</v>
      </c>
      <c r="K1294">
        <f>IF(M1294="Bermasalah",0,1)</f>
        <v>1</v>
      </c>
      <c r="L1294" t="s">
        <v>49</v>
      </c>
      <c r="M1294" t="str">
        <f t="shared" si="78"/>
        <v>Tidak Bermasalah</v>
      </c>
    </row>
    <row r="1295" spans="1:13" x14ac:dyDescent="0.25">
      <c r="A1295" s="1">
        <v>44958</v>
      </c>
      <c r="B1295" t="s">
        <v>35</v>
      </c>
      <c r="C1295">
        <f t="shared" si="82"/>
        <v>52</v>
      </c>
      <c r="D1295" t="s">
        <v>8</v>
      </c>
      <c r="E1295">
        <f>IF(D1295="ECO",1,IF(D1295="EZ",2,3))</f>
        <v>2</v>
      </c>
      <c r="F1295" t="s">
        <v>4</v>
      </c>
      <c r="G1295">
        <f>IF(F1295="PP_PM",1,IF(F1295="PP_CASH",2,3))</f>
        <v>1</v>
      </c>
      <c r="H1295" t="s">
        <v>12</v>
      </c>
      <c r="I1295">
        <f>IF(H1295="AKULAKUOB",1,IF(H1295="BUKAEXPRESS",2,IF(H1295="BUKALAPAK",3,IF(H1295="E3",4,IF(H1295="LAZADA",5,IF(H1295="MAGELLAN",6,IF(H1295="SHOPEE",7,IF(H1295="TOKOPEDIA",8,9))))))))</f>
        <v>6</v>
      </c>
      <c r="J1295">
        <v>20370</v>
      </c>
      <c r="K1295">
        <f>IF(M1295="Bermasalah",0,1)</f>
        <v>1</v>
      </c>
      <c r="L1295" t="s">
        <v>49</v>
      </c>
      <c r="M1295" t="str">
        <f t="shared" si="78"/>
        <v>Tidak Bermasalah</v>
      </c>
    </row>
    <row r="1296" spans="1:13" x14ac:dyDescent="0.25">
      <c r="A1296" s="1">
        <v>44958</v>
      </c>
      <c r="B1296" t="s">
        <v>35</v>
      </c>
      <c r="C1296">
        <f t="shared" si="82"/>
        <v>52</v>
      </c>
      <c r="D1296" t="s">
        <v>8</v>
      </c>
      <c r="E1296">
        <f>IF(D1296="ECO",1,IF(D1296="EZ",2,3))</f>
        <v>2</v>
      </c>
      <c r="F1296" t="s">
        <v>4</v>
      </c>
      <c r="G1296">
        <f>IF(F1296="PP_PM",1,IF(F1296="PP_CASH",2,3))</f>
        <v>1</v>
      </c>
      <c r="H1296" t="s">
        <v>12</v>
      </c>
      <c r="I1296">
        <f>IF(H1296="AKULAKUOB",1,IF(H1296="BUKAEXPRESS",2,IF(H1296="BUKALAPAK",3,IF(H1296="E3",4,IF(H1296="LAZADA",5,IF(H1296="MAGELLAN",6,IF(H1296="SHOPEE",7,IF(H1296="TOKOPEDIA",8,9))))))))</f>
        <v>6</v>
      </c>
      <c r="J1296">
        <v>3880</v>
      </c>
      <c r="K1296">
        <f>IF(M1296="Bermasalah",0,1)</f>
        <v>1</v>
      </c>
      <c r="L1296" t="s">
        <v>49</v>
      </c>
      <c r="M1296" t="str">
        <f t="shared" si="78"/>
        <v>Tidak Bermasalah</v>
      </c>
    </row>
    <row r="1297" spans="1:13" x14ac:dyDescent="0.25">
      <c r="A1297" s="1">
        <v>44958</v>
      </c>
      <c r="B1297" t="s">
        <v>35</v>
      </c>
      <c r="C1297">
        <f t="shared" si="82"/>
        <v>52</v>
      </c>
      <c r="D1297" t="s">
        <v>8</v>
      </c>
      <c r="E1297">
        <f>IF(D1297="ECO",1,IF(D1297="EZ",2,3))</f>
        <v>2</v>
      </c>
      <c r="F1297" t="s">
        <v>4</v>
      </c>
      <c r="G1297">
        <f>IF(F1297="PP_PM",1,IF(F1297="PP_CASH",2,3))</f>
        <v>1</v>
      </c>
      <c r="H1297" t="s">
        <v>12</v>
      </c>
      <c r="I1297">
        <f>IF(H1297="AKULAKUOB",1,IF(H1297="BUKAEXPRESS",2,IF(H1297="BUKALAPAK",3,IF(H1297="E3",4,IF(H1297="LAZADA",5,IF(H1297="MAGELLAN",6,IF(H1297="SHOPEE",7,IF(H1297="TOKOPEDIA",8,9))))))))</f>
        <v>6</v>
      </c>
      <c r="J1297">
        <v>3880</v>
      </c>
      <c r="K1297">
        <f>IF(M1297="Bermasalah",0,1)</f>
        <v>1</v>
      </c>
      <c r="L1297" t="s">
        <v>49</v>
      </c>
      <c r="M1297" t="str">
        <f t="shared" si="78"/>
        <v>Tidak Bermasalah</v>
      </c>
    </row>
    <row r="1298" spans="1:13" x14ac:dyDescent="0.25">
      <c r="A1298" s="1">
        <v>44958</v>
      </c>
      <c r="B1298" t="s">
        <v>35</v>
      </c>
      <c r="C1298">
        <f t="shared" si="82"/>
        <v>52</v>
      </c>
      <c r="D1298" t="s">
        <v>8</v>
      </c>
      <c r="E1298">
        <f>IF(D1298="ECO",1,IF(D1298="EZ",2,3))</f>
        <v>2</v>
      </c>
      <c r="F1298" t="s">
        <v>4</v>
      </c>
      <c r="G1298">
        <f>IF(F1298="PP_PM",1,IF(F1298="PP_CASH",2,3))</f>
        <v>1</v>
      </c>
      <c r="H1298" t="s">
        <v>12</v>
      </c>
      <c r="I1298">
        <f>IF(H1298="AKULAKUOB",1,IF(H1298="BUKAEXPRESS",2,IF(H1298="BUKALAPAK",3,IF(H1298="E3",4,IF(H1298="LAZADA",5,IF(H1298="MAGELLAN",6,IF(H1298="SHOPEE",7,IF(H1298="TOKOPEDIA",8,9))))))))</f>
        <v>6</v>
      </c>
      <c r="J1298">
        <v>4365</v>
      </c>
      <c r="K1298">
        <f>IF(M1298="Bermasalah",0,1)</f>
        <v>1</v>
      </c>
      <c r="L1298" t="s">
        <v>49</v>
      </c>
      <c r="M1298" t="str">
        <f t="shared" si="78"/>
        <v>Tidak Bermasalah</v>
      </c>
    </row>
    <row r="1299" spans="1:13" x14ac:dyDescent="0.25">
      <c r="A1299" s="1">
        <v>44958</v>
      </c>
      <c r="B1299" t="s">
        <v>35</v>
      </c>
      <c r="C1299">
        <f t="shared" si="82"/>
        <v>52</v>
      </c>
      <c r="D1299" t="s">
        <v>8</v>
      </c>
      <c r="E1299">
        <f>IF(D1299="ECO",1,IF(D1299="EZ",2,3))</f>
        <v>2</v>
      </c>
      <c r="F1299" t="s">
        <v>4</v>
      </c>
      <c r="G1299">
        <f>IF(F1299="PP_PM",1,IF(F1299="PP_CASH",2,3))</f>
        <v>1</v>
      </c>
      <c r="H1299" t="s">
        <v>12</v>
      </c>
      <c r="I1299">
        <f>IF(H1299="AKULAKUOB",1,IF(H1299="BUKAEXPRESS",2,IF(H1299="BUKALAPAK",3,IF(H1299="E3",4,IF(H1299="LAZADA",5,IF(H1299="MAGELLAN",6,IF(H1299="SHOPEE",7,IF(H1299="TOKOPEDIA",8,9))))))))</f>
        <v>6</v>
      </c>
      <c r="J1299">
        <v>27645</v>
      </c>
      <c r="K1299">
        <f>IF(M1299="Bermasalah",0,1)</f>
        <v>1</v>
      </c>
      <c r="L1299" t="s">
        <v>49</v>
      </c>
      <c r="M1299" t="str">
        <f t="shared" si="78"/>
        <v>Tidak Bermasalah</v>
      </c>
    </row>
    <row r="1300" spans="1:13" x14ac:dyDescent="0.25">
      <c r="A1300" s="1">
        <v>44958</v>
      </c>
      <c r="B1300" t="s">
        <v>35</v>
      </c>
      <c r="C1300">
        <f t="shared" si="82"/>
        <v>52</v>
      </c>
      <c r="D1300" t="s">
        <v>8</v>
      </c>
      <c r="E1300">
        <f>IF(D1300="ECO",1,IF(D1300="EZ",2,3))</f>
        <v>2</v>
      </c>
      <c r="F1300" t="s">
        <v>4</v>
      </c>
      <c r="G1300">
        <f>IF(F1300="PP_PM",1,IF(F1300="PP_CASH",2,3))</f>
        <v>1</v>
      </c>
      <c r="H1300" t="s">
        <v>12</v>
      </c>
      <c r="I1300">
        <f>IF(H1300="AKULAKUOB",1,IF(H1300="BUKAEXPRESS",2,IF(H1300="BUKALAPAK",3,IF(H1300="E3",4,IF(H1300="LAZADA",5,IF(H1300="MAGELLAN",6,IF(H1300="SHOPEE",7,IF(H1300="TOKOPEDIA",8,9))))))))</f>
        <v>6</v>
      </c>
      <c r="J1300">
        <v>4365</v>
      </c>
      <c r="K1300">
        <f>IF(M1300="Bermasalah",0,1)</f>
        <v>1</v>
      </c>
      <c r="L1300" t="s">
        <v>49</v>
      </c>
      <c r="M1300" t="str">
        <f t="shared" si="78"/>
        <v>Tidak Bermasalah</v>
      </c>
    </row>
    <row r="1301" spans="1:13" x14ac:dyDescent="0.25">
      <c r="A1301" s="1">
        <v>44958</v>
      </c>
      <c r="B1301" t="s">
        <v>35</v>
      </c>
      <c r="C1301">
        <f t="shared" si="82"/>
        <v>52</v>
      </c>
      <c r="D1301" t="s">
        <v>8</v>
      </c>
      <c r="E1301">
        <f>IF(D1301="ECO",1,IF(D1301="EZ",2,3))</f>
        <v>2</v>
      </c>
      <c r="F1301" t="s">
        <v>4</v>
      </c>
      <c r="G1301">
        <f>IF(F1301="PP_PM",1,IF(F1301="PP_CASH",2,3))</f>
        <v>1</v>
      </c>
      <c r="H1301" t="s">
        <v>12</v>
      </c>
      <c r="I1301">
        <f>IF(H1301="AKULAKUOB",1,IF(H1301="BUKAEXPRESS",2,IF(H1301="BUKALAPAK",3,IF(H1301="E3",4,IF(H1301="LAZADA",5,IF(H1301="MAGELLAN",6,IF(H1301="SHOPEE",7,IF(H1301="TOKOPEDIA",8,9))))))))</f>
        <v>6</v>
      </c>
      <c r="J1301">
        <v>10670</v>
      </c>
      <c r="K1301">
        <f>IF(M1301="Bermasalah",0,1)</f>
        <v>1</v>
      </c>
      <c r="L1301" t="s">
        <v>49</v>
      </c>
      <c r="M1301" t="str">
        <f t="shared" si="78"/>
        <v>Tidak Bermasalah</v>
      </c>
    </row>
    <row r="1302" spans="1:13" x14ac:dyDescent="0.25">
      <c r="A1302" s="1">
        <v>44958</v>
      </c>
      <c r="B1302" t="s">
        <v>35</v>
      </c>
      <c r="C1302">
        <f t="shared" si="82"/>
        <v>52</v>
      </c>
      <c r="D1302" t="s">
        <v>8</v>
      </c>
      <c r="E1302">
        <f>IF(D1302="ECO",1,IF(D1302="EZ",2,3))</f>
        <v>2</v>
      </c>
      <c r="F1302" t="s">
        <v>4</v>
      </c>
      <c r="G1302">
        <f>IF(F1302="PP_PM",1,IF(F1302="PP_CASH",2,3))</f>
        <v>1</v>
      </c>
      <c r="H1302" t="s">
        <v>12</v>
      </c>
      <c r="I1302">
        <f>IF(H1302="AKULAKUOB",1,IF(H1302="BUKAEXPRESS",2,IF(H1302="BUKALAPAK",3,IF(H1302="E3",4,IF(H1302="LAZADA",5,IF(H1302="MAGELLAN",6,IF(H1302="SHOPEE",7,IF(H1302="TOKOPEDIA",8,9))))))))</f>
        <v>6</v>
      </c>
      <c r="J1302">
        <v>11155</v>
      </c>
      <c r="K1302">
        <f>IF(M1302="Bermasalah",0,1)</f>
        <v>1</v>
      </c>
      <c r="L1302" t="s">
        <v>49</v>
      </c>
      <c r="M1302" t="str">
        <f t="shared" si="78"/>
        <v>Tidak Bermasalah</v>
      </c>
    </row>
    <row r="1303" spans="1:13" x14ac:dyDescent="0.25">
      <c r="A1303" s="1">
        <v>44958</v>
      </c>
      <c r="B1303" t="s">
        <v>35</v>
      </c>
      <c r="C1303">
        <f t="shared" si="82"/>
        <v>52</v>
      </c>
      <c r="D1303" t="s">
        <v>8</v>
      </c>
      <c r="E1303">
        <f>IF(D1303="ECO",1,IF(D1303="EZ",2,3))</f>
        <v>2</v>
      </c>
      <c r="F1303" t="s">
        <v>4</v>
      </c>
      <c r="G1303">
        <f>IF(F1303="PP_PM",1,IF(F1303="PP_CASH",2,3))</f>
        <v>1</v>
      </c>
      <c r="H1303" t="s">
        <v>12</v>
      </c>
      <c r="I1303">
        <f>IF(H1303="AKULAKUOB",1,IF(H1303="BUKAEXPRESS",2,IF(H1303="BUKALAPAK",3,IF(H1303="E3",4,IF(H1303="LAZADA",5,IF(H1303="MAGELLAN",6,IF(H1303="SHOPEE",7,IF(H1303="TOKOPEDIA",8,9))))))))</f>
        <v>6</v>
      </c>
      <c r="J1303">
        <v>4541</v>
      </c>
      <c r="K1303">
        <f>IF(M1303="Bermasalah",0,1)</f>
        <v>1</v>
      </c>
      <c r="L1303" t="s">
        <v>49</v>
      </c>
      <c r="M1303" t="str">
        <f t="shared" si="78"/>
        <v>Tidak Bermasalah</v>
      </c>
    </row>
    <row r="1304" spans="1:13" x14ac:dyDescent="0.25">
      <c r="A1304" s="1">
        <v>44958</v>
      </c>
      <c r="B1304" t="s">
        <v>35</v>
      </c>
      <c r="C1304">
        <f t="shared" si="82"/>
        <v>52</v>
      </c>
      <c r="D1304" t="s">
        <v>8</v>
      </c>
      <c r="E1304">
        <f>IF(D1304="ECO",1,IF(D1304="EZ",2,3))</f>
        <v>2</v>
      </c>
      <c r="F1304" t="s">
        <v>4</v>
      </c>
      <c r="G1304">
        <f>IF(F1304="PP_PM",1,IF(F1304="PP_CASH",2,3))</f>
        <v>1</v>
      </c>
      <c r="H1304" t="s">
        <v>12</v>
      </c>
      <c r="I1304">
        <f>IF(H1304="AKULAKUOB",1,IF(H1304="BUKAEXPRESS",2,IF(H1304="BUKALAPAK",3,IF(H1304="E3",4,IF(H1304="LAZADA",5,IF(H1304="MAGELLAN",6,IF(H1304="SHOPEE",7,IF(H1304="TOKOPEDIA",8,9))))))))</f>
        <v>6</v>
      </c>
      <c r="J1304">
        <v>4365</v>
      </c>
      <c r="K1304">
        <f>IF(M1304="Bermasalah",0,1)</f>
        <v>1</v>
      </c>
      <c r="L1304" t="s">
        <v>49</v>
      </c>
      <c r="M1304" t="str">
        <f t="shared" si="78"/>
        <v>Tidak Bermasalah</v>
      </c>
    </row>
    <row r="1305" spans="1:13" x14ac:dyDescent="0.25">
      <c r="A1305" s="1">
        <v>44958</v>
      </c>
      <c r="B1305" t="s">
        <v>35</v>
      </c>
      <c r="C1305">
        <f t="shared" si="82"/>
        <v>52</v>
      </c>
      <c r="D1305" t="s">
        <v>8</v>
      </c>
      <c r="E1305">
        <f>IF(D1305="ECO",1,IF(D1305="EZ",2,3))</f>
        <v>2</v>
      </c>
      <c r="F1305" t="s">
        <v>4</v>
      </c>
      <c r="G1305">
        <f>IF(F1305="PP_PM",1,IF(F1305="PP_CASH",2,3))</f>
        <v>1</v>
      </c>
      <c r="H1305" t="s">
        <v>12</v>
      </c>
      <c r="I1305">
        <f>IF(H1305="AKULAKUOB",1,IF(H1305="BUKAEXPRESS",2,IF(H1305="BUKALAPAK",3,IF(H1305="E3",4,IF(H1305="LAZADA",5,IF(H1305="MAGELLAN",6,IF(H1305="SHOPEE",7,IF(H1305="TOKOPEDIA",8,9))))))))</f>
        <v>6</v>
      </c>
      <c r="J1305">
        <v>17460</v>
      </c>
      <c r="K1305">
        <f>IF(M1305="Bermasalah",0,1)</f>
        <v>1</v>
      </c>
      <c r="L1305" t="s">
        <v>49</v>
      </c>
      <c r="M1305" t="str">
        <f t="shared" si="78"/>
        <v>Tidak Bermasalah</v>
      </c>
    </row>
    <row r="1306" spans="1:13" x14ac:dyDescent="0.25">
      <c r="A1306" s="1">
        <v>45044</v>
      </c>
      <c r="B1306" t="s">
        <v>35</v>
      </c>
      <c r="C1306">
        <f t="shared" si="82"/>
        <v>52</v>
      </c>
      <c r="D1306" t="s">
        <v>3</v>
      </c>
      <c r="E1306">
        <f>IF(D1306="ECO",1,IF(D1306="EZ",2,3))</f>
        <v>1</v>
      </c>
      <c r="F1306" t="s">
        <v>4</v>
      </c>
      <c r="G1306">
        <f>IF(F1306="PP_PM",1,IF(F1306="PP_CASH",2,3))</f>
        <v>1</v>
      </c>
      <c r="H1306" t="s">
        <v>12</v>
      </c>
      <c r="I1306">
        <f>IF(H1306="AKULAKUOB",1,IF(H1306="BUKAEXPRESS",2,IF(H1306="BUKALAPAK",3,IF(H1306="E3",4,IF(H1306="LAZADA",5,IF(H1306="MAGELLAN",6,IF(H1306="SHOPEE",7,IF(H1306="TOKOPEDIA",8,9))))))))</f>
        <v>6</v>
      </c>
      <c r="J1306">
        <v>19305</v>
      </c>
      <c r="K1306">
        <f>IF(M1306="Bermasalah",0,1)</f>
        <v>1</v>
      </c>
      <c r="L1306" t="s">
        <v>49</v>
      </c>
      <c r="M1306" t="str">
        <f t="shared" si="78"/>
        <v>Tidak Bermasalah</v>
      </c>
    </row>
    <row r="1307" spans="1:13" x14ac:dyDescent="0.25">
      <c r="A1307" s="1">
        <v>44931</v>
      </c>
      <c r="B1307" t="s">
        <v>13</v>
      </c>
      <c r="C1307">
        <f t="shared" si="82"/>
        <v>53</v>
      </c>
      <c r="D1307" t="s">
        <v>8</v>
      </c>
      <c r="E1307">
        <f>IF(D1307="ECO",1,IF(D1307="EZ",2,3))</f>
        <v>2</v>
      </c>
      <c r="F1307" t="s">
        <v>4</v>
      </c>
      <c r="G1307">
        <f>IF(F1307="PP_PM",1,IF(F1307="PP_CASH",2,3))</f>
        <v>1</v>
      </c>
      <c r="H1307" t="s">
        <v>5</v>
      </c>
      <c r="I1307">
        <f>IF(H1307="AKULAKUOB",1,IF(H1307="BUKAEXPRESS",2,IF(H1307="BUKALAPAK",3,IF(H1307="E3",4,IF(H1307="LAZADA",5,IF(H1307="MAGELLAN",6,IF(H1307="SHOPEE",7,IF(H1307="TOKOPEDIA",8,9))))))))</f>
        <v>7</v>
      </c>
      <c r="J1307">
        <v>4000</v>
      </c>
      <c r="K1307">
        <f>IF(M1307="Bermasalah",0,1)</f>
        <v>0</v>
      </c>
      <c r="L1307" t="s">
        <v>10</v>
      </c>
      <c r="M1307" t="str">
        <f t="shared" ref="M1307:M1358" si="83">IF(L1307="Other","Bermasalah",IF(L1307="Delivery","Tidak Bermasalah",IF(L1307="Kirim","Tidak Bermasalah",IF(L1307="Pack","Tidak Bermasalah",IF(L1307="Paket Bermasalah","Bermasalah",IF(L1307="Paket Tinggal Gudang","Tidak Bermasalah",IF(L1307="Sampai","Tidak Bermasalah",IF(L1307="Tanda Terima","Tidak Bermasalah",IF(L1307="TTD Retur","Bermasalah",0)))))))))</f>
        <v>Bermasalah</v>
      </c>
    </row>
    <row r="1308" spans="1:13" x14ac:dyDescent="0.25">
      <c r="A1308" s="1">
        <v>44931</v>
      </c>
      <c r="B1308" t="s">
        <v>13</v>
      </c>
      <c r="C1308">
        <f>IF(B1308=B1307,53,54)</f>
        <v>53</v>
      </c>
      <c r="D1308" t="s">
        <v>8</v>
      </c>
      <c r="E1308">
        <f>IF(D1308="ECO",1,IF(D1308="EZ",2,3))</f>
        <v>2</v>
      </c>
      <c r="F1308" t="s">
        <v>4</v>
      </c>
      <c r="G1308">
        <f>IF(F1308="PP_PM",1,IF(F1308="PP_CASH",2,3))</f>
        <v>1</v>
      </c>
      <c r="H1308" t="s">
        <v>5</v>
      </c>
      <c r="I1308">
        <f>IF(H1308="AKULAKUOB",1,IF(H1308="BUKAEXPRESS",2,IF(H1308="BUKALAPAK",3,IF(H1308="E3",4,IF(H1308="LAZADA",5,IF(H1308="MAGELLAN",6,IF(H1308="SHOPEE",7,IF(H1308="TOKOPEDIA",8,9))))))))</f>
        <v>7</v>
      </c>
      <c r="J1308">
        <v>4000</v>
      </c>
      <c r="K1308">
        <f>IF(M1308="Bermasalah",0,1)</f>
        <v>0</v>
      </c>
      <c r="L1308" t="s">
        <v>10</v>
      </c>
      <c r="M1308" t="str">
        <f t="shared" si="83"/>
        <v>Bermasalah</v>
      </c>
    </row>
    <row r="1309" spans="1:13" x14ac:dyDescent="0.25">
      <c r="A1309" s="1">
        <v>44936</v>
      </c>
      <c r="B1309" t="s">
        <v>13</v>
      </c>
      <c r="C1309">
        <f t="shared" ref="C1309:C1370" si="84">IF(B1309=B1308,53,54)</f>
        <v>53</v>
      </c>
      <c r="D1309" t="s">
        <v>8</v>
      </c>
      <c r="E1309">
        <f>IF(D1309="ECO",1,IF(D1309="EZ",2,3))</f>
        <v>2</v>
      </c>
      <c r="F1309" t="s">
        <v>4</v>
      </c>
      <c r="G1309">
        <f>IF(F1309="PP_PM",1,IF(F1309="PP_CASH",2,3))</f>
        <v>1</v>
      </c>
      <c r="H1309" t="s">
        <v>5</v>
      </c>
      <c r="I1309">
        <f>IF(H1309="AKULAKUOB",1,IF(H1309="BUKAEXPRESS",2,IF(H1309="BUKALAPAK",3,IF(H1309="E3",4,IF(H1309="LAZADA",5,IF(H1309="MAGELLAN",6,IF(H1309="SHOPEE",7,IF(H1309="TOKOPEDIA",8,9))))))))</f>
        <v>7</v>
      </c>
      <c r="J1309">
        <v>13095</v>
      </c>
      <c r="K1309">
        <f>IF(M1309="Bermasalah",0,1)</f>
        <v>0</v>
      </c>
      <c r="L1309" t="s">
        <v>10</v>
      </c>
      <c r="M1309" t="str">
        <f t="shared" si="83"/>
        <v>Bermasalah</v>
      </c>
    </row>
    <row r="1310" spans="1:13" x14ac:dyDescent="0.25">
      <c r="A1310" s="1">
        <v>44931</v>
      </c>
      <c r="B1310" t="s">
        <v>13</v>
      </c>
      <c r="C1310">
        <f t="shared" si="84"/>
        <v>53</v>
      </c>
      <c r="D1310" t="s">
        <v>8</v>
      </c>
      <c r="E1310">
        <f>IF(D1310="ECO",1,IF(D1310="EZ",2,3))</f>
        <v>2</v>
      </c>
      <c r="F1310" t="s">
        <v>4</v>
      </c>
      <c r="G1310">
        <f>IF(F1310="PP_PM",1,IF(F1310="PP_CASH",2,3))</f>
        <v>1</v>
      </c>
      <c r="H1310" t="s">
        <v>5</v>
      </c>
      <c r="I1310">
        <f>IF(H1310="AKULAKUOB",1,IF(H1310="BUKAEXPRESS",2,IF(H1310="BUKALAPAK",3,IF(H1310="E3",4,IF(H1310="LAZADA",5,IF(H1310="MAGELLAN",6,IF(H1310="SHOPEE",7,IF(H1310="TOKOPEDIA",8,9))))))))</f>
        <v>7</v>
      </c>
      <c r="J1310">
        <v>4000</v>
      </c>
      <c r="K1310">
        <f>IF(M1310="Bermasalah",0,1)</f>
        <v>0</v>
      </c>
      <c r="L1310" t="s">
        <v>19</v>
      </c>
      <c r="M1310" t="str">
        <f t="shared" si="83"/>
        <v>Bermasalah</v>
      </c>
    </row>
    <row r="1311" spans="1:13" x14ac:dyDescent="0.25">
      <c r="A1311" s="1">
        <v>44936</v>
      </c>
      <c r="B1311" t="s">
        <v>13</v>
      </c>
      <c r="C1311">
        <f t="shared" si="84"/>
        <v>53</v>
      </c>
      <c r="D1311" t="s">
        <v>8</v>
      </c>
      <c r="E1311">
        <f>IF(D1311="ECO",1,IF(D1311="EZ",2,3))</f>
        <v>2</v>
      </c>
      <c r="F1311" t="s">
        <v>4</v>
      </c>
      <c r="G1311">
        <f>IF(F1311="PP_PM",1,IF(F1311="PP_CASH",2,3))</f>
        <v>1</v>
      </c>
      <c r="H1311" t="s">
        <v>5</v>
      </c>
      <c r="I1311">
        <f>IF(H1311="AKULAKUOB",1,IF(H1311="BUKAEXPRESS",2,IF(H1311="BUKALAPAK",3,IF(H1311="E3",4,IF(H1311="LAZADA",5,IF(H1311="MAGELLAN",6,IF(H1311="SHOPEE",7,IF(H1311="TOKOPEDIA",8,9))))))))</f>
        <v>7</v>
      </c>
      <c r="J1311">
        <v>4000</v>
      </c>
      <c r="K1311">
        <f>IF(M1311="Bermasalah",0,1)</f>
        <v>0</v>
      </c>
      <c r="L1311" t="s">
        <v>19</v>
      </c>
      <c r="M1311" t="str">
        <f t="shared" si="83"/>
        <v>Bermasalah</v>
      </c>
    </row>
    <row r="1312" spans="1:13" x14ac:dyDescent="0.25">
      <c r="A1312" s="1">
        <v>44936</v>
      </c>
      <c r="B1312" t="s">
        <v>13</v>
      </c>
      <c r="C1312">
        <f t="shared" si="84"/>
        <v>53</v>
      </c>
      <c r="D1312" t="s">
        <v>8</v>
      </c>
      <c r="E1312">
        <f>IF(D1312="ECO",1,IF(D1312="EZ",2,3))</f>
        <v>2</v>
      </c>
      <c r="F1312" t="s">
        <v>4</v>
      </c>
      <c r="G1312">
        <f>IF(F1312="PP_PM",1,IF(F1312="PP_CASH",2,3))</f>
        <v>1</v>
      </c>
      <c r="H1312" t="s">
        <v>5</v>
      </c>
      <c r="I1312">
        <f>IF(H1312="AKULAKUOB",1,IF(H1312="BUKAEXPRESS",2,IF(H1312="BUKALAPAK",3,IF(H1312="E3",4,IF(H1312="LAZADA",5,IF(H1312="MAGELLAN",6,IF(H1312="SHOPEE",7,IF(H1312="TOKOPEDIA",8,9))))))))</f>
        <v>7</v>
      </c>
      <c r="J1312">
        <v>4000</v>
      </c>
      <c r="K1312">
        <f>IF(M1312="Bermasalah",0,1)</f>
        <v>0</v>
      </c>
      <c r="L1312" t="s">
        <v>19</v>
      </c>
      <c r="M1312" t="str">
        <f t="shared" si="83"/>
        <v>Bermasalah</v>
      </c>
    </row>
    <row r="1313" spans="1:13" x14ac:dyDescent="0.25">
      <c r="A1313" s="1">
        <v>44949</v>
      </c>
      <c r="B1313" t="s">
        <v>13</v>
      </c>
      <c r="C1313">
        <f t="shared" si="84"/>
        <v>53</v>
      </c>
      <c r="D1313" t="s">
        <v>8</v>
      </c>
      <c r="E1313">
        <f>IF(D1313="ECO",1,IF(D1313="EZ",2,3))</f>
        <v>2</v>
      </c>
      <c r="F1313" t="s">
        <v>4</v>
      </c>
      <c r="G1313">
        <f>IF(F1313="PP_PM",1,IF(F1313="PP_CASH",2,3))</f>
        <v>1</v>
      </c>
      <c r="H1313" t="s">
        <v>5</v>
      </c>
      <c r="I1313">
        <f>IF(H1313="AKULAKUOB",1,IF(H1313="BUKAEXPRESS",2,IF(H1313="BUKALAPAK",3,IF(H1313="E3",4,IF(H1313="LAZADA",5,IF(H1313="MAGELLAN",6,IF(H1313="SHOPEE",7,IF(H1313="TOKOPEDIA",8,9))))))))</f>
        <v>7</v>
      </c>
      <c r="J1313">
        <v>12125</v>
      </c>
      <c r="K1313">
        <f>IF(M1313="Bermasalah",0,1)</f>
        <v>0</v>
      </c>
      <c r="L1313" t="s">
        <v>19</v>
      </c>
      <c r="M1313" t="str">
        <f t="shared" si="83"/>
        <v>Bermasalah</v>
      </c>
    </row>
    <row r="1314" spans="1:13" x14ac:dyDescent="0.25">
      <c r="A1314" s="1">
        <v>44931</v>
      </c>
      <c r="B1314" t="s">
        <v>13</v>
      </c>
      <c r="C1314">
        <f t="shared" si="84"/>
        <v>53</v>
      </c>
      <c r="D1314" t="s">
        <v>8</v>
      </c>
      <c r="E1314">
        <f>IF(D1314="ECO",1,IF(D1314="EZ",2,3))</f>
        <v>2</v>
      </c>
      <c r="F1314" t="s">
        <v>4</v>
      </c>
      <c r="G1314">
        <f>IF(F1314="PP_PM",1,IF(F1314="PP_CASH",2,3))</f>
        <v>1</v>
      </c>
      <c r="H1314" t="s">
        <v>5</v>
      </c>
      <c r="I1314">
        <f>IF(H1314="AKULAKUOB",1,IF(H1314="BUKAEXPRESS",2,IF(H1314="BUKALAPAK",3,IF(H1314="E3",4,IF(H1314="LAZADA",5,IF(H1314="MAGELLAN",6,IF(H1314="SHOPEE",7,IF(H1314="TOKOPEDIA",8,9))))))))</f>
        <v>7</v>
      </c>
      <c r="J1314">
        <v>3880</v>
      </c>
      <c r="K1314">
        <f>IF(M1314="Bermasalah",0,1)</f>
        <v>0</v>
      </c>
      <c r="L1314" t="s">
        <v>19</v>
      </c>
      <c r="M1314" t="str">
        <f t="shared" si="83"/>
        <v>Bermasalah</v>
      </c>
    </row>
    <row r="1315" spans="1:13" x14ac:dyDescent="0.25">
      <c r="A1315" s="1">
        <v>44931</v>
      </c>
      <c r="B1315" t="s">
        <v>13</v>
      </c>
      <c r="C1315">
        <f t="shared" si="84"/>
        <v>53</v>
      </c>
      <c r="D1315" t="s">
        <v>8</v>
      </c>
      <c r="E1315">
        <f>IF(D1315="ECO",1,IF(D1315="EZ",2,3))</f>
        <v>2</v>
      </c>
      <c r="F1315" t="s">
        <v>4</v>
      </c>
      <c r="G1315">
        <f>IF(F1315="PP_PM",1,IF(F1315="PP_CASH",2,3))</f>
        <v>1</v>
      </c>
      <c r="H1315" t="s">
        <v>5</v>
      </c>
      <c r="I1315">
        <f>IF(H1315="AKULAKUOB",1,IF(H1315="BUKAEXPRESS",2,IF(H1315="BUKALAPAK",3,IF(H1315="E3",4,IF(H1315="LAZADA",5,IF(H1315="MAGELLAN",6,IF(H1315="SHOPEE",7,IF(H1315="TOKOPEDIA",8,9))))))))</f>
        <v>7</v>
      </c>
      <c r="J1315">
        <v>3880</v>
      </c>
      <c r="K1315">
        <f>IF(M1315="Bermasalah",0,1)</f>
        <v>0</v>
      </c>
      <c r="L1315" t="s">
        <v>19</v>
      </c>
      <c r="M1315" t="str">
        <f t="shared" si="83"/>
        <v>Bermasalah</v>
      </c>
    </row>
    <row r="1316" spans="1:13" x14ac:dyDescent="0.25">
      <c r="A1316" s="1">
        <v>44936</v>
      </c>
      <c r="B1316" t="s">
        <v>13</v>
      </c>
      <c r="C1316">
        <f t="shared" si="84"/>
        <v>53</v>
      </c>
      <c r="D1316" t="s">
        <v>8</v>
      </c>
      <c r="E1316">
        <f>IF(D1316="ECO",1,IF(D1316="EZ",2,3))</f>
        <v>2</v>
      </c>
      <c r="F1316" t="s">
        <v>4</v>
      </c>
      <c r="G1316">
        <f>IF(F1316="PP_PM",1,IF(F1316="PP_CASH",2,3))</f>
        <v>1</v>
      </c>
      <c r="H1316" t="s">
        <v>5</v>
      </c>
      <c r="I1316">
        <f>IF(H1316="AKULAKUOB",1,IF(H1316="BUKAEXPRESS",2,IF(H1316="BUKALAPAK",3,IF(H1316="E3",4,IF(H1316="LAZADA",5,IF(H1316="MAGELLAN",6,IF(H1316="SHOPEE",7,IF(H1316="TOKOPEDIA",8,9))))))))</f>
        <v>7</v>
      </c>
      <c r="J1316">
        <v>23280</v>
      </c>
      <c r="K1316">
        <f>IF(M1316="Bermasalah",0,1)</f>
        <v>0</v>
      </c>
      <c r="L1316" t="s">
        <v>19</v>
      </c>
      <c r="M1316" t="str">
        <f t="shared" si="83"/>
        <v>Bermasalah</v>
      </c>
    </row>
    <row r="1317" spans="1:13" x14ac:dyDescent="0.25">
      <c r="A1317" s="1">
        <v>44936</v>
      </c>
      <c r="B1317" t="s">
        <v>13</v>
      </c>
      <c r="C1317">
        <f t="shared" si="84"/>
        <v>53</v>
      </c>
      <c r="D1317" t="s">
        <v>8</v>
      </c>
      <c r="E1317">
        <f>IF(D1317="ECO",1,IF(D1317="EZ",2,3))</f>
        <v>2</v>
      </c>
      <c r="F1317" t="s">
        <v>4</v>
      </c>
      <c r="G1317">
        <f>IF(F1317="PP_PM",1,IF(F1317="PP_CASH",2,3))</f>
        <v>1</v>
      </c>
      <c r="H1317" t="s">
        <v>5</v>
      </c>
      <c r="I1317">
        <f>IF(H1317="AKULAKUOB",1,IF(H1317="BUKAEXPRESS",2,IF(H1317="BUKALAPAK",3,IF(H1317="E3",4,IF(H1317="LAZADA",5,IF(H1317="MAGELLAN",6,IF(H1317="SHOPEE",7,IF(H1317="TOKOPEDIA",8,9))))))))</f>
        <v>7</v>
      </c>
      <c r="J1317">
        <v>3880</v>
      </c>
      <c r="K1317">
        <f>IF(M1317="Bermasalah",0,1)</f>
        <v>0</v>
      </c>
      <c r="L1317" t="s">
        <v>19</v>
      </c>
      <c r="M1317" t="str">
        <f t="shared" si="83"/>
        <v>Bermasalah</v>
      </c>
    </row>
    <row r="1318" spans="1:13" x14ac:dyDescent="0.25">
      <c r="A1318" s="1">
        <v>44931</v>
      </c>
      <c r="B1318" t="s">
        <v>13</v>
      </c>
      <c r="C1318">
        <f t="shared" si="84"/>
        <v>53</v>
      </c>
      <c r="D1318" t="s">
        <v>8</v>
      </c>
      <c r="E1318">
        <f>IF(D1318="ECO",1,IF(D1318="EZ",2,3))</f>
        <v>2</v>
      </c>
      <c r="F1318" t="s">
        <v>4</v>
      </c>
      <c r="G1318">
        <f>IF(F1318="PP_PM",1,IF(F1318="PP_CASH",2,3))</f>
        <v>1</v>
      </c>
      <c r="H1318" t="s">
        <v>5</v>
      </c>
      <c r="I1318">
        <f>IF(H1318="AKULAKUOB",1,IF(H1318="BUKAEXPRESS",2,IF(H1318="BUKALAPAK",3,IF(H1318="E3",4,IF(H1318="LAZADA",5,IF(H1318="MAGELLAN",6,IF(H1318="SHOPEE",7,IF(H1318="TOKOPEDIA",8,9))))))))</f>
        <v>7</v>
      </c>
      <c r="J1318">
        <v>27645</v>
      </c>
      <c r="K1318">
        <f>IF(M1318="Bermasalah",0,1)</f>
        <v>0</v>
      </c>
      <c r="L1318" t="s">
        <v>19</v>
      </c>
      <c r="M1318" t="str">
        <f t="shared" si="83"/>
        <v>Bermasalah</v>
      </c>
    </row>
    <row r="1319" spans="1:13" x14ac:dyDescent="0.25">
      <c r="A1319" s="1">
        <v>44945</v>
      </c>
      <c r="B1319" t="s">
        <v>13</v>
      </c>
      <c r="C1319">
        <f t="shared" si="84"/>
        <v>53</v>
      </c>
      <c r="D1319" t="s">
        <v>8</v>
      </c>
      <c r="E1319">
        <f>IF(D1319="ECO",1,IF(D1319="EZ",2,3))</f>
        <v>2</v>
      </c>
      <c r="F1319" t="s">
        <v>4</v>
      </c>
      <c r="G1319">
        <f>IF(F1319="PP_PM",1,IF(F1319="PP_CASH",2,3))</f>
        <v>1</v>
      </c>
      <c r="H1319" t="s">
        <v>5</v>
      </c>
      <c r="I1319">
        <f>IF(H1319="AKULAKUOB",1,IF(H1319="BUKAEXPRESS",2,IF(H1319="BUKALAPAK",3,IF(H1319="E3",4,IF(H1319="LAZADA",5,IF(H1319="MAGELLAN",6,IF(H1319="SHOPEE",7,IF(H1319="TOKOPEDIA",8,9))))))))</f>
        <v>7</v>
      </c>
      <c r="J1319">
        <v>26675</v>
      </c>
      <c r="K1319">
        <f>IF(M1319="Bermasalah",0,1)</f>
        <v>0</v>
      </c>
      <c r="L1319" t="s">
        <v>19</v>
      </c>
      <c r="M1319" t="str">
        <f t="shared" si="83"/>
        <v>Bermasalah</v>
      </c>
    </row>
    <row r="1320" spans="1:13" x14ac:dyDescent="0.25">
      <c r="A1320" s="1">
        <v>45010</v>
      </c>
      <c r="B1320" t="s">
        <v>13</v>
      </c>
      <c r="C1320">
        <f t="shared" si="84"/>
        <v>53</v>
      </c>
      <c r="D1320" t="s">
        <v>8</v>
      </c>
      <c r="E1320">
        <f>IF(D1320="ECO",1,IF(D1320="EZ",2,3))</f>
        <v>2</v>
      </c>
      <c r="F1320" t="s">
        <v>4</v>
      </c>
      <c r="G1320">
        <f>IF(F1320="PP_PM",1,IF(F1320="PP_CASH",2,3))</f>
        <v>1</v>
      </c>
      <c r="H1320" t="s">
        <v>5</v>
      </c>
      <c r="I1320">
        <f>IF(H1320="AKULAKUOB",1,IF(H1320="BUKAEXPRESS",2,IF(H1320="BUKALAPAK",3,IF(H1320="E3",4,IF(H1320="LAZADA",5,IF(H1320="MAGELLAN",6,IF(H1320="SHOPEE",7,IF(H1320="TOKOPEDIA",8,9))))))))</f>
        <v>7</v>
      </c>
      <c r="J1320">
        <v>17460</v>
      </c>
      <c r="K1320">
        <f>IF(M1320="Bermasalah",0,1)</f>
        <v>1</v>
      </c>
      <c r="L1320" t="s">
        <v>49</v>
      </c>
      <c r="M1320" t="str">
        <f t="shared" si="83"/>
        <v>Tidak Bermasalah</v>
      </c>
    </row>
    <row r="1321" spans="1:13" x14ac:dyDescent="0.25">
      <c r="A1321" s="1">
        <v>44993</v>
      </c>
      <c r="B1321" t="s">
        <v>13</v>
      </c>
      <c r="C1321">
        <f t="shared" si="84"/>
        <v>53</v>
      </c>
      <c r="D1321" t="s">
        <v>8</v>
      </c>
      <c r="E1321">
        <f>IF(D1321="ECO",1,IF(D1321="EZ",2,3))</f>
        <v>2</v>
      </c>
      <c r="F1321" t="s">
        <v>4</v>
      </c>
      <c r="G1321">
        <f>IF(F1321="PP_PM",1,IF(F1321="PP_CASH",2,3))</f>
        <v>1</v>
      </c>
      <c r="H1321" t="s">
        <v>5</v>
      </c>
      <c r="I1321">
        <f>IF(H1321="AKULAKUOB",1,IF(H1321="BUKAEXPRESS",2,IF(H1321="BUKALAPAK",3,IF(H1321="E3",4,IF(H1321="LAZADA",5,IF(H1321="MAGELLAN",6,IF(H1321="SHOPEE",7,IF(H1321="TOKOPEDIA",8,9))))))))</f>
        <v>7</v>
      </c>
      <c r="J1321">
        <v>4000</v>
      </c>
      <c r="K1321">
        <f>IF(M1321="Bermasalah",0,1)</f>
        <v>0</v>
      </c>
      <c r="L1321" t="s">
        <v>19</v>
      </c>
      <c r="M1321" t="str">
        <f t="shared" si="83"/>
        <v>Bermasalah</v>
      </c>
    </row>
    <row r="1322" spans="1:13" x14ac:dyDescent="0.25">
      <c r="A1322" s="1">
        <v>45013</v>
      </c>
      <c r="B1322" t="s">
        <v>13</v>
      </c>
      <c r="C1322">
        <f t="shared" si="84"/>
        <v>53</v>
      </c>
      <c r="D1322" t="s">
        <v>8</v>
      </c>
      <c r="E1322">
        <f>IF(D1322="ECO",1,IF(D1322="EZ",2,3))</f>
        <v>2</v>
      </c>
      <c r="F1322" t="s">
        <v>4</v>
      </c>
      <c r="G1322">
        <f>IF(F1322="PP_PM",1,IF(F1322="PP_CASH",2,3))</f>
        <v>1</v>
      </c>
      <c r="H1322" t="s">
        <v>5</v>
      </c>
      <c r="I1322">
        <f>IF(H1322="AKULAKUOB",1,IF(H1322="BUKAEXPRESS",2,IF(H1322="BUKALAPAK",3,IF(H1322="E3",4,IF(H1322="LAZADA",5,IF(H1322="MAGELLAN",6,IF(H1322="SHOPEE",7,IF(H1322="TOKOPEDIA",8,9))))))))</f>
        <v>7</v>
      </c>
      <c r="J1322">
        <v>15035</v>
      </c>
      <c r="K1322">
        <f>IF(M1322="Bermasalah",0,1)</f>
        <v>0</v>
      </c>
      <c r="L1322" t="s">
        <v>19</v>
      </c>
      <c r="M1322" t="str">
        <f t="shared" si="83"/>
        <v>Bermasalah</v>
      </c>
    </row>
    <row r="1323" spans="1:13" x14ac:dyDescent="0.25">
      <c r="A1323" s="1">
        <v>45013</v>
      </c>
      <c r="B1323" t="s">
        <v>13</v>
      </c>
      <c r="C1323">
        <f t="shared" si="84"/>
        <v>53</v>
      </c>
      <c r="D1323" t="s">
        <v>8</v>
      </c>
      <c r="E1323">
        <f>IF(D1323="ECO",1,IF(D1323="EZ",2,3))</f>
        <v>2</v>
      </c>
      <c r="F1323" t="s">
        <v>4</v>
      </c>
      <c r="G1323">
        <f>IF(F1323="PP_PM",1,IF(F1323="PP_CASH",2,3))</f>
        <v>1</v>
      </c>
      <c r="H1323" t="s">
        <v>5</v>
      </c>
      <c r="I1323">
        <f>IF(H1323="AKULAKUOB",1,IF(H1323="BUKAEXPRESS",2,IF(H1323="BUKALAPAK",3,IF(H1323="E3",4,IF(H1323="LAZADA",5,IF(H1323="MAGELLAN",6,IF(H1323="SHOPEE",7,IF(H1323="TOKOPEDIA",8,9))))))))</f>
        <v>7</v>
      </c>
      <c r="J1323">
        <v>10185</v>
      </c>
      <c r="K1323">
        <f>IF(M1323="Bermasalah",0,1)</f>
        <v>0</v>
      </c>
      <c r="L1323" t="s">
        <v>19</v>
      </c>
      <c r="M1323" t="str">
        <f t="shared" si="83"/>
        <v>Bermasalah</v>
      </c>
    </row>
    <row r="1324" spans="1:13" x14ac:dyDescent="0.25">
      <c r="A1324" s="1">
        <v>45013</v>
      </c>
      <c r="B1324" t="s">
        <v>13</v>
      </c>
      <c r="C1324">
        <f t="shared" si="84"/>
        <v>53</v>
      </c>
      <c r="D1324" t="s">
        <v>8</v>
      </c>
      <c r="E1324">
        <f>IF(D1324="ECO",1,IF(D1324="EZ",2,3))</f>
        <v>2</v>
      </c>
      <c r="F1324" t="s">
        <v>4</v>
      </c>
      <c r="G1324">
        <f>IF(F1324="PP_PM",1,IF(F1324="PP_CASH",2,3))</f>
        <v>1</v>
      </c>
      <c r="H1324" t="s">
        <v>5</v>
      </c>
      <c r="I1324">
        <f>IF(H1324="AKULAKUOB",1,IF(H1324="BUKAEXPRESS",2,IF(H1324="BUKALAPAK",3,IF(H1324="E3",4,IF(H1324="LAZADA",5,IF(H1324="MAGELLAN",6,IF(H1324="SHOPEE",7,IF(H1324="TOKOPEDIA",8,9))))))))</f>
        <v>7</v>
      </c>
      <c r="J1324">
        <v>23280</v>
      </c>
      <c r="K1324">
        <f>IF(M1324="Bermasalah",0,1)</f>
        <v>0</v>
      </c>
      <c r="L1324" t="s">
        <v>131</v>
      </c>
      <c r="M1324" t="str">
        <f t="shared" si="83"/>
        <v>Bermasalah</v>
      </c>
    </row>
    <row r="1325" spans="1:13" x14ac:dyDescent="0.25">
      <c r="A1325" s="1">
        <v>45020</v>
      </c>
      <c r="B1325" t="s">
        <v>13</v>
      </c>
      <c r="C1325">
        <f t="shared" si="84"/>
        <v>53</v>
      </c>
      <c r="D1325" t="s">
        <v>8</v>
      </c>
      <c r="E1325">
        <f>IF(D1325="ECO",1,IF(D1325="EZ",2,3))</f>
        <v>2</v>
      </c>
      <c r="F1325" t="s">
        <v>4</v>
      </c>
      <c r="G1325">
        <f>IF(F1325="PP_PM",1,IF(F1325="PP_CASH",2,3))</f>
        <v>1</v>
      </c>
      <c r="H1325" t="s">
        <v>5</v>
      </c>
      <c r="I1325">
        <f>IF(H1325="AKULAKUOB",1,IF(H1325="BUKAEXPRESS",2,IF(H1325="BUKALAPAK",3,IF(H1325="E3",4,IF(H1325="LAZADA",5,IF(H1325="MAGELLAN",6,IF(H1325="SHOPEE",7,IF(H1325="TOKOPEDIA",8,9))))))))</f>
        <v>7</v>
      </c>
      <c r="J1325">
        <v>3880</v>
      </c>
      <c r="K1325">
        <f>IF(M1325="Bermasalah",0,1)</f>
        <v>0</v>
      </c>
      <c r="L1325" t="s">
        <v>10</v>
      </c>
      <c r="M1325" t="str">
        <f t="shared" si="83"/>
        <v>Bermasalah</v>
      </c>
    </row>
    <row r="1326" spans="1:13" x14ac:dyDescent="0.25">
      <c r="A1326" s="1">
        <v>45022</v>
      </c>
      <c r="B1326" t="s">
        <v>13</v>
      </c>
      <c r="C1326">
        <f t="shared" si="84"/>
        <v>53</v>
      </c>
      <c r="D1326" t="s">
        <v>8</v>
      </c>
      <c r="E1326">
        <f>IF(D1326="ECO",1,IF(D1326="EZ",2,3))</f>
        <v>2</v>
      </c>
      <c r="F1326" t="s">
        <v>4</v>
      </c>
      <c r="G1326">
        <f>IF(F1326="PP_PM",1,IF(F1326="PP_CASH",2,3))</f>
        <v>1</v>
      </c>
      <c r="H1326" t="s">
        <v>5</v>
      </c>
      <c r="I1326">
        <f>IF(H1326="AKULAKUOB",1,IF(H1326="BUKAEXPRESS",2,IF(H1326="BUKALAPAK",3,IF(H1326="E3",4,IF(H1326="LAZADA",5,IF(H1326="MAGELLAN",6,IF(H1326="SHOPEE",7,IF(H1326="TOKOPEDIA",8,9))))))))</f>
        <v>7</v>
      </c>
      <c r="J1326">
        <v>4000</v>
      </c>
      <c r="K1326">
        <f>IF(M1326="Bermasalah",0,1)</f>
        <v>1</v>
      </c>
      <c r="L1326" t="s">
        <v>6</v>
      </c>
      <c r="M1326" t="str">
        <f t="shared" si="83"/>
        <v>Tidak Bermasalah</v>
      </c>
    </row>
    <row r="1327" spans="1:13" x14ac:dyDescent="0.25">
      <c r="A1327" s="1">
        <v>45023</v>
      </c>
      <c r="B1327" t="s">
        <v>13</v>
      </c>
      <c r="C1327">
        <f t="shared" si="84"/>
        <v>53</v>
      </c>
      <c r="D1327" t="s">
        <v>8</v>
      </c>
      <c r="E1327">
        <f>IF(D1327="ECO",1,IF(D1327="EZ",2,3))</f>
        <v>2</v>
      </c>
      <c r="F1327" t="s">
        <v>4</v>
      </c>
      <c r="G1327">
        <f>IF(F1327="PP_PM",1,IF(F1327="PP_CASH",2,3))</f>
        <v>1</v>
      </c>
      <c r="H1327" t="s">
        <v>5</v>
      </c>
      <c r="I1327">
        <f>IF(H1327="AKULAKUOB",1,IF(H1327="BUKAEXPRESS",2,IF(H1327="BUKALAPAK",3,IF(H1327="E3",4,IF(H1327="LAZADA",5,IF(H1327="MAGELLAN",6,IF(H1327="SHOPEE",7,IF(H1327="TOKOPEDIA",8,9))))))))</f>
        <v>7</v>
      </c>
      <c r="J1327">
        <v>4000</v>
      </c>
      <c r="K1327">
        <f>IF(M1327="Bermasalah",0,1)</f>
        <v>0</v>
      </c>
      <c r="L1327" t="s">
        <v>19</v>
      </c>
      <c r="M1327" t="str">
        <f t="shared" si="83"/>
        <v>Bermasalah</v>
      </c>
    </row>
    <row r="1328" spans="1:13" x14ac:dyDescent="0.25">
      <c r="A1328" s="1">
        <v>45024</v>
      </c>
      <c r="B1328" t="s">
        <v>13</v>
      </c>
      <c r="C1328">
        <f t="shared" si="84"/>
        <v>53</v>
      </c>
      <c r="D1328" t="s">
        <v>8</v>
      </c>
      <c r="E1328">
        <f>IF(D1328="ECO",1,IF(D1328="EZ",2,3))</f>
        <v>2</v>
      </c>
      <c r="F1328" t="s">
        <v>4</v>
      </c>
      <c r="G1328">
        <f>IF(F1328="PP_PM",1,IF(F1328="PP_CASH",2,3))</f>
        <v>1</v>
      </c>
      <c r="H1328" t="s">
        <v>5</v>
      </c>
      <c r="I1328">
        <f>IF(H1328="AKULAKUOB",1,IF(H1328="BUKAEXPRESS",2,IF(H1328="BUKALAPAK",3,IF(H1328="E3",4,IF(H1328="LAZADA",5,IF(H1328="MAGELLAN",6,IF(H1328="SHOPEE",7,IF(H1328="TOKOPEDIA",8,9))))))))</f>
        <v>7</v>
      </c>
      <c r="J1328">
        <v>4000</v>
      </c>
      <c r="K1328">
        <f>IF(M1328="Bermasalah",0,1)</f>
        <v>0</v>
      </c>
      <c r="L1328" t="s">
        <v>19</v>
      </c>
      <c r="M1328" t="str">
        <f t="shared" si="83"/>
        <v>Bermasalah</v>
      </c>
    </row>
    <row r="1329" spans="1:13" x14ac:dyDescent="0.25">
      <c r="A1329" s="1">
        <v>45040</v>
      </c>
      <c r="B1329" t="s">
        <v>13</v>
      </c>
      <c r="C1329">
        <f t="shared" si="84"/>
        <v>53</v>
      </c>
      <c r="D1329" t="s">
        <v>8</v>
      </c>
      <c r="E1329">
        <f>IF(D1329="ECO",1,IF(D1329="EZ",2,3))</f>
        <v>2</v>
      </c>
      <c r="F1329" t="s">
        <v>4</v>
      </c>
      <c r="G1329">
        <f>IF(F1329="PP_PM",1,IF(F1329="PP_CASH",2,3))</f>
        <v>1</v>
      </c>
      <c r="H1329" t="s">
        <v>5</v>
      </c>
      <c r="I1329">
        <f>IF(H1329="AKULAKUOB",1,IF(H1329="BUKAEXPRESS",2,IF(H1329="BUKALAPAK",3,IF(H1329="E3",4,IF(H1329="LAZADA",5,IF(H1329="MAGELLAN",6,IF(H1329="SHOPEE",7,IF(H1329="TOKOPEDIA",8,9))))))))</f>
        <v>7</v>
      </c>
      <c r="J1329">
        <v>3880</v>
      </c>
      <c r="K1329">
        <f>IF(M1329="Bermasalah",0,1)</f>
        <v>0</v>
      </c>
      <c r="L1329" t="s">
        <v>19</v>
      </c>
      <c r="M1329" t="str">
        <f t="shared" si="83"/>
        <v>Bermasalah</v>
      </c>
    </row>
    <row r="1330" spans="1:13" x14ac:dyDescent="0.25">
      <c r="A1330" s="1">
        <v>45046</v>
      </c>
      <c r="B1330" t="s">
        <v>13</v>
      </c>
      <c r="C1330">
        <f t="shared" si="84"/>
        <v>53</v>
      </c>
      <c r="D1330" t="s">
        <v>8</v>
      </c>
      <c r="E1330">
        <f>IF(D1330="ECO",1,IF(D1330="EZ",2,3))</f>
        <v>2</v>
      </c>
      <c r="F1330" t="s">
        <v>4</v>
      </c>
      <c r="G1330">
        <f>IF(F1330="PP_PM",1,IF(F1330="PP_CASH",2,3))</f>
        <v>1</v>
      </c>
      <c r="H1330" t="s">
        <v>5</v>
      </c>
      <c r="I1330">
        <f>IF(H1330="AKULAKUOB",1,IF(H1330="BUKAEXPRESS",2,IF(H1330="BUKALAPAK",3,IF(H1330="E3",4,IF(H1330="LAZADA",5,IF(H1330="MAGELLAN",6,IF(H1330="SHOPEE",7,IF(H1330="TOKOPEDIA",8,9))))))))</f>
        <v>7</v>
      </c>
      <c r="J1330">
        <v>11155</v>
      </c>
      <c r="K1330">
        <f>IF(M1330="Bermasalah",0,1)</f>
        <v>0</v>
      </c>
      <c r="L1330" t="s">
        <v>19</v>
      </c>
      <c r="M1330" t="str">
        <f t="shared" si="83"/>
        <v>Bermasalah</v>
      </c>
    </row>
    <row r="1331" spans="1:13" x14ac:dyDescent="0.25">
      <c r="A1331" s="1">
        <v>45020</v>
      </c>
      <c r="B1331" t="s">
        <v>13</v>
      </c>
      <c r="C1331">
        <f t="shared" si="84"/>
        <v>53</v>
      </c>
      <c r="D1331" t="s">
        <v>8</v>
      </c>
      <c r="E1331">
        <f>IF(D1331="ECO",1,IF(D1331="EZ",2,3))</f>
        <v>2</v>
      </c>
      <c r="F1331" t="s">
        <v>4</v>
      </c>
      <c r="G1331">
        <f>IF(F1331="PP_PM",1,IF(F1331="PP_CASH",2,3))</f>
        <v>1</v>
      </c>
      <c r="H1331" t="s">
        <v>5</v>
      </c>
      <c r="I1331">
        <f>IF(H1331="AKULAKUOB",1,IF(H1331="BUKAEXPRESS",2,IF(H1331="BUKALAPAK",3,IF(H1331="E3",4,IF(H1331="LAZADA",5,IF(H1331="MAGELLAN",6,IF(H1331="SHOPEE",7,IF(H1331="TOKOPEDIA",8,9))))))))</f>
        <v>7</v>
      </c>
      <c r="J1331">
        <v>3880</v>
      </c>
      <c r="K1331">
        <f>IF(M1331="Bermasalah",0,1)</f>
        <v>0</v>
      </c>
      <c r="L1331" t="s">
        <v>10</v>
      </c>
      <c r="M1331" t="str">
        <f t="shared" si="83"/>
        <v>Bermasalah</v>
      </c>
    </row>
    <row r="1332" spans="1:13" x14ac:dyDescent="0.25">
      <c r="A1332" s="1">
        <v>45020</v>
      </c>
      <c r="B1332" t="s">
        <v>13</v>
      </c>
      <c r="C1332">
        <f t="shared" si="84"/>
        <v>53</v>
      </c>
      <c r="D1332" t="s">
        <v>8</v>
      </c>
      <c r="E1332">
        <f>IF(D1332="ECO",1,IF(D1332="EZ",2,3))</f>
        <v>2</v>
      </c>
      <c r="F1332" t="s">
        <v>4</v>
      </c>
      <c r="G1332">
        <f>IF(F1332="PP_PM",1,IF(F1332="PP_CASH",2,3))</f>
        <v>1</v>
      </c>
      <c r="H1332" t="s">
        <v>5</v>
      </c>
      <c r="I1332">
        <f>IF(H1332="AKULAKUOB",1,IF(H1332="BUKAEXPRESS",2,IF(H1332="BUKALAPAK",3,IF(H1332="E3",4,IF(H1332="LAZADA",5,IF(H1332="MAGELLAN",6,IF(H1332="SHOPEE",7,IF(H1332="TOKOPEDIA",8,9))))))))</f>
        <v>7</v>
      </c>
      <c r="J1332">
        <v>3880</v>
      </c>
      <c r="K1332">
        <f>IF(M1332="Bermasalah",0,1)</f>
        <v>0</v>
      </c>
      <c r="L1332" t="s">
        <v>10</v>
      </c>
      <c r="M1332" t="str">
        <f t="shared" si="83"/>
        <v>Bermasalah</v>
      </c>
    </row>
    <row r="1333" spans="1:13" x14ac:dyDescent="0.25">
      <c r="A1333" s="1">
        <v>45020</v>
      </c>
      <c r="B1333" t="s">
        <v>13</v>
      </c>
      <c r="C1333">
        <f t="shared" si="84"/>
        <v>53</v>
      </c>
      <c r="D1333" t="s">
        <v>8</v>
      </c>
      <c r="E1333">
        <f>IF(D1333="ECO",1,IF(D1333="EZ",2,3))</f>
        <v>2</v>
      </c>
      <c r="F1333" t="s">
        <v>4</v>
      </c>
      <c r="G1333">
        <f>IF(F1333="PP_PM",1,IF(F1333="PP_CASH",2,3))</f>
        <v>1</v>
      </c>
      <c r="H1333" t="s">
        <v>5</v>
      </c>
      <c r="I1333">
        <f>IF(H1333="AKULAKUOB",1,IF(H1333="BUKAEXPRESS",2,IF(H1333="BUKALAPAK",3,IF(H1333="E3",4,IF(H1333="LAZADA",5,IF(H1333="MAGELLAN",6,IF(H1333="SHOPEE",7,IF(H1333="TOKOPEDIA",8,9))))))))</f>
        <v>7</v>
      </c>
      <c r="J1333">
        <v>3880</v>
      </c>
      <c r="K1333">
        <f>IF(M1333="Bermasalah",0,1)</f>
        <v>0</v>
      </c>
      <c r="L1333" t="s">
        <v>10</v>
      </c>
      <c r="M1333" t="str">
        <f t="shared" si="83"/>
        <v>Bermasalah</v>
      </c>
    </row>
    <row r="1334" spans="1:13" x14ac:dyDescent="0.25">
      <c r="A1334" s="1">
        <v>45040</v>
      </c>
      <c r="B1334" t="s">
        <v>13</v>
      </c>
      <c r="C1334">
        <f t="shared" si="84"/>
        <v>53</v>
      </c>
      <c r="D1334" t="s">
        <v>8</v>
      </c>
      <c r="E1334">
        <f>IF(D1334="ECO",1,IF(D1334="EZ",2,3))</f>
        <v>2</v>
      </c>
      <c r="F1334" t="s">
        <v>4</v>
      </c>
      <c r="G1334">
        <f>IF(F1334="PP_PM",1,IF(F1334="PP_CASH",2,3))</f>
        <v>1</v>
      </c>
      <c r="H1334" t="s">
        <v>5</v>
      </c>
      <c r="I1334">
        <f>IF(H1334="AKULAKUOB",1,IF(H1334="BUKAEXPRESS",2,IF(H1334="BUKALAPAK",3,IF(H1334="E3",4,IF(H1334="LAZADA",5,IF(H1334="MAGELLAN",6,IF(H1334="SHOPEE",7,IF(H1334="TOKOPEDIA",8,9))))))))</f>
        <v>7</v>
      </c>
      <c r="J1334">
        <v>19400</v>
      </c>
      <c r="K1334">
        <f>IF(M1334="Bermasalah",0,1)</f>
        <v>0</v>
      </c>
      <c r="L1334" t="s">
        <v>131</v>
      </c>
      <c r="M1334" t="str">
        <f t="shared" si="83"/>
        <v>Bermasalah</v>
      </c>
    </row>
    <row r="1335" spans="1:13" x14ac:dyDescent="0.25">
      <c r="A1335" s="1">
        <v>45041</v>
      </c>
      <c r="B1335" t="s">
        <v>13</v>
      </c>
      <c r="C1335">
        <f t="shared" si="84"/>
        <v>53</v>
      </c>
      <c r="D1335" t="s">
        <v>8</v>
      </c>
      <c r="E1335">
        <f>IF(D1335="ECO",1,IF(D1335="EZ",2,3))</f>
        <v>2</v>
      </c>
      <c r="F1335" t="s">
        <v>4</v>
      </c>
      <c r="G1335">
        <f>IF(F1335="PP_PM",1,IF(F1335="PP_CASH",2,3))</f>
        <v>1</v>
      </c>
      <c r="H1335" t="s">
        <v>5</v>
      </c>
      <c r="I1335">
        <f>IF(H1335="AKULAKUOB",1,IF(H1335="BUKAEXPRESS",2,IF(H1335="BUKALAPAK",3,IF(H1335="E3",4,IF(H1335="LAZADA",5,IF(H1335="MAGELLAN",6,IF(H1335="SHOPEE",7,IF(H1335="TOKOPEDIA",8,9))))))))</f>
        <v>7</v>
      </c>
      <c r="J1335">
        <v>3880</v>
      </c>
      <c r="K1335">
        <f>IF(M1335="Bermasalah",0,1)</f>
        <v>1</v>
      </c>
      <c r="L1335" t="s">
        <v>49</v>
      </c>
      <c r="M1335" t="str">
        <f t="shared" si="83"/>
        <v>Tidak Bermasalah</v>
      </c>
    </row>
    <row r="1336" spans="1:13" x14ac:dyDescent="0.25">
      <c r="A1336" s="1">
        <v>45019</v>
      </c>
      <c r="B1336" t="s">
        <v>13</v>
      </c>
      <c r="C1336">
        <f t="shared" si="84"/>
        <v>53</v>
      </c>
      <c r="D1336" t="s">
        <v>8</v>
      </c>
      <c r="E1336">
        <f>IF(D1336="ECO",1,IF(D1336="EZ",2,3))</f>
        <v>2</v>
      </c>
      <c r="F1336" t="s">
        <v>4</v>
      </c>
      <c r="G1336">
        <f>IF(F1336="PP_PM",1,IF(F1336="PP_CASH",2,3))</f>
        <v>1</v>
      </c>
      <c r="H1336" t="s">
        <v>5</v>
      </c>
      <c r="I1336">
        <f>IF(H1336="AKULAKUOB",1,IF(H1336="BUKAEXPRESS",2,IF(H1336="BUKALAPAK",3,IF(H1336="E3",4,IF(H1336="LAZADA",5,IF(H1336="MAGELLAN",6,IF(H1336="SHOPEE",7,IF(H1336="TOKOPEDIA",8,9))))))))</f>
        <v>7</v>
      </c>
      <c r="J1336">
        <v>10670</v>
      </c>
      <c r="K1336">
        <f>IF(M1336="Bermasalah",0,1)</f>
        <v>0</v>
      </c>
      <c r="L1336" t="s">
        <v>19</v>
      </c>
      <c r="M1336" t="str">
        <f t="shared" si="83"/>
        <v>Bermasalah</v>
      </c>
    </row>
    <row r="1337" spans="1:13" x14ac:dyDescent="0.25">
      <c r="A1337" s="1">
        <v>45019</v>
      </c>
      <c r="B1337" t="s">
        <v>13</v>
      </c>
      <c r="C1337">
        <f t="shared" si="84"/>
        <v>53</v>
      </c>
      <c r="D1337" t="s">
        <v>8</v>
      </c>
      <c r="E1337">
        <f>IF(D1337="ECO",1,IF(D1337="EZ",2,3))</f>
        <v>2</v>
      </c>
      <c r="F1337" t="s">
        <v>4</v>
      </c>
      <c r="G1337">
        <f>IF(F1337="PP_PM",1,IF(F1337="PP_CASH",2,3))</f>
        <v>1</v>
      </c>
      <c r="H1337" t="s">
        <v>5</v>
      </c>
      <c r="I1337">
        <f>IF(H1337="AKULAKUOB",1,IF(H1337="BUKAEXPRESS",2,IF(H1337="BUKALAPAK",3,IF(H1337="E3",4,IF(H1337="LAZADA",5,IF(H1337="MAGELLAN",6,IF(H1337="SHOPEE",7,IF(H1337="TOKOPEDIA",8,9))))))))</f>
        <v>7</v>
      </c>
      <c r="J1337">
        <v>6000</v>
      </c>
      <c r="K1337">
        <f>IF(M1337="Bermasalah",0,1)</f>
        <v>0</v>
      </c>
      <c r="L1337" t="s">
        <v>19</v>
      </c>
      <c r="M1337" t="str">
        <f t="shared" si="83"/>
        <v>Bermasalah</v>
      </c>
    </row>
    <row r="1338" spans="1:13" x14ac:dyDescent="0.25">
      <c r="A1338" s="1">
        <v>45019</v>
      </c>
      <c r="B1338" t="s">
        <v>13</v>
      </c>
      <c r="C1338">
        <f t="shared" si="84"/>
        <v>53</v>
      </c>
      <c r="D1338" t="s">
        <v>8</v>
      </c>
      <c r="E1338">
        <f>IF(D1338="ECO",1,IF(D1338="EZ",2,3))</f>
        <v>2</v>
      </c>
      <c r="F1338" t="s">
        <v>4</v>
      </c>
      <c r="G1338">
        <f>IF(F1338="PP_PM",1,IF(F1338="PP_CASH",2,3))</f>
        <v>1</v>
      </c>
      <c r="H1338" t="s">
        <v>5</v>
      </c>
      <c r="I1338">
        <f>IF(H1338="AKULAKUOB",1,IF(H1338="BUKAEXPRESS",2,IF(H1338="BUKALAPAK",3,IF(H1338="E3",4,IF(H1338="LAZADA",5,IF(H1338="MAGELLAN",6,IF(H1338="SHOPEE",7,IF(H1338="TOKOPEDIA",8,9))))))))</f>
        <v>7</v>
      </c>
      <c r="J1338">
        <v>19400</v>
      </c>
      <c r="K1338">
        <f>IF(M1338="Bermasalah",0,1)</f>
        <v>1</v>
      </c>
      <c r="L1338" t="s">
        <v>49</v>
      </c>
      <c r="M1338" t="str">
        <f t="shared" si="83"/>
        <v>Tidak Bermasalah</v>
      </c>
    </row>
    <row r="1339" spans="1:13" x14ac:dyDescent="0.25">
      <c r="A1339" s="1">
        <v>45020</v>
      </c>
      <c r="B1339" t="s">
        <v>13</v>
      </c>
      <c r="C1339">
        <f t="shared" si="84"/>
        <v>53</v>
      </c>
      <c r="D1339" t="s">
        <v>8</v>
      </c>
      <c r="E1339">
        <f>IF(D1339="ECO",1,IF(D1339="EZ",2,3))</f>
        <v>2</v>
      </c>
      <c r="F1339" t="s">
        <v>4</v>
      </c>
      <c r="G1339">
        <f>IF(F1339="PP_PM",1,IF(F1339="PP_CASH",2,3))</f>
        <v>1</v>
      </c>
      <c r="H1339" t="s">
        <v>5</v>
      </c>
      <c r="I1339">
        <f>IF(H1339="AKULAKUOB",1,IF(H1339="BUKAEXPRESS",2,IF(H1339="BUKALAPAK",3,IF(H1339="E3",4,IF(H1339="LAZADA",5,IF(H1339="MAGELLAN",6,IF(H1339="SHOPEE",7,IF(H1339="TOKOPEDIA",8,9))))))))</f>
        <v>7</v>
      </c>
      <c r="J1339">
        <v>26190</v>
      </c>
      <c r="K1339">
        <f>IF(M1339="Bermasalah",0,1)</f>
        <v>0</v>
      </c>
      <c r="L1339" t="s">
        <v>19</v>
      </c>
      <c r="M1339" t="str">
        <f t="shared" si="83"/>
        <v>Bermasalah</v>
      </c>
    </row>
    <row r="1340" spans="1:13" x14ac:dyDescent="0.25">
      <c r="A1340" s="1">
        <v>45022</v>
      </c>
      <c r="B1340" t="s">
        <v>13</v>
      </c>
      <c r="C1340">
        <f t="shared" si="84"/>
        <v>53</v>
      </c>
      <c r="D1340" t="s">
        <v>8</v>
      </c>
      <c r="E1340">
        <f>IF(D1340="ECO",1,IF(D1340="EZ",2,3))</f>
        <v>2</v>
      </c>
      <c r="F1340" t="s">
        <v>4</v>
      </c>
      <c r="G1340">
        <f>IF(F1340="PP_PM",1,IF(F1340="PP_CASH",2,3))</f>
        <v>1</v>
      </c>
      <c r="H1340" t="s">
        <v>5</v>
      </c>
      <c r="I1340">
        <f>IF(H1340="AKULAKUOB",1,IF(H1340="BUKAEXPRESS",2,IF(H1340="BUKALAPAK",3,IF(H1340="E3",4,IF(H1340="LAZADA",5,IF(H1340="MAGELLAN",6,IF(H1340="SHOPEE",7,IF(H1340="TOKOPEDIA",8,9))))))))</f>
        <v>7</v>
      </c>
      <c r="J1340">
        <v>10670</v>
      </c>
      <c r="K1340">
        <f>IF(M1340="Bermasalah",0,1)</f>
        <v>0</v>
      </c>
      <c r="L1340" t="s">
        <v>19</v>
      </c>
      <c r="M1340" t="str">
        <f t="shared" si="83"/>
        <v>Bermasalah</v>
      </c>
    </row>
    <row r="1341" spans="1:13" x14ac:dyDescent="0.25">
      <c r="A1341" s="1">
        <v>45022</v>
      </c>
      <c r="B1341" t="s">
        <v>13</v>
      </c>
      <c r="C1341">
        <f t="shared" si="84"/>
        <v>53</v>
      </c>
      <c r="D1341" t="s">
        <v>8</v>
      </c>
      <c r="E1341">
        <f>IF(D1341="ECO",1,IF(D1341="EZ",2,3))</f>
        <v>2</v>
      </c>
      <c r="F1341" t="s">
        <v>4</v>
      </c>
      <c r="G1341">
        <f>IF(F1341="PP_PM",1,IF(F1341="PP_CASH",2,3))</f>
        <v>1</v>
      </c>
      <c r="H1341" t="s">
        <v>5</v>
      </c>
      <c r="I1341">
        <f>IF(H1341="AKULAKUOB",1,IF(H1341="BUKAEXPRESS",2,IF(H1341="BUKALAPAK",3,IF(H1341="E3",4,IF(H1341="LAZADA",5,IF(H1341="MAGELLAN",6,IF(H1341="SHOPEE",7,IF(H1341="TOKOPEDIA",8,9))))))))</f>
        <v>7</v>
      </c>
      <c r="J1341">
        <v>3880</v>
      </c>
      <c r="K1341">
        <f>IF(M1341="Bermasalah",0,1)</f>
        <v>0</v>
      </c>
      <c r="L1341" t="s">
        <v>19</v>
      </c>
      <c r="M1341" t="str">
        <f t="shared" si="83"/>
        <v>Bermasalah</v>
      </c>
    </row>
    <row r="1342" spans="1:13" x14ac:dyDescent="0.25">
      <c r="A1342" s="1">
        <v>45022</v>
      </c>
      <c r="B1342" t="s">
        <v>13</v>
      </c>
      <c r="C1342">
        <f t="shared" si="84"/>
        <v>53</v>
      </c>
      <c r="D1342" t="s">
        <v>8</v>
      </c>
      <c r="E1342">
        <f>IF(D1342="ECO",1,IF(D1342="EZ",2,3))</f>
        <v>2</v>
      </c>
      <c r="F1342" t="s">
        <v>4</v>
      </c>
      <c r="G1342">
        <f>IF(F1342="PP_PM",1,IF(F1342="PP_CASH",2,3))</f>
        <v>1</v>
      </c>
      <c r="H1342" t="s">
        <v>5</v>
      </c>
      <c r="I1342">
        <f>IF(H1342="AKULAKUOB",1,IF(H1342="BUKAEXPRESS",2,IF(H1342="BUKALAPAK",3,IF(H1342="E3",4,IF(H1342="LAZADA",5,IF(H1342="MAGELLAN",6,IF(H1342="SHOPEE",7,IF(H1342="TOKOPEDIA",8,9))))))))</f>
        <v>7</v>
      </c>
      <c r="J1342">
        <v>4000</v>
      </c>
      <c r="K1342">
        <f>IF(M1342="Bermasalah",0,1)</f>
        <v>1</v>
      </c>
      <c r="L1342" t="s">
        <v>49</v>
      </c>
      <c r="M1342" t="str">
        <f t="shared" si="83"/>
        <v>Tidak Bermasalah</v>
      </c>
    </row>
    <row r="1343" spans="1:13" x14ac:dyDescent="0.25">
      <c r="A1343" s="1">
        <v>45022</v>
      </c>
      <c r="B1343" t="s">
        <v>13</v>
      </c>
      <c r="C1343">
        <f t="shared" si="84"/>
        <v>53</v>
      </c>
      <c r="D1343" t="s">
        <v>8</v>
      </c>
      <c r="E1343">
        <f>IF(D1343="ECO",1,IF(D1343="EZ",2,3))</f>
        <v>2</v>
      </c>
      <c r="F1343" t="s">
        <v>4</v>
      </c>
      <c r="G1343">
        <f>IF(F1343="PP_PM",1,IF(F1343="PP_CASH",2,3))</f>
        <v>1</v>
      </c>
      <c r="H1343" t="s">
        <v>5</v>
      </c>
      <c r="I1343">
        <f>IF(H1343="AKULAKUOB",1,IF(H1343="BUKAEXPRESS",2,IF(H1343="BUKALAPAK",3,IF(H1343="E3",4,IF(H1343="LAZADA",5,IF(H1343="MAGELLAN",6,IF(H1343="SHOPEE",7,IF(H1343="TOKOPEDIA",8,9))))))))</f>
        <v>7</v>
      </c>
      <c r="J1343">
        <v>3880</v>
      </c>
      <c r="K1343">
        <f>IF(M1343="Bermasalah",0,1)</f>
        <v>0</v>
      </c>
      <c r="L1343" t="s">
        <v>19</v>
      </c>
      <c r="M1343" t="str">
        <f t="shared" si="83"/>
        <v>Bermasalah</v>
      </c>
    </row>
    <row r="1344" spans="1:13" x14ac:dyDescent="0.25">
      <c r="A1344" s="1">
        <v>45070</v>
      </c>
      <c r="B1344" t="s">
        <v>13</v>
      </c>
      <c r="C1344">
        <f t="shared" si="84"/>
        <v>53</v>
      </c>
      <c r="D1344" t="s">
        <v>8</v>
      </c>
      <c r="E1344">
        <f>IF(D1344="ECO",1,IF(D1344="EZ",2,3))</f>
        <v>2</v>
      </c>
      <c r="F1344" t="s">
        <v>4</v>
      </c>
      <c r="G1344">
        <f>IF(F1344="PP_PM",1,IF(F1344="PP_CASH",2,3))</f>
        <v>1</v>
      </c>
      <c r="H1344" t="s">
        <v>5</v>
      </c>
      <c r="I1344">
        <f>IF(H1344="AKULAKUOB",1,IF(H1344="BUKAEXPRESS",2,IF(H1344="BUKALAPAK",3,IF(H1344="E3",4,IF(H1344="LAZADA",5,IF(H1344="MAGELLAN",6,IF(H1344="SHOPEE",7,IF(H1344="TOKOPEDIA",8,9))))))))</f>
        <v>7</v>
      </c>
      <c r="J1344">
        <v>5820</v>
      </c>
      <c r="K1344">
        <f>IF(M1344="Bermasalah",0,1)</f>
        <v>0</v>
      </c>
      <c r="L1344" t="s">
        <v>131</v>
      </c>
      <c r="M1344" t="str">
        <f t="shared" si="83"/>
        <v>Bermasalah</v>
      </c>
    </row>
    <row r="1345" spans="1:13" x14ac:dyDescent="0.25">
      <c r="A1345" s="1">
        <v>45076</v>
      </c>
      <c r="B1345" t="s">
        <v>13</v>
      </c>
      <c r="C1345">
        <f t="shared" si="84"/>
        <v>53</v>
      </c>
      <c r="D1345" t="s">
        <v>8</v>
      </c>
      <c r="E1345">
        <f>IF(D1345="ECO",1,IF(D1345="EZ",2,3))</f>
        <v>2</v>
      </c>
      <c r="F1345" t="s">
        <v>4</v>
      </c>
      <c r="G1345">
        <f>IF(F1345="PP_PM",1,IF(F1345="PP_CASH",2,3))</f>
        <v>1</v>
      </c>
      <c r="H1345" t="s">
        <v>5</v>
      </c>
      <c r="I1345">
        <f>IF(H1345="AKULAKUOB",1,IF(H1345="BUKAEXPRESS",2,IF(H1345="BUKALAPAK",3,IF(H1345="E3",4,IF(H1345="LAZADA",5,IF(H1345="MAGELLAN",6,IF(H1345="SHOPEE",7,IF(H1345="TOKOPEDIA",8,9))))))))</f>
        <v>7</v>
      </c>
      <c r="J1345">
        <v>4000</v>
      </c>
      <c r="K1345">
        <f>IF(M1345="Bermasalah",0,1)</f>
        <v>0</v>
      </c>
      <c r="L1345" t="s">
        <v>19</v>
      </c>
      <c r="M1345" t="str">
        <f t="shared" si="83"/>
        <v>Bermasalah</v>
      </c>
    </row>
    <row r="1346" spans="1:13" x14ac:dyDescent="0.25">
      <c r="A1346" s="1">
        <v>45077</v>
      </c>
      <c r="B1346" t="s">
        <v>13</v>
      </c>
      <c r="C1346">
        <f t="shared" si="84"/>
        <v>53</v>
      </c>
      <c r="D1346" t="s">
        <v>8</v>
      </c>
      <c r="E1346">
        <f>IF(D1346="ECO",1,IF(D1346="EZ",2,3))</f>
        <v>2</v>
      </c>
      <c r="F1346" t="s">
        <v>4</v>
      </c>
      <c r="G1346">
        <f>IF(F1346="PP_PM",1,IF(F1346="PP_CASH",2,3))</f>
        <v>1</v>
      </c>
      <c r="H1346" t="s">
        <v>5</v>
      </c>
      <c r="I1346">
        <f>IF(H1346="AKULAKUOB",1,IF(H1346="BUKAEXPRESS",2,IF(H1346="BUKALAPAK",3,IF(H1346="E3",4,IF(H1346="LAZADA",5,IF(H1346="MAGELLAN",6,IF(H1346="SHOPEE",7,IF(H1346="TOKOPEDIA",8,9))))))))</f>
        <v>7</v>
      </c>
      <c r="J1346">
        <v>3880</v>
      </c>
      <c r="K1346">
        <f>IF(M1346="Bermasalah",0,1)</f>
        <v>0</v>
      </c>
      <c r="L1346" t="s">
        <v>19</v>
      </c>
      <c r="M1346" t="str">
        <f t="shared" si="83"/>
        <v>Bermasalah</v>
      </c>
    </row>
    <row r="1347" spans="1:13" x14ac:dyDescent="0.25">
      <c r="A1347" s="1">
        <v>45047</v>
      </c>
      <c r="B1347" t="s">
        <v>13</v>
      </c>
      <c r="C1347">
        <f t="shared" si="84"/>
        <v>53</v>
      </c>
      <c r="D1347" t="s">
        <v>8</v>
      </c>
      <c r="E1347">
        <f>IF(D1347="ECO",1,IF(D1347="EZ",2,3))</f>
        <v>2</v>
      </c>
      <c r="F1347" t="s">
        <v>4</v>
      </c>
      <c r="G1347">
        <f>IF(F1347="PP_PM",1,IF(F1347="PP_CASH",2,3))</f>
        <v>1</v>
      </c>
      <c r="H1347" t="s">
        <v>5</v>
      </c>
      <c r="I1347">
        <f>IF(H1347="AKULAKUOB",1,IF(H1347="BUKAEXPRESS",2,IF(H1347="BUKALAPAK",3,IF(H1347="E3",4,IF(H1347="LAZADA",5,IF(H1347="MAGELLAN",6,IF(H1347="SHOPEE",7,IF(H1347="TOKOPEDIA",8,9))))))))</f>
        <v>7</v>
      </c>
      <c r="J1347">
        <v>4000</v>
      </c>
      <c r="K1347">
        <f>IF(M1347="Bermasalah",0,1)</f>
        <v>0</v>
      </c>
      <c r="L1347" t="s">
        <v>19</v>
      </c>
      <c r="M1347" t="str">
        <f t="shared" si="83"/>
        <v>Bermasalah</v>
      </c>
    </row>
    <row r="1348" spans="1:13" x14ac:dyDescent="0.25">
      <c r="A1348" s="1">
        <v>45048</v>
      </c>
      <c r="B1348" t="s">
        <v>13</v>
      </c>
      <c r="C1348">
        <f t="shared" si="84"/>
        <v>53</v>
      </c>
      <c r="D1348" t="s">
        <v>8</v>
      </c>
      <c r="E1348">
        <f>IF(D1348="ECO",1,IF(D1348="EZ",2,3))</f>
        <v>2</v>
      </c>
      <c r="F1348" t="s">
        <v>4</v>
      </c>
      <c r="G1348">
        <f>IF(F1348="PP_PM",1,IF(F1348="PP_CASH",2,3))</f>
        <v>1</v>
      </c>
      <c r="H1348" t="s">
        <v>5</v>
      </c>
      <c r="I1348">
        <f>IF(H1348="AKULAKUOB",1,IF(H1348="BUKAEXPRESS",2,IF(H1348="BUKALAPAK",3,IF(H1348="E3",4,IF(H1348="LAZADA",5,IF(H1348="MAGELLAN",6,IF(H1348="SHOPEE",7,IF(H1348="TOKOPEDIA",8,9))))))))</f>
        <v>7</v>
      </c>
      <c r="J1348">
        <v>4000</v>
      </c>
      <c r="K1348">
        <f>IF(M1348="Bermasalah",0,1)</f>
        <v>0</v>
      </c>
      <c r="L1348" t="s">
        <v>19</v>
      </c>
      <c r="M1348" t="str">
        <f t="shared" si="83"/>
        <v>Bermasalah</v>
      </c>
    </row>
    <row r="1349" spans="1:13" x14ac:dyDescent="0.25">
      <c r="A1349" s="1">
        <v>45049</v>
      </c>
      <c r="B1349" t="s">
        <v>13</v>
      </c>
      <c r="C1349">
        <f t="shared" si="84"/>
        <v>53</v>
      </c>
      <c r="D1349" t="s">
        <v>8</v>
      </c>
      <c r="E1349">
        <f>IF(D1349="ECO",1,IF(D1349="EZ",2,3))</f>
        <v>2</v>
      </c>
      <c r="F1349" t="s">
        <v>4</v>
      </c>
      <c r="G1349">
        <f>IF(F1349="PP_PM",1,IF(F1349="PP_CASH",2,3))</f>
        <v>1</v>
      </c>
      <c r="H1349" t="s">
        <v>5</v>
      </c>
      <c r="I1349">
        <f>IF(H1349="AKULAKUOB",1,IF(H1349="BUKAEXPRESS",2,IF(H1349="BUKALAPAK",3,IF(H1349="E3",4,IF(H1349="LAZADA",5,IF(H1349="MAGELLAN",6,IF(H1349="SHOPEE",7,IF(H1349="TOKOPEDIA",8,9))))))))</f>
        <v>7</v>
      </c>
      <c r="J1349">
        <v>11640</v>
      </c>
      <c r="K1349">
        <f>IF(M1349="Bermasalah",0,1)</f>
        <v>0</v>
      </c>
      <c r="L1349" t="s">
        <v>19</v>
      </c>
      <c r="M1349" t="str">
        <f t="shared" si="83"/>
        <v>Bermasalah</v>
      </c>
    </row>
    <row r="1350" spans="1:13" x14ac:dyDescent="0.25">
      <c r="A1350" s="1">
        <v>45050</v>
      </c>
      <c r="B1350" t="s">
        <v>13</v>
      </c>
      <c r="C1350">
        <f t="shared" si="84"/>
        <v>53</v>
      </c>
      <c r="D1350" t="s">
        <v>8</v>
      </c>
      <c r="E1350">
        <f>IF(D1350="ECO",1,IF(D1350="EZ",2,3))</f>
        <v>2</v>
      </c>
      <c r="F1350" t="s">
        <v>4</v>
      </c>
      <c r="G1350">
        <f>IF(F1350="PP_PM",1,IF(F1350="PP_CASH",2,3))</f>
        <v>1</v>
      </c>
      <c r="H1350" t="s">
        <v>5</v>
      </c>
      <c r="I1350">
        <f>IF(H1350="AKULAKUOB",1,IF(H1350="BUKAEXPRESS",2,IF(H1350="BUKALAPAK",3,IF(H1350="E3",4,IF(H1350="LAZADA",5,IF(H1350="MAGELLAN",6,IF(H1350="SHOPEE",7,IF(H1350="TOKOPEDIA",8,9))))))))</f>
        <v>7</v>
      </c>
      <c r="J1350">
        <v>5335</v>
      </c>
      <c r="K1350">
        <f>IF(M1350="Bermasalah",0,1)</f>
        <v>0</v>
      </c>
      <c r="L1350" t="s">
        <v>10</v>
      </c>
      <c r="M1350" t="str">
        <f t="shared" si="83"/>
        <v>Bermasalah</v>
      </c>
    </row>
    <row r="1351" spans="1:13" x14ac:dyDescent="0.25">
      <c r="A1351" s="1">
        <v>45103</v>
      </c>
      <c r="B1351" t="s">
        <v>13</v>
      </c>
      <c r="C1351">
        <f t="shared" si="84"/>
        <v>53</v>
      </c>
      <c r="D1351" t="s">
        <v>8</v>
      </c>
      <c r="E1351">
        <f>IF(D1351="ECO",1,IF(D1351="EZ",2,3))</f>
        <v>2</v>
      </c>
      <c r="F1351" t="s">
        <v>4</v>
      </c>
      <c r="G1351">
        <f>IF(F1351="PP_PM",1,IF(F1351="PP_CASH",2,3))</f>
        <v>1</v>
      </c>
      <c r="H1351" t="s">
        <v>5</v>
      </c>
      <c r="I1351">
        <f>IF(H1351="AKULAKUOB",1,IF(H1351="BUKAEXPRESS",2,IF(H1351="BUKALAPAK",3,IF(H1351="E3",4,IF(H1351="LAZADA",5,IF(H1351="MAGELLAN",6,IF(H1351="SHOPEE",7,IF(H1351="TOKOPEDIA",8,9))))))))</f>
        <v>7</v>
      </c>
      <c r="J1351">
        <v>8245</v>
      </c>
      <c r="K1351">
        <f>IF(M1351="Bermasalah",0,1)</f>
        <v>0</v>
      </c>
      <c r="L1351" t="s">
        <v>131</v>
      </c>
      <c r="M1351" t="str">
        <f t="shared" si="83"/>
        <v>Bermasalah</v>
      </c>
    </row>
    <row r="1352" spans="1:13" x14ac:dyDescent="0.25">
      <c r="A1352" s="1">
        <v>45079</v>
      </c>
      <c r="B1352" t="s">
        <v>13</v>
      </c>
      <c r="C1352">
        <f t="shared" si="84"/>
        <v>53</v>
      </c>
      <c r="D1352" t="s">
        <v>8</v>
      </c>
      <c r="E1352">
        <f>IF(D1352="ECO",1,IF(D1352="EZ",2,3))</f>
        <v>2</v>
      </c>
      <c r="F1352" t="s">
        <v>4</v>
      </c>
      <c r="G1352">
        <f>IF(F1352="PP_PM",1,IF(F1352="PP_CASH",2,3))</f>
        <v>1</v>
      </c>
      <c r="H1352" t="s">
        <v>5</v>
      </c>
      <c r="I1352">
        <f>IF(H1352="AKULAKUOB",1,IF(H1352="BUKAEXPRESS",2,IF(H1352="BUKALAPAK",3,IF(H1352="E3",4,IF(H1352="LAZADA",5,IF(H1352="MAGELLAN",6,IF(H1352="SHOPEE",7,IF(H1352="TOKOPEDIA",8,9))))))))</f>
        <v>7</v>
      </c>
      <c r="J1352">
        <v>28130</v>
      </c>
      <c r="K1352">
        <f>IF(M1352="Bermasalah",0,1)</f>
        <v>1</v>
      </c>
      <c r="L1352" t="s">
        <v>49</v>
      </c>
      <c r="M1352" t="str">
        <f t="shared" si="83"/>
        <v>Tidak Bermasalah</v>
      </c>
    </row>
    <row r="1353" spans="1:13" x14ac:dyDescent="0.25">
      <c r="A1353" s="1">
        <v>45081</v>
      </c>
      <c r="B1353" t="s">
        <v>13</v>
      </c>
      <c r="C1353">
        <f t="shared" si="84"/>
        <v>53</v>
      </c>
      <c r="D1353" t="s">
        <v>8</v>
      </c>
      <c r="E1353">
        <f>IF(D1353="ECO",1,IF(D1353="EZ",2,3))</f>
        <v>2</v>
      </c>
      <c r="F1353" t="s">
        <v>4</v>
      </c>
      <c r="G1353">
        <f>IF(F1353="PP_PM",1,IF(F1353="PP_CASH",2,3))</f>
        <v>1</v>
      </c>
      <c r="H1353" t="s">
        <v>5</v>
      </c>
      <c r="I1353">
        <f>IF(H1353="AKULAKUOB",1,IF(H1353="BUKAEXPRESS",2,IF(H1353="BUKALAPAK",3,IF(H1353="E3",4,IF(H1353="LAZADA",5,IF(H1353="MAGELLAN",6,IF(H1353="SHOPEE",7,IF(H1353="TOKOPEDIA",8,9))))))))</f>
        <v>7</v>
      </c>
      <c r="J1353">
        <v>4000</v>
      </c>
      <c r="K1353">
        <f>IF(M1353="Bermasalah",0,1)</f>
        <v>0</v>
      </c>
      <c r="L1353" t="s">
        <v>19</v>
      </c>
      <c r="M1353" t="str">
        <f t="shared" si="83"/>
        <v>Bermasalah</v>
      </c>
    </row>
    <row r="1354" spans="1:13" x14ac:dyDescent="0.25">
      <c r="A1354" s="1">
        <v>45089</v>
      </c>
      <c r="B1354" t="s">
        <v>13</v>
      </c>
      <c r="C1354">
        <f t="shared" si="84"/>
        <v>53</v>
      </c>
      <c r="D1354" t="s">
        <v>8</v>
      </c>
      <c r="E1354">
        <f>IF(D1354="ECO",1,IF(D1354="EZ",2,3))</f>
        <v>2</v>
      </c>
      <c r="F1354" t="s">
        <v>4</v>
      </c>
      <c r="G1354">
        <f>IF(F1354="PP_PM",1,IF(F1354="PP_CASH",2,3))</f>
        <v>1</v>
      </c>
      <c r="H1354" t="s">
        <v>5</v>
      </c>
      <c r="I1354">
        <f>IF(H1354="AKULAKUOB",1,IF(H1354="BUKAEXPRESS",2,IF(H1354="BUKALAPAK",3,IF(H1354="E3",4,IF(H1354="LAZADA",5,IF(H1354="MAGELLAN",6,IF(H1354="SHOPEE",7,IF(H1354="TOKOPEDIA",8,9))))))))</f>
        <v>7</v>
      </c>
      <c r="J1354">
        <v>26190</v>
      </c>
      <c r="K1354">
        <f>IF(M1354="Bermasalah",0,1)</f>
        <v>0</v>
      </c>
      <c r="L1354" t="s">
        <v>19</v>
      </c>
      <c r="M1354" t="str">
        <f t="shared" si="83"/>
        <v>Bermasalah</v>
      </c>
    </row>
    <row r="1355" spans="1:13" x14ac:dyDescent="0.25">
      <c r="A1355" s="1">
        <v>45099</v>
      </c>
      <c r="B1355" t="s">
        <v>13</v>
      </c>
      <c r="C1355">
        <f t="shared" si="84"/>
        <v>53</v>
      </c>
      <c r="D1355" t="s">
        <v>8</v>
      </c>
      <c r="E1355">
        <f>IF(D1355="ECO",1,IF(D1355="EZ",2,3))</f>
        <v>2</v>
      </c>
      <c r="F1355" t="s">
        <v>4</v>
      </c>
      <c r="G1355">
        <f>IF(F1355="PP_PM",1,IF(F1355="PP_CASH",2,3))</f>
        <v>1</v>
      </c>
      <c r="H1355" t="s">
        <v>5</v>
      </c>
      <c r="I1355">
        <f>IF(H1355="AKULAKUOB",1,IF(H1355="BUKAEXPRESS",2,IF(H1355="BUKALAPAK",3,IF(H1355="E3",4,IF(H1355="LAZADA",5,IF(H1355="MAGELLAN",6,IF(H1355="SHOPEE",7,IF(H1355="TOKOPEDIA",8,9))))))))</f>
        <v>7</v>
      </c>
      <c r="J1355">
        <v>13095</v>
      </c>
      <c r="K1355">
        <f>IF(M1355="Bermasalah",0,1)</f>
        <v>1</v>
      </c>
      <c r="L1355" t="s">
        <v>49</v>
      </c>
      <c r="M1355" t="str">
        <f t="shared" si="83"/>
        <v>Tidak Bermasalah</v>
      </c>
    </row>
    <row r="1356" spans="1:13" x14ac:dyDescent="0.25">
      <c r="A1356" s="1">
        <v>45107</v>
      </c>
      <c r="B1356" t="s">
        <v>13</v>
      </c>
      <c r="C1356">
        <f t="shared" si="84"/>
        <v>53</v>
      </c>
      <c r="D1356" t="s">
        <v>8</v>
      </c>
      <c r="E1356">
        <f>IF(D1356="ECO",1,IF(D1356="EZ",2,3))</f>
        <v>2</v>
      </c>
      <c r="F1356" t="s">
        <v>4</v>
      </c>
      <c r="G1356">
        <f>IF(F1356="PP_PM",1,IF(F1356="PP_CASH",2,3))</f>
        <v>1</v>
      </c>
      <c r="H1356" t="s">
        <v>5</v>
      </c>
      <c r="I1356">
        <f>IF(H1356="AKULAKUOB",1,IF(H1356="BUKAEXPRESS",2,IF(H1356="BUKALAPAK",3,IF(H1356="E3",4,IF(H1356="LAZADA",5,IF(H1356="MAGELLAN",6,IF(H1356="SHOPEE",7,IF(H1356="TOKOPEDIA",8,9))))))))</f>
        <v>7</v>
      </c>
      <c r="J1356">
        <v>4000</v>
      </c>
      <c r="K1356">
        <f>IF(M1356="Bermasalah",0,1)</f>
        <v>0</v>
      </c>
      <c r="L1356" t="s">
        <v>19</v>
      </c>
      <c r="M1356" t="str">
        <f t="shared" si="83"/>
        <v>Bermasalah</v>
      </c>
    </row>
    <row r="1357" spans="1:13" x14ac:dyDescent="0.25">
      <c r="A1357" s="1">
        <v>45080</v>
      </c>
      <c r="B1357" t="s">
        <v>13</v>
      </c>
      <c r="C1357">
        <f t="shared" si="84"/>
        <v>53</v>
      </c>
      <c r="D1357" t="s">
        <v>8</v>
      </c>
      <c r="E1357">
        <f>IF(D1357="ECO",1,IF(D1357="EZ",2,3))</f>
        <v>2</v>
      </c>
      <c r="F1357" t="s">
        <v>4</v>
      </c>
      <c r="G1357">
        <f>IF(F1357="PP_PM",1,IF(F1357="PP_CASH",2,3))</f>
        <v>1</v>
      </c>
      <c r="H1357" t="s">
        <v>5</v>
      </c>
      <c r="I1357">
        <f>IF(H1357="AKULAKUOB",1,IF(H1357="BUKAEXPRESS",2,IF(H1357="BUKALAPAK",3,IF(H1357="E3",4,IF(H1357="LAZADA",5,IF(H1357="MAGELLAN",6,IF(H1357="SHOPEE",7,IF(H1357="TOKOPEDIA",8,9))))))))</f>
        <v>7</v>
      </c>
      <c r="J1357">
        <v>4000</v>
      </c>
      <c r="K1357">
        <f>IF(M1357="Bermasalah",0,1)</f>
        <v>0</v>
      </c>
      <c r="L1357" t="s">
        <v>19</v>
      </c>
      <c r="M1357" t="str">
        <f t="shared" si="83"/>
        <v>Bermasalah</v>
      </c>
    </row>
    <row r="1358" spans="1:13" x14ac:dyDescent="0.25">
      <c r="A1358" s="1">
        <v>45084</v>
      </c>
      <c r="B1358" t="s">
        <v>13</v>
      </c>
      <c r="C1358">
        <f t="shared" si="84"/>
        <v>53</v>
      </c>
      <c r="D1358" t="s">
        <v>8</v>
      </c>
      <c r="E1358">
        <f>IF(D1358="ECO",1,IF(D1358="EZ",2,3))</f>
        <v>2</v>
      </c>
      <c r="F1358" t="s">
        <v>4</v>
      </c>
      <c r="G1358">
        <f>IF(F1358="PP_PM",1,IF(F1358="PP_CASH",2,3))</f>
        <v>1</v>
      </c>
      <c r="H1358" t="s">
        <v>5</v>
      </c>
      <c r="I1358">
        <f>IF(H1358="AKULAKUOB",1,IF(H1358="BUKAEXPRESS",2,IF(H1358="BUKALAPAK",3,IF(H1358="E3",4,IF(H1358="LAZADA",5,IF(H1358="MAGELLAN",6,IF(H1358="SHOPEE",7,IF(H1358="TOKOPEDIA",8,9))))))))</f>
        <v>7</v>
      </c>
      <c r="J1358">
        <v>13095</v>
      </c>
      <c r="K1358">
        <f>IF(M1358="Bermasalah",0,1)</f>
        <v>1</v>
      </c>
      <c r="L1358" t="s">
        <v>49</v>
      </c>
      <c r="M1358" t="str">
        <f t="shared" si="83"/>
        <v>Tidak Bermasalah</v>
      </c>
    </row>
    <row r="1359" spans="1:13" x14ac:dyDescent="0.25">
      <c r="A1359" s="1">
        <v>45093</v>
      </c>
      <c r="B1359" t="s">
        <v>13</v>
      </c>
      <c r="C1359">
        <f t="shared" si="84"/>
        <v>53</v>
      </c>
      <c r="D1359" t="s">
        <v>8</v>
      </c>
      <c r="E1359">
        <f>IF(D1359="ECO",1,IF(D1359="EZ",2,3))</f>
        <v>2</v>
      </c>
      <c r="F1359" t="s">
        <v>4</v>
      </c>
      <c r="G1359">
        <f>IF(F1359="PP_PM",1,IF(F1359="PP_CASH",2,3))</f>
        <v>1</v>
      </c>
      <c r="H1359" t="s">
        <v>5</v>
      </c>
      <c r="I1359">
        <f>IF(H1359="AKULAKUOB",1,IF(H1359="BUKAEXPRESS",2,IF(H1359="BUKALAPAK",3,IF(H1359="E3",4,IF(H1359="LAZADA",5,IF(H1359="MAGELLAN",6,IF(H1359="SHOPEE",7,IF(H1359="TOKOPEDIA",8,9))))))))</f>
        <v>7</v>
      </c>
      <c r="J1359">
        <v>13095</v>
      </c>
      <c r="K1359">
        <f>IF(M1359="Bermasalah",0,1)</f>
        <v>1</v>
      </c>
      <c r="L1359" t="s">
        <v>49</v>
      </c>
      <c r="M1359" t="str">
        <f t="shared" ref="M1359:M1396" si="85">IF(L1359="Other","Bermasalah",IF(L1359="Delivery","Tidak Bermasalah",IF(L1359="Kirim","Tidak Bermasalah",IF(L1359="Pack","Tidak Bermasalah",IF(L1359="Paket Bermasalah","Bermasalah",IF(L1359="Paket Tinggal Gudang","Tidak Bermasalah",IF(L1359="Sampai","Tidak Bermasalah",IF(L1359="Tanda Terima","Tidak Bermasalah",IF(L1359="TTD Retur","Bermasalah",0)))))))))</f>
        <v>Tidak Bermasalah</v>
      </c>
    </row>
    <row r="1360" spans="1:13" x14ac:dyDescent="0.25">
      <c r="A1360" s="1">
        <v>45096</v>
      </c>
      <c r="B1360" t="s">
        <v>13</v>
      </c>
      <c r="C1360">
        <f t="shared" si="84"/>
        <v>53</v>
      </c>
      <c r="D1360" t="s">
        <v>8</v>
      </c>
      <c r="E1360">
        <f>IF(D1360="ECO",1,IF(D1360="EZ",2,3))</f>
        <v>2</v>
      </c>
      <c r="F1360" t="s">
        <v>4</v>
      </c>
      <c r="G1360">
        <f>IF(F1360="PP_PM",1,IF(F1360="PP_CASH",2,3))</f>
        <v>1</v>
      </c>
      <c r="H1360" t="s">
        <v>5</v>
      </c>
      <c r="I1360">
        <f>IF(H1360="AKULAKUOB",1,IF(H1360="BUKAEXPRESS",2,IF(H1360="BUKALAPAK",3,IF(H1360="E3",4,IF(H1360="LAZADA",5,IF(H1360="MAGELLAN",6,IF(H1360="SHOPEE",7,IF(H1360="TOKOPEDIA",8,9))))))))</f>
        <v>7</v>
      </c>
      <c r="J1360">
        <v>4000</v>
      </c>
      <c r="K1360">
        <f>IF(M1360="Bermasalah",0,1)</f>
        <v>0</v>
      </c>
      <c r="L1360" t="s">
        <v>19</v>
      </c>
      <c r="M1360" t="str">
        <f t="shared" si="85"/>
        <v>Bermasalah</v>
      </c>
    </row>
    <row r="1361" spans="1:13" x14ac:dyDescent="0.25">
      <c r="A1361" s="1">
        <v>45099</v>
      </c>
      <c r="B1361" t="s">
        <v>13</v>
      </c>
      <c r="C1361">
        <f t="shared" si="84"/>
        <v>53</v>
      </c>
      <c r="D1361" t="s">
        <v>8</v>
      </c>
      <c r="E1361">
        <f>IF(D1361="ECO",1,IF(D1361="EZ",2,3))</f>
        <v>2</v>
      </c>
      <c r="F1361" t="s">
        <v>4</v>
      </c>
      <c r="G1361">
        <f>IF(F1361="PP_PM",1,IF(F1361="PP_CASH",2,3))</f>
        <v>1</v>
      </c>
      <c r="H1361" t="s">
        <v>5</v>
      </c>
      <c r="I1361">
        <f>IF(H1361="AKULAKUOB",1,IF(H1361="BUKAEXPRESS",2,IF(H1361="BUKALAPAK",3,IF(H1361="E3",4,IF(H1361="LAZADA",5,IF(H1361="MAGELLAN",6,IF(H1361="SHOPEE",7,IF(H1361="TOKOPEDIA",8,9))))))))</f>
        <v>7</v>
      </c>
      <c r="J1361">
        <v>4000</v>
      </c>
      <c r="K1361">
        <f>IF(M1361="Bermasalah",0,1)</f>
        <v>0</v>
      </c>
      <c r="L1361" t="s">
        <v>19</v>
      </c>
      <c r="M1361" t="str">
        <f t="shared" si="85"/>
        <v>Bermasalah</v>
      </c>
    </row>
    <row r="1362" spans="1:13" x14ac:dyDescent="0.25">
      <c r="A1362" s="1">
        <v>45107</v>
      </c>
      <c r="B1362" t="s">
        <v>13</v>
      </c>
      <c r="C1362">
        <f t="shared" si="84"/>
        <v>53</v>
      </c>
      <c r="D1362" t="s">
        <v>8</v>
      </c>
      <c r="E1362">
        <f>IF(D1362="ECO",1,IF(D1362="EZ",2,3))</f>
        <v>2</v>
      </c>
      <c r="F1362" t="s">
        <v>4</v>
      </c>
      <c r="G1362">
        <f>IF(F1362="PP_PM",1,IF(F1362="PP_CASH",2,3))</f>
        <v>1</v>
      </c>
      <c r="H1362" t="s">
        <v>5</v>
      </c>
      <c r="I1362">
        <f>IF(H1362="AKULAKUOB",1,IF(H1362="BUKAEXPRESS",2,IF(H1362="BUKALAPAK",3,IF(H1362="E3",4,IF(H1362="LAZADA",5,IF(H1362="MAGELLAN",6,IF(H1362="SHOPEE",7,IF(H1362="TOKOPEDIA",8,9))))))))</f>
        <v>7</v>
      </c>
      <c r="J1362">
        <v>8730</v>
      </c>
      <c r="K1362">
        <f>IF(M1362="Bermasalah",0,1)</f>
        <v>0</v>
      </c>
      <c r="L1362" t="s">
        <v>19</v>
      </c>
      <c r="M1362" t="str">
        <f t="shared" si="85"/>
        <v>Bermasalah</v>
      </c>
    </row>
    <row r="1363" spans="1:13" x14ac:dyDescent="0.25">
      <c r="A1363" s="1">
        <v>45080</v>
      </c>
      <c r="B1363" t="s">
        <v>13</v>
      </c>
      <c r="C1363">
        <f t="shared" si="84"/>
        <v>53</v>
      </c>
      <c r="D1363" t="s">
        <v>8</v>
      </c>
      <c r="E1363">
        <f>IF(D1363="ECO",1,IF(D1363="EZ",2,3))</f>
        <v>2</v>
      </c>
      <c r="F1363" t="s">
        <v>4</v>
      </c>
      <c r="G1363">
        <f>IF(F1363="PP_PM",1,IF(F1363="PP_CASH",2,3))</f>
        <v>1</v>
      </c>
      <c r="H1363" t="s">
        <v>5</v>
      </c>
      <c r="I1363">
        <f>IF(H1363="AKULAKUOB",1,IF(H1363="BUKAEXPRESS",2,IF(H1363="BUKALAPAK",3,IF(H1363="E3",4,IF(H1363="LAZADA",5,IF(H1363="MAGELLAN",6,IF(H1363="SHOPEE",7,IF(H1363="TOKOPEDIA",8,9))))))))</f>
        <v>7</v>
      </c>
      <c r="J1363">
        <v>8730</v>
      </c>
      <c r="K1363">
        <f>IF(M1363="Bermasalah",0,1)</f>
        <v>0</v>
      </c>
      <c r="L1363" t="s">
        <v>19</v>
      </c>
      <c r="M1363" t="str">
        <f t="shared" si="85"/>
        <v>Bermasalah</v>
      </c>
    </row>
    <row r="1364" spans="1:13" x14ac:dyDescent="0.25">
      <c r="A1364" s="1">
        <v>45078</v>
      </c>
      <c r="B1364" t="s">
        <v>13</v>
      </c>
      <c r="C1364">
        <f t="shared" si="84"/>
        <v>53</v>
      </c>
      <c r="D1364" t="s">
        <v>8</v>
      </c>
      <c r="E1364">
        <f>IF(D1364="ECO",1,IF(D1364="EZ",2,3))</f>
        <v>2</v>
      </c>
      <c r="F1364" t="s">
        <v>4</v>
      </c>
      <c r="G1364">
        <f>IF(F1364="PP_PM",1,IF(F1364="PP_CASH",2,3))</f>
        <v>1</v>
      </c>
      <c r="H1364" t="s">
        <v>5</v>
      </c>
      <c r="I1364">
        <f>IF(H1364="AKULAKUOB",1,IF(H1364="BUKAEXPRESS",2,IF(H1364="BUKALAPAK",3,IF(H1364="E3",4,IF(H1364="LAZADA",5,IF(H1364="MAGELLAN",6,IF(H1364="SHOPEE",7,IF(H1364="TOKOPEDIA",8,9))))))))</f>
        <v>7</v>
      </c>
      <c r="J1364">
        <v>3880</v>
      </c>
      <c r="K1364">
        <f>IF(M1364="Bermasalah",0,1)</f>
        <v>0</v>
      </c>
      <c r="L1364" t="s">
        <v>19</v>
      </c>
      <c r="M1364" t="str">
        <f t="shared" si="85"/>
        <v>Bermasalah</v>
      </c>
    </row>
    <row r="1365" spans="1:13" x14ac:dyDescent="0.25">
      <c r="A1365" s="1">
        <v>45082</v>
      </c>
      <c r="B1365" t="s">
        <v>13</v>
      </c>
      <c r="C1365">
        <f t="shared" si="84"/>
        <v>53</v>
      </c>
      <c r="D1365" t="s">
        <v>8</v>
      </c>
      <c r="E1365">
        <f>IF(D1365="ECO",1,IF(D1365="EZ",2,3))</f>
        <v>2</v>
      </c>
      <c r="F1365" t="s">
        <v>4</v>
      </c>
      <c r="G1365">
        <f>IF(F1365="PP_PM",1,IF(F1365="PP_CASH",2,3))</f>
        <v>1</v>
      </c>
      <c r="H1365" t="s">
        <v>5</v>
      </c>
      <c r="I1365">
        <f>IF(H1365="AKULAKUOB",1,IF(H1365="BUKAEXPRESS",2,IF(H1365="BUKALAPAK",3,IF(H1365="E3",4,IF(H1365="LAZADA",5,IF(H1365="MAGELLAN",6,IF(H1365="SHOPEE",7,IF(H1365="TOKOPEDIA",8,9))))))))</f>
        <v>7</v>
      </c>
      <c r="J1365">
        <v>19885</v>
      </c>
      <c r="K1365">
        <f>IF(M1365="Bermasalah",0,1)</f>
        <v>0</v>
      </c>
      <c r="L1365" t="s">
        <v>19</v>
      </c>
      <c r="M1365" t="str">
        <f t="shared" si="85"/>
        <v>Bermasalah</v>
      </c>
    </row>
    <row r="1366" spans="1:13" x14ac:dyDescent="0.25">
      <c r="A1366" s="1">
        <v>45097</v>
      </c>
      <c r="B1366" t="s">
        <v>13</v>
      </c>
      <c r="C1366">
        <f t="shared" si="84"/>
        <v>53</v>
      </c>
      <c r="D1366" t="s">
        <v>8</v>
      </c>
      <c r="E1366">
        <f>IF(D1366="ECO",1,IF(D1366="EZ",2,3))</f>
        <v>2</v>
      </c>
      <c r="F1366" t="s">
        <v>4</v>
      </c>
      <c r="G1366">
        <f>IF(F1366="PP_PM",1,IF(F1366="PP_CASH",2,3))</f>
        <v>1</v>
      </c>
      <c r="H1366" t="s">
        <v>5</v>
      </c>
      <c r="I1366">
        <f>IF(H1366="AKULAKUOB",1,IF(H1366="BUKAEXPRESS",2,IF(H1366="BUKALAPAK",3,IF(H1366="E3",4,IF(H1366="LAZADA",5,IF(H1366="MAGELLAN",6,IF(H1366="SHOPEE",7,IF(H1366="TOKOPEDIA",8,9))))))))</f>
        <v>7</v>
      </c>
      <c r="J1366">
        <v>4000</v>
      </c>
      <c r="K1366">
        <f>IF(M1366="Bermasalah",0,1)</f>
        <v>0</v>
      </c>
      <c r="L1366" t="s">
        <v>19</v>
      </c>
      <c r="M1366" t="str">
        <f t="shared" si="85"/>
        <v>Bermasalah</v>
      </c>
    </row>
    <row r="1367" spans="1:13" x14ac:dyDescent="0.25">
      <c r="A1367" s="1">
        <v>45101</v>
      </c>
      <c r="B1367" t="s">
        <v>13</v>
      </c>
      <c r="C1367">
        <f t="shared" si="84"/>
        <v>53</v>
      </c>
      <c r="D1367" t="s">
        <v>8</v>
      </c>
      <c r="E1367">
        <f>IF(D1367="ECO",1,IF(D1367="EZ",2,3))</f>
        <v>2</v>
      </c>
      <c r="F1367" t="s">
        <v>4</v>
      </c>
      <c r="G1367">
        <f>IF(F1367="PP_PM",1,IF(F1367="PP_CASH",2,3))</f>
        <v>1</v>
      </c>
      <c r="H1367" t="s">
        <v>5</v>
      </c>
      <c r="I1367">
        <f>IF(H1367="AKULAKUOB",1,IF(H1367="BUKAEXPRESS",2,IF(H1367="BUKALAPAK",3,IF(H1367="E3",4,IF(H1367="LAZADA",5,IF(H1367="MAGELLAN",6,IF(H1367="SHOPEE",7,IF(H1367="TOKOPEDIA",8,9))))))))</f>
        <v>7</v>
      </c>
      <c r="J1367">
        <v>17460</v>
      </c>
      <c r="K1367">
        <f>IF(M1367="Bermasalah",0,1)</f>
        <v>0</v>
      </c>
      <c r="L1367" t="s">
        <v>19</v>
      </c>
      <c r="M1367" t="str">
        <f t="shared" si="85"/>
        <v>Bermasalah</v>
      </c>
    </row>
    <row r="1368" spans="1:13" x14ac:dyDescent="0.25">
      <c r="A1368" s="1">
        <v>45083</v>
      </c>
      <c r="B1368" t="s">
        <v>13</v>
      </c>
      <c r="C1368">
        <f t="shared" si="84"/>
        <v>53</v>
      </c>
      <c r="D1368" t="s">
        <v>8</v>
      </c>
      <c r="E1368">
        <f>IF(D1368="ECO",1,IF(D1368="EZ",2,3))</f>
        <v>2</v>
      </c>
      <c r="F1368" t="s">
        <v>4</v>
      </c>
      <c r="G1368">
        <f>IF(F1368="PP_PM",1,IF(F1368="PP_CASH",2,3))</f>
        <v>1</v>
      </c>
      <c r="H1368" t="s">
        <v>5</v>
      </c>
      <c r="I1368">
        <f>IF(H1368="AKULAKUOB",1,IF(H1368="BUKAEXPRESS",2,IF(H1368="BUKALAPAK",3,IF(H1368="E3",4,IF(H1368="LAZADA",5,IF(H1368="MAGELLAN",6,IF(H1368="SHOPEE",7,IF(H1368="TOKOPEDIA",8,9))))))))</f>
        <v>7</v>
      </c>
      <c r="J1368">
        <v>23765</v>
      </c>
      <c r="K1368">
        <f>IF(M1368="Bermasalah",0,1)</f>
        <v>0</v>
      </c>
      <c r="L1368" t="s">
        <v>19</v>
      </c>
      <c r="M1368" t="str">
        <f t="shared" si="85"/>
        <v>Bermasalah</v>
      </c>
    </row>
    <row r="1369" spans="1:13" x14ac:dyDescent="0.25">
      <c r="A1369" s="1">
        <v>45091</v>
      </c>
      <c r="B1369" t="s">
        <v>13</v>
      </c>
      <c r="C1369">
        <f t="shared" si="84"/>
        <v>53</v>
      </c>
      <c r="D1369" t="s">
        <v>8</v>
      </c>
      <c r="E1369">
        <f>IF(D1369="ECO",1,IF(D1369="EZ",2,3))</f>
        <v>2</v>
      </c>
      <c r="F1369" t="s">
        <v>4</v>
      </c>
      <c r="G1369">
        <f>IF(F1369="PP_PM",1,IF(F1369="PP_CASH",2,3))</f>
        <v>1</v>
      </c>
      <c r="H1369" t="s">
        <v>5</v>
      </c>
      <c r="I1369">
        <f>IF(H1369="AKULAKUOB",1,IF(H1369="BUKAEXPRESS",2,IF(H1369="BUKALAPAK",3,IF(H1369="E3",4,IF(H1369="LAZADA",5,IF(H1369="MAGELLAN",6,IF(H1369="SHOPEE",7,IF(H1369="TOKOPEDIA",8,9))))))))</f>
        <v>7</v>
      </c>
      <c r="J1369">
        <v>3880</v>
      </c>
      <c r="K1369">
        <f>IF(M1369="Bermasalah",0,1)</f>
        <v>0</v>
      </c>
      <c r="L1369" t="s">
        <v>19</v>
      </c>
      <c r="M1369" t="str">
        <f t="shared" si="85"/>
        <v>Bermasalah</v>
      </c>
    </row>
    <row r="1370" spans="1:13" x14ac:dyDescent="0.25">
      <c r="A1370" s="1">
        <v>44956</v>
      </c>
      <c r="B1370" t="s">
        <v>68</v>
      </c>
      <c r="C1370">
        <f t="shared" si="84"/>
        <v>54</v>
      </c>
      <c r="D1370" t="s">
        <v>3</v>
      </c>
      <c r="E1370">
        <f>IF(D1370="ECO",1,IF(D1370="EZ",2,3))</f>
        <v>1</v>
      </c>
      <c r="F1370" t="s">
        <v>4</v>
      </c>
      <c r="G1370">
        <f>IF(F1370="PP_PM",1,IF(F1370="PP_CASH",2,3))</f>
        <v>1</v>
      </c>
      <c r="H1370" t="s">
        <v>5</v>
      </c>
      <c r="I1370">
        <f>IF(H1370="AKULAKUOB",1,IF(H1370="BUKAEXPRESS",2,IF(H1370="BUKALAPAK",3,IF(H1370="E3",4,IF(H1370="LAZADA",5,IF(H1370="MAGELLAN",6,IF(H1370="SHOPEE",7,IF(H1370="TOKOPEDIA",8,9))))))))</f>
        <v>7</v>
      </c>
      <c r="J1370">
        <v>26730</v>
      </c>
      <c r="K1370">
        <f>IF(M1370="Bermasalah",0,1)</f>
        <v>1</v>
      </c>
      <c r="L1370" t="s">
        <v>49</v>
      </c>
      <c r="M1370" t="str">
        <f t="shared" si="85"/>
        <v>Tidak Bermasalah</v>
      </c>
    </row>
    <row r="1371" spans="1:13" x14ac:dyDescent="0.25">
      <c r="A1371" s="1">
        <v>44927</v>
      </c>
      <c r="B1371" t="s">
        <v>68</v>
      </c>
      <c r="C1371">
        <f>IF(B1371=B1370,54,55)</f>
        <v>54</v>
      </c>
      <c r="D1371" t="s">
        <v>3</v>
      </c>
      <c r="E1371">
        <f>IF(D1371="ECO",1,IF(D1371="EZ",2,3))</f>
        <v>1</v>
      </c>
      <c r="F1371" t="s">
        <v>4</v>
      </c>
      <c r="G1371">
        <f>IF(F1371="PP_PM",1,IF(F1371="PP_CASH",2,3))</f>
        <v>1</v>
      </c>
      <c r="H1371" t="s">
        <v>5</v>
      </c>
      <c r="I1371">
        <f>IF(H1371="AKULAKUOB",1,IF(H1371="BUKAEXPRESS",2,IF(H1371="BUKALAPAK",3,IF(H1371="E3",4,IF(H1371="LAZADA",5,IF(H1371="MAGELLAN",6,IF(H1371="SHOPEE",7,IF(H1371="TOKOPEDIA",8,9))))))))</f>
        <v>7</v>
      </c>
      <c r="J1371">
        <v>37500</v>
      </c>
      <c r="K1371">
        <f>IF(M1371="Bermasalah",0,1)</f>
        <v>1</v>
      </c>
      <c r="L1371" t="s">
        <v>49</v>
      </c>
      <c r="M1371" t="str">
        <f t="shared" si="85"/>
        <v>Tidak Bermasalah</v>
      </c>
    </row>
    <row r="1372" spans="1:13" x14ac:dyDescent="0.25">
      <c r="A1372" s="1">
        <v>44958</v>
      </c>
      <c r="B1372" t="s">
        <v>68</v>
      </c>
      <c r="C1372">
        <f t="shared" ref="C1372:C1396" si="86">IF(B1372=B1371,54,55)</f>
        <v>54</v>
      </c>
      <c r="D1372" t="s">
        <v>3</v>
      </c>
      <c r="E1372">
        <f>IF(D1372="ECO",1,IF(D1372="EZ",2,3))</f>
        <v>1</v>
      </c>
      <c r="F1372" t="s">
        <v>4</v>
      </c>
      <c r="G1372">
        <f>IF(F1372="PP_PM",1,IF(F1372="PP_CASH",2,3))</f>
        <v>1</v>
      </c>
      <c r="H1372" t="s">
        <v>5</v>
      </c>
      <c r="I1372">
        <f>IF(H1372="AKULAKUOB",1,IF(H1372="BUKAEXPRESS",2,IF(H1372="BUKALAPAK",3,IF(H1372="E3",4,IF(H1372="LAZADA",5,IF(H1372="MAGELLAN",6,IF(H1372="SHOPEE",7,IF(H1372="TOKOPEDIA",8,9))))))))</f>
        <v>7</v>
      </c>
      <c r="J1372">
        <v>50500</v>
      </c>
      <c r="K1372">
        <f>IF(M1372="Bermasalah",0,1)</f>
        <v>1</v>
      </c>
      <c r="L1372" t="s">
        <v>49</v>
      </c>
      <c r="M1372" t="str">
        <f t="shared" si="85"/>
        <v>Tidak Bermasalah</v>
      </c>
    </row>
    <row r="1373" spans="1:13" x14ac:dyDescent="0.25">
      <c r="A1373" s="1">
        <v>44974</v>
      </c>
      <c r="B1373" t="s">
        <v>68</v>
      </c>
      <c r="C1373">
        <f t="shared" si="86"/>
        <v>54</v>
      </c>
      <c r="D1373" t="s">
        <v>8</v>
      </c>
      <c r="E1373">
        <f>IF(D1373="ECO",1,IF(D1373="EZ",2,3))</f>
        <v>2</v>
      </c>
      <c r="F1373" t="s">
        <v>4</v>
      </c>
      <c r="G1373">
        <f>IF(F1373="PP_PM",1,IF(F1373="PP_CASH",2,3))</f>
        <v>1</v>
      </c>
      <c r="H1373" t="s">
        <v>5</v>
      </c>
      <c r="I1373">
        <f>IF(H1373="AKULAKUOB",1,IF(H1373="BUKAEXPRESS",2,IF(H1373="BUKALAPAK",3,IF(H1373="E3",4,IF(H1373="LAZADA",5,IF(H1373="MAGELLAN",6,IF(H1373="SHOPEE",7,IF(H1373="TOKOPEDIA",8,9))))))))</f>
        <v>7</v>
      </c>
      <c r="J1373">
        <v>4000</v>
      </c>
      <c r="K1373">
        <f>IF(M1373="Bermasalah",0,1)</f>
        <v>1</v>
      </c>
      <c r="L1373" t="s">
        <v>49</v>
      </c>
      <c r="M1373" t="str">
        <f t="shared" si="85"/>
        <v>Tidak Bermasalah</v>
      </c>
    </row>
    <row r="1374" spans="1:13" x14ac:dyDescent="0.25">
      <c r="A1374" s="1">
        <v>44972</v>
      </c>
      <c r="B1374" t="s">
        <v>68</v>
      </c>
      <c r="C1374">
        <f t="shared" si="86"/>
        <v>54</v>
      </c>
      <c r="D1374" t="s">
        <v>3</v>
      </c>
      <c r="E1374">
        <f>IF(D1374="ECO",1,IF(D1374="EZ",2,3))</f>
        <v>1</v>
      </c>
      <c r="F1374" t="s">
        <v>4</v>
      </c>
      <c r="G1374">
        <f>IF(F1374="PP_PM",1,IF(F1374="PP_CASH",2,3))</f>
        <v>1</v>
      </c>
      <c r="H1374" t="s">
        <v>5</v>
      </c>
      <c r="I1374">
        <f>IF(H1374="AKULAKUOB",1,IF(H1374="BUKAEXPRESS",2,IF(H1374="BUKALAPAK",3,IF(H1374="E3",4,IF(H1374="LAZADA",5,IF(H1374="MAGELLAN",6,IF(H1374="SHOPEE",7,IF(H1374="TOKOPEDIA",8,9))))))))</f>
        <v>7</v>
      </c>
      <c r="J1374">
        <v>37000</v>
      </c>
      <c r="K1374">
        <f>IF(M1374="Bermasalah",0,1)</f>
        <v>1</v>
      </c>
      <c r="L1374" t="s">
        <v>49</v>
      </c>
      <c r="M1374" t="str">
        <f t="shared" si="85"/>
        <v>Tidak Bermasalah</v>
      </c>
    </row>
    <row r="1375" spans="1:13" x14ac:dyDescent="0.25">
      <c r="A1375" s="1">
        <v>44985</v>
      </c>
      <c r="B1375" t="s">
        <v>68</v>
      </c>
      <c r="C1375">
        <f t="shared" si="86"/>
        <v>54</v>
      </c>
      <c r="D1375" t="s">
        <v>3</v>
      </c>
      <c r="E1375">
        <f>IF(D1375="ECO",1,IF(D1375="EZ",2,3))</f>
        <v>1</v>
      </c>
      <c r="F1375" t="s">
        <v>4</v>
      </c>
      <c r="G1375">
        <f>IF(F1375="PP_PM",1,IF(F1375="PP_CASH",2,3))</f>
        <v>1</v>
      </c>
      <c r="H1375" t="s">
        <v>5</v>
      </c>
      <c r="I1375">
        <f>IF(H1375="AKULAKUOB",1,IF(H1375="BUKAEXPRESS",2,IF(H1375="BUKALAPAK",3,IF(H1375="E3",4,IF(H1375="LAZADA",5,IF(H1375="MAGELLAN",6,IF(H1375="SHOPEE",7,IF(H1375="TOKOPEDIA",8,9))))))))</f>
        <v>7</v>
      </c>
      <c r="J1375">
        <v>46500</v>
      </c>
      <c r="K1375">
        <f>IF(M1375="Bermasalah",0,1)</f>
        <v>1</v>
      </c>
      <c r="L1375" t="s">
        <v>49</v>
      </c>
      <c r="M1375" t="str">
        <f t="shared" si="85"/>
        <v>Tidak Bermasalah</v>
      </c>
    </row>
    <row r="1376" spans="1:13" x14ac:dyDescent="0.25">
      <c r="A1376" s="1">
        <v>44965</v>
      </c>
      <c r="B1376" t="s">
        <v>68</v>
      </c>
      <c r="C1376">
        <f t="shared" si="86"/>
        <v>54</v>
      </c>
      <c r="D1376" t="s">
        <v>8</v>
      </c>
      <c r="E1376">
        <f>IF(D1376="ECO",1,IF(D1376="EZ",2,3))</f>
        <v>2</v>
      </c>
      <c r="F1376" t="s">
        <v>4</v>
      </c>
      <c r="G1376">
        <f>IF(F1376="PP_PM",1,IF(F1376="PP_CASH",2,3))</f>
        <v>1</v>
      </c>
      <c r="H1376" t="s">
        <v>5</v>
      </c>
      <c r="I1376">
        <f>IF(H1376="AKULAKUOB",1,IF(H1376="BUKAEXPRESS",2,IF(H1376="BUKALAPAK",3,IF(H1376="E3",4,IF(H1376="LAZADA",5,IF(H1376="MAGELLAN",6,IF(H1376="SHOPEE",7,IF(H1376="TOKOPEDIA",8,9))))))))</f>
        <v>7</v>
      </c>
      <c r="J1376">
        <v>22000</v>
      </c>
      <c r="K1376">
        <f>IF(M1376="Bermasalah",0,1)</f>
        <v>1</v>
      </c>
      <c r="L1376" t="s">
        <v>49</v>
      </c>
      <c r="M1376" t="str">
        <f t="shared" si="85"/>
        <v>Tidak Bermasalah</v>
      </c>
    </row>
    <row r="1377" spans="1:13" x14ac:dyDescent="0.25">
      <c r="A1377" s="1">
        <v>44984</v>
      </c>
      <c r="B1377" t="s">
        <v>68</v>
      </c>
      <c r="C1377">
        <f t="shared" si="86"/>
        <v>54</v>
      </c>
      <c r="D1377" t="s">
        <v>8</v>
      </c>
      <c r="E1377">
        <f>IF(D1377="ECO",1,IF(D1377="EZ",2,3))</f>
        <v>2</v>
      </c>
      <c r="F1377" t="s">
        <v>4</v>
      </c>
      <c r="G1377">
        <f>IF(F1377="PP_PM",1,IF(F1377="PP_CASH",2,3))</f>
        <v>1</v>
      </c>
      <c r="H1377" t="s">
        <v>5</v>
      </c>
      <c r="I1377">
        <f>IF(H1377="AKULAKUOB",1,IF(H1377="BUKAEXPRESS",2,IF(H1377="BUKALAPAK",3,IF(H1377="E3",4,IF(H1377="LAZADA",5,IF(H1377="MAGELLAN",6,IF(H1377="SHOPEE",7,IF(H1377="TOKOPEDIA",8,9))))))))</f>
        <v>7</v>
      </c>
      <c r="J1377">
        <v>4000</v>
      </c>
      <c r="K1377">
        <f>IF(M1377="Bermasalah",0,1)</f>
        <v>1</v>
      </c>
      <c r="L1377" t="s">
        <v>49</v>
      </c>
      <c r="M1377" t="str">
        <f t="shared" si="85"/>
        <v>Tidak Bermasalah</v>
      </c>
    </row>
    <row r="1378" spans="1:13" x14ac:dyDescent="0.25">
      <c r="A1378" s="1">
        <v>44966</v>
      </c>
      <c r="B1378" t="s">
        <v>68</v>
      </c>
      <c r="C1378">
        <f t="shared" si="86"/>
        <v>54</v>
      </c>
      <c r="D1378" t="s">
        <v>8</v>
      </c>
      <c r="E1378">
        <f>IF(D1378="ECO",1,IF(D1378="EZ",2,3))</f>
        <v>2</v>
      </c>
      <c r="F1378" t="s">
        <v>4</v>
      </c>
      <c r="G1378">
        <f>IF(F1378="PP_PM",1,IF(F1378="PP_CASH",2,3))</f>
        <v>1</v>
      </c>
      <c r="H1378" t="s">
        <v>5</v>
      </c>
      <c r="I1378">
        <f>IF(H1378="AKULAKUOB",1,IF(H1378="BUKAEXPRESS",2,IF(H1378="BUKALAPAK",3,IF(H1378="E3",4,IF(H1378="LAZADA",5,IF(H1378="MAGELLAN",6,IF(H1378="SHOPEE",7,IF(H1378="TOKOPEDIA",8,9))))))))</f>
        <v>7</v>
      </c>
      <c r="J1378">
        <v>63000</v>
      </c>
      <c r="K1378">
        <f>IF(M1378="Bermasalah",0,1)</f>
        <v>1</v>
      </c>
      <c r="L1378" t="s">
        <v>49</v>
      </c>
      <c r="M1378" t="str">
        <f t="shared" si="85"/>
        <v>Tidak Bermasalah</v>
      </c>
    </row>
    <row r="1379" spans="1:13" x14ac:dyDescent="0.25">
      <c r="A1379" s="1">
        <v>44972</v>
      </c>
      <c r="B1379" t="s">
        <v>68</v>
      </c>
      <c r="C1379">
        <f t="shared" si="86"/>
        <v>54</v>
      </c>
      <c r="D1379" t="s">
        <v>3</v>
      </c>
      <c r="E1379">
        <f>IF(D1379="ECO",1,IF(D1379="EZ",2,3))</f>
        <v>1</v>
      </c>
      <c r="F1379" t="s">
        <v>4</v>
      </c>
      <c r="G1379">
        <f>IF(F1379="PP_PM",1,IF(F1379="PP_CASH",2,3))</f>
        <v>1</v>
      </c>
      <c r="H1379" t="s">
        <v>5</v>
      </c>
      <c r="I1379">
        <f>IF(H1379="AKULAKUOB",1,IF(H1379="BUKAEXPRESS",2,IF(H1379="BUKALAPAK",3,IF(H1379="E3",4,IF(H1379="LAZADA",5,IF(H1379="MAGELLAN",6,IF(H1379="SHOPEE",7,IF(H1379="TOKOPEDIA",8,9))))))))</f>
        <v>7</v>
      </c>
      <c r="J1379">
        <v>33000</v>
      </c>
      <c r="K1379">
        <f>IF(M1379="Bermasalah",0,1)</f>
        <v>1</v>
      </c>
      <c r="L1379" t="s">
        <v>49</v>
      </c>
      <c r="M1379" t="str">
        <f t="shared" si="85"/>
        <v>Tidak Bermasalah</v>
      </c>
    </row>
    <row r="1380" spans="1:13" x14ac:dyDescent="0.25">
      <c r="A1380" s="1">
        <v>44963</v>
      </c>
      <c r="B1380" t="s">
        <v>68</v>
      </c>
      <c r="C1380">
        <f t="shared" si="86"/>
        <v>54</v>
      </c>
      <c r="D1380" t="s">
        <v>3</v>
      </c>
      <c r="E1380">
        <f>IF(D1380="ECO",1,IF(D1380="EZ",2,3))</f>
        <v>1</v>
      </c>
      <c r="F1380" t="s">
        <v>4</v>
      </c>
      <c r="G1380">
        <f>IF(F1380="PP_PM",1,IF(F1380="PP_CASH",2,3))</f>
        <v>1</v>
      </c>
      <c r="H1380" t="s">
        <v>5</v>
      </c>
      <c r="I1380">
        <f>IF(H1380="AKULAKUOB",1,IF(H1380="BUKAEXPRESS",2,IF(H1380="BUKALAPAK",3,IF(H1380="E3",4,IF(H1380="LAZADA",5,IF(H1380="MAGELLAN",6,IF(H1380="SHOPEE",7,IF(H1380="TOKOPEDIA",8,9))))))))</f>
        <v>7</v>
      </c>
      <c r="J1380">
        <v>29948</v>
      </c>
      <c r="K1380">
        <f>IF(M1380="Bermasalah",0,1)</f>
        <v>1</v>
      </c>
      <c r="L1380" t="s">
        <v>49</v>
      </c>
      <c r="M1380" t="str">
        <f t="shared" si="85"/>
        <v>Tidak Bermasalah</v>
      </c>
    </row>
    <row r="1381" spans="1:13" x14ac:dyDescent="0.25">
      <c r="A1381" s="1">
        <v>44958</v>
      </c>
      <c r="B1381" t="s">
        <v>68</v>
      </c>
      <c r="C1381">
        <f t="shared" si="86"/>
        <v>54</v>
      </c>
      <c r="D1381" t="s">
        <v>3</v>
      </c>
      <c r="E1381">
        <f>IF(D1381="ECO",1,IF(D1381="EZ",2,3))</f>
        <v>1</v>
      </c>
      <c r="F1381" t="s">
        <v>4</v>
      </c>
      <c r="G1381">
        <f>IF(F1381="PP_PM",1,IF(F1381="PP_CASH",2,3))</f>
        <v>1</v>
      </c>
      <c r="H1381" t="s">
        <v>5</v>
      </c>
      <c r="I1381">
        <f>IF(H1381="AKULAKUOB",1,IF(H1381="BUKAEXPRESS",2,IF(H1381="BUKALAPAK",3,IF(H1381="E3",4,IF(H1381="LAZADA",5,IF(H1381="MAGELLAN",6,IF(H1381="SHOPEE",7,IF(H1381="TOKOPEDIA",8,9))))))))</f>
        <v>7</v>
      </c>
      <c r="J1381">
        <v>29948</v>
      </c>
      <c r="K1381">
        <f>IF(M1381="Bermasalah",0,1)</f>
        <v>1</v>
      </c>
      <c r="L1381" t="s">
        <v>49</v>
      </c>
      <c r="M1381" t="str">
        <f t="shared" si="85"/>
        <v>Tidak Bermasalah</v>
      </c>
    </row>
    <row r="1382" spans="1:13" x14ac:dyDescent="0.25">
      <c r="A1382" s="1">
        <v>44958</v>
      </c>
      <c r="B1382" t="s">
        <v>68</v>
      </c>
      <c r="C1382">
        <f t="shared" si="86"/>
        <v>54</v>
      </c>
      <c r="D1382" t="s">
        <v>8</v>
      </c>
      <c r="E1382">
        <f>IF(D1382="ECO",1,IF(D1382="EZ",2,3))</f>
        <v>2</v>
      </c>
      <c r="F1382" t="s">
        <v>4</v>
      </c>
      <c r="G1382">
        <f>IF(F1382="PP_PM",1,IF(F1382="PP_CASH",2,3))</f>
        <v>1</v>
      </c>
      <c r="H1382" t="s">
        <v>5</v>
      </c>
      <c r="I1382">
        <f>IF(H1382="AKULAKUOB",1,IF(H1382="BUKAEXPRESS",2,IF(H1382="BUKALAPAK",3,IF(H1382="E3",4,IF(H1382="LAZADA",5,IF(H1382="MAGELLAN",6,IF(H1382="SHOPEE",7,IF(H1382="TOKOPEDIA",8,9))))))))</f>
        <v>7</v>
      </c>
      <c r="J1382">
        <v>37345</v>
      </c>
      <c r="K1382">
        <f>IF(M1382="Bermasalah",0,1)</f>
        <v>1</v>
      </c>
      <c r="L1382" t="s">
        <v>49</v>
      </c>
      <c r="M1382" t="str">
        <f t="shared" si="85"/>
        <v>Tidak Bermasalah</v>
      </c>
    </row>
    <row r="1383" spans="1:13" x14ac:dyDescent="0.25">
      <c r="A1383" s="1">
        <v>44992</v>
      </c>
      <c r="B1383" t="s">
        <v>68</v>
      </c>
      <c r="C1383">
        <f t="shared" si="86"/>
        <v>54</v>
      </c>
      <c r="D1383" t="s">
        <v>3</v>
      </c>
      <c r="E1383">
        <f>IF(D1383="ECO",1,IF(D1383="EZ",2,3))</f>
        <v>1</v>
      </c>
      <c r="F1383" t="s">
        <v>4</v>
      </c>
      <c r="G1383">
        <f>IF(F1383="PP_PM",1,IF(F1383="PP_CASH",2,3))</f>
        <v>1</v>
      </c>
      <c r="H1383" t="s">
        <v>5</v>
      </c>
      <c r="I1383">
        <f>IF(H1383="AKULAKUOB",1,IF(H1383="BUKAEXPRESS",2,IF(H1383="BUKALAPAK",3,IF(H1383="E3",4,IF(H1383="LAZADA",5,IF(H1383="MAGELLAN",6,IF(H1383="SHOPEE",7,IF(H1383="TOKOPEDIA",8,9))))))))</f>
        <v>7</v>
      </c>
      <c r="J1383">
        <v>17078</v>
      </c>
      <c r="K1383">
        <f>IF(M1383="Bermasalah",0,1)</f>
        <v>0</v>
      </c>
      <c r="L1383" t="s">
        <v>19</v>
      </c>
      <c r="M1383" t="str">
        <f t="shared" si="85"/>
        <v>Bermasalah</v>
      </c>
    </row>
    <row r="1384" spans="1:13" x14ac:dyDescent="0.25">
      <c r="A1384" s="1">
        <v>45000</v>
      </c>
      <c r="B1384" t="s">
        <v>68</v>
      </c>
      <c r="C1384">
        <f t="shared" si="86"/>
        <v>54</v>
      </c>
      <c r="D1384" t="s">
        <v>8</v>
      </c>
      <c r="E1384">
        <f>IF(D1384="ECO",1,IF(D1384="EZ",2,3))</f>
        <v>2</v>
      </c>
      <c r="F1384" t="s">
        <v>4</v>
      </c>
      <c r="G1384">
        <f>IF(F1384="PP_PM",1,IF(F1384="PP_CASH",2,3))</f>
        <v>1</v>
      </c>
      <c r="H1384" t="s">
        <v>5</v>
      </c>
      <c r="I1384">
        <f>IF(H1384="AKULAKUOB",1,IF(H1384="BUKAEXPRESS",2,IF(H1384="BUKALAPAK",3,IF(H1384="E3",4,IF(H1384="LAZADA",5,IF(H1384="MAGELLAN",6,IF(H1384="SHOPEE",7,IF(H1384="TOKOPEDIA",8,9))))))))</f>
        <v>7</v>
      </c>
      <c r="J1384">
        <v>38315</v>
      </c>
      <c r="K1384">
        <f>IF(M1384="Bermasalah",0,1)</f>
        <v>1</v>
      </c>
      <c r="L1384" t="s">
        <v>6</v>
      </c>
      <c r="M1384" t="str">
        <f t="shared" si="85"/>
        <v>Tidak Bermasalah</v>
      </c>
    </row>
    <row r="1385" spans="1:13" x14ac:dyDescent="0.25">
      <c r="A1385" s="1">
        <v>45001</v>
      </c>
      <c r="B1385" t="s">
        <v>68</v>
      </c>
      <c r="C1385">
        <f t="shared" si="86"/>
        <v>54</v>
      </c>
      <c r="D1385" t="s">
        <v>3</v>
      </c>
      <c r="E1385">
        <f>IF(D1385="ECO",1,IF(D1385="EZ",2,3))</f>
        <v>1</v>
      </c>
      <c r="F1385" t="s">
        <v>4</v>
      </c>
      <c r="G1385">
        <f>IF(F1385="PP_PM",1,IF(F1385="PP_CASH",2,3))</f>
        <v>1</v>
      </c>
      <c r="H1385" t="s">
        <v>5</v>
      </c>
      <c r="I1385">
        <f>IF(H1385="AKULAKUOB",1,IF(H1385="BUKAEXPRESS",2,IF(H1385="BUKALAPAK",3,IF(H1385="E3",4,IF(H1385="LAZADA",5,IF(H1385="MAGELLAN",6,IF(H1385="SHOPEE",7,IF(H1385="TOKOPEDIA",8,9))))))))</f>
        <v>7</v>
      </c>
      <c r="J1385">
        <v>21532</v>
      </c>
      <c r="K1385">
        <f>IF(M1385="Bermasalah",0,1)</f>
        <v>0</v>
      </c>
      <c r="L1385" t="s">
        <v>131</v>
      </c>
      <c r="M1385" t="str">
        <f t="shared" si="85"/>
        <v>Bermasalah</v>
      </c>
    </row>
    <row r="1386" spans="1:13" x14ac:dyDescent="0.25">
      <c r="A1386" s="1">
        <v>45009</v>
      </c>
      <c r="B1386" t="s">
        <v>68</v>
      </c>
      <c r="C1386">
        <f t="shared" si="86"/>
        <v>54</v>
      </c>
      <c r="D1386" t="s">
        <v>3</v>
      </c>
      <c r="E1386">
        <f>IF(D1386="ECO",1,IF(D1386="EZ",2,3))</f>
        <v>1</v>
      </c>
      <c r="F1386" t="s">
        <v>4</v>
      </c>
      <c r="G1386">
        <f>IF(F1386="PP_PM",1,IF(F1386="PP_CASH",2,3))</f>
        <v>1</v>
      </c>
      <c r="H1386" t="s">
        <v>5</v>
      </c>
      <c r="I1386">
        <f>IF(H1386="AKULAKUOB",1,IF(H1386="BUKAEXPRESS",2,IF(H1386="BUKALAPAK",3,IF(H1386="E3",4,IF(H1386="LAZADA",5,IF(H1386="MAGELLAN",6,IF(H1386="SHOPEE",7,IF(H1386="TOKOPEDIA",8,9))))))))</f>
        <v>7</v>
      </c>
      <c r="J1386">
        <v>24998</v>
      </c>
      <c r="K1386">
        <f>IF(M1386="Bermasalah",0,1)</f>
        <v>0</v>
      </c>
      <c r="L1386" t="s">
        <v>131</v>
      </c>
      <c r="M1386" t="str">
        <f t="shared" si="85"/>
        <v>Bermasalah</v>
      </c>
    </row>
    <row r="1387" spans="1:13" x14ac:dyDescent="0.25">
      <c r="A1387" s="1">
        <v>45012</v>
      </c>
      <c r="B1387" t="s">
        <v>68</v>
      </c>
      <c r="C1387">
        <f t="shared" si="86"/>
        <v>54</v>
      </c>
      <c r="D1387" t="s">
        <v>8</v>
      </c>
      <c r="E1387">
        <f>IF(D1387="ECO",1,IF(D1387="EZ",2,3))</f>
        <v>2</v>
      </c>
      <c r="F1387" t="s">
        <v>4</v>
      </c>
      <c r="G1387">
        <f>IF(F1387="PP_PM",1,IF(F1387="PP_CASH",2,3))</f>
        <v>1</v>
      </c>
      <c r="H1387" t="s">
        <v>5</v>
      </c>
      <c r="I1387">
        <f>IF(H1387="AKULAKUOB",1,IF(H1387="BUKAEXPRESS",2,IF(H1387="BUKALAPAK",3,IF(H1387="E3",4,IF(H1387="LAZADA",5,IF(H1387="MAGELLAN",6,IF(H1387="SHOPEE",7,IF(H1387="TOKOPEDIA",8,9))))))))</f>
        <v>7</v>
      </c>
      <c r="J1387">
        <v>68870</v>
      </c>
      <c r="K1387">
        <f>IF(M1387="Bermasalah",0,1)</f>
        <v>0</v>
      </c>
      <c r="L1387" t="s">
        <v>131</v>
      </c>
      <c r="M1387" t="str">
        <f t="shared" si="85"/>
        <v>Bermasalah</v>
      </c>
    </row>
    <row r="1388" spans="1:13" x14ac:dyDescent="0.25">
      <c r="A1388" s="1">
        <v>45015</v>
      </c>
      <c r="B1388" t="s">
        <v>68</v>
      </c>
      <c r="C1388">
        <f t="shared" si="86"/>
        <v>54</v>
      </c>
      <c r="D1388" t="s">
        <v>3</v>
      </c>
      <c r="E1388">
        <f>IF(D1388="ECO",1,IF(D1388="EZ",2,3))</f>
        <v>1</v>
      </c>
      <c r="F1388" t="s">
        <v>4</v>
      </c>
      <c r="G1388">
        <f>IF(F1388="PP_PM",1,IF(F1388="PP_CASH",2,3))</f>
        <v>1</v>
      </c>
      <c r="H1388" t="s">
        <v>5</v>
      </c>
      <c r="I1388">
        <f>IF(H1388="AKULAKUOB",1,IF(H1388="BUKAEXPRESS",2,IF(H1388="BUKALAPAK",3,IF(H1388="E3",4,IF(H1388="LAZADA",5,IF(H1388="MAGELLAN",6,IF(H1388="SHOPEE",7,IF(H1388="TOKOPEDIA",8,9))))))))</f>
        <v>7</v>
      </c>
      <c r="J1388">
        <v>32918</v>
      </c>
      <c r="K1388">
        <f>IF(M1388="Bermasalah",0,1)</f>
        <v>1</v>
      </c>
      <c r="L1388" t="s">
        <v>49</v>
      </c>
      <c r="M1388" t="str">
        <f t="shared" si="85"/>
        <v>Tidak Bermasalah</v>
      </c>
    </row>
    <row r="1389" spans="1:13" x14ac:dyDescent="0.25">
      <c r="A1389" s="1">
        <v>45016</v>
      </c>
      <c r="B1389" t="s">
        <v>68</v>
      </c>
      <c r="C1389">
        <f t="shared" si="86"/>
        <v>54</v>
      </c>
      <c r="D1389" t="s">
        <v>3</v>
      </c>
      <c r="E1389">
        <f>IF(D1389="ECO",1,IF(D1389="EZ",2,3))</f>
        <v>1</v>
      </c>
      <c r="F1389" t="s">
        <v>4</v>
      </c>
      <c r="G1389">
        <f>IF(F1389="PP_PM",1,IF(F1389="PP_CASH",2,3))</f>
        <v>1</v>
      </c>
      <c r="H1389" t="s">
        <v>5</v>
      </c>
      <c r="I1389">
        <f>IF(H1389="AKULAKUOB",1,IF(H1389="BUKAEXPRESS",2,IF(H1389="BUKALAPAK",3,IF(H1389="E3",4,IF(H1389="LAZADA",5,IF(H1389="MAGELLAN",6,IF(H1389="SHOPEE",7,IF(H1389="TOKOPEDIA",8,9))))))))</f>
        <v>7</v>
      </c>
      <c r="J1389">
        <v>24998</v>
      </c>
      <c r="K1389">
        <f>IF(M1389="Bermasalah",0,1)</f>
        <v>1</v>
      </c>
      <c r="L1389" t="s">
        <v>49</v>
      </c>
      <c r="M1389" t="str">
        <f t="shared" si="85"/>
        <v>Tidak Bermasalah</v>
      </c>
    </row>
    <row r="1390" spans="1:13" x14ac:dyDescent="0.25">
      <c r="A1390" s="1">
        <v>45029</v>
      </c>
      <c r="B1390" t="s">
        <v>68</v>
      </c>
      <c r="C1390">
        <f t="shared" si="86"/>
        <v>54</v>
      </c>
      <c r="D1390" t="s">
        <v>3</v>
      </c>
      <c r="E1390">
        <f>IF(D1390="ECO",1,IF(D1390="EZ",2,3))</f>
        <v>1</v>
      </c>
      <c r="F1390" t="s">
        <v>4</v>
      </c>
      <c r="G1390">
        <f>IF(F1390="PP_PM",1,IF(F1390="PP_CASH",2,3))</f>
        <v>1</v>
      </c>
      <c r="H1390" t="s">
        <v>5</v>
      </c>
      <c r="I1390">
        <f>IF(H1390="AKULAKUOB",1,IF(H1390="BUKAEXPRESS",2,IF(H1390="BUKALAPAK",3,IF(H1390="E3",4,IF(H1390="LAZADA",5,IF(H1390="MAGELLAN",6,IF(H1390="SHOPEE",7,IF(H1390="TOKOPEDIA",8,9))))))))</f>
        <v>7</v>
      </c>
      <c r="J1390">
        <v>18315</v>
      </c>
      <c r="K1390">
        <f>IF(M1390="Bermasalah",0,1)</f>
        <v>0</v>
      </c>
      <c r="L1390" t="s">
        <v>131</v>
      </c>
      <c r="M1390" t="str">
        <f t="shared" si="85"/>
        <v>Bermasalah</v>
      </c>
    </row>
    <row r="1391" spans="1:13" x14ac:dyDescent="0.25">
      <c r="A1391" s="1">
        <v>45044</v>
      </c>
      <c r="B1391" t="s">
        <v>68</v>
      </c>
      <c r="C1391">
        <f t="shared" si="86"/>
        <v>54</v>
      </c>
      <c r="D1391" t="s">
        <v>8</v>
      </c>
      <c r="E1391">
        <f>IF(D1391="ECO",1,IF(D1391="EZ",2,3))</f>
        <v>2</v>
      </c>
      <c r="F1391" t="s">
        <v>4</v>
      </c>
      <c r="G1391">
        <f>IF(F1391="PP_PM",1,IF(F1391="PP_CASH",2,3))</f>
        <v>1</v>
      </c>
      <c r="H1391" t="s">
        <v>5</v>
      </c>
      <c r="I1391">
        <f>IF(H1391="AKULAKUOB",1,IF(H1391="BUKAEXPRESS",2,IF(H1391="BUKALAPAK",3,IF(H1391="E3",4,IF(H1391="LAZADA",5,IF(H1391="MAGELLAN",6,IF(H1391="SHOPEE",7,IF(H1391="TOKOPEDIA",8,9))))))))</f>
        <v>7</v>
      </c>
      <c r="J1391">
        <v>23280</v>
      </c>
      <c r="K1391">
        <f>IF(M1391="Bermasalah",0,1)</f>
        <v>0</v>
      </c>
      <c r="L1391" t="s">
        <v>131</v>
      </c>
      <c r="M1391" t="str">
        <f t="shared" si="85"/>
        <v>Bermasalah</v>
      </c>
    </row>
    <row r="1392" spans="1:13" x14ac:dyDescent="0.25">
      <c r="A1392" s="1">
        <v>45044</v>
      </c>
      <c r="B1392" t="s">
        <v>68</v>
      </c>
      <c r="C1392">
        <f t="shared" si="86"/>
        <v>54</v>
      </c>
      <c r="D1392" t="s">
        <v>3</v>
      </c>
      <c r="E1392">
        <f>IF(D1392="ECO",1,IF(D1392="EZ",2,3))</f>
        <v>1</v>
      </c>
      <c r="F1392" t="s">
        <v>4</v>
      </c>
      <c r="G1392">
        <f>IF(F1392="PP_PM",1,IF(F1392="PP_CASH",2,3))</f>
        <v>1</v>
      </c>
      <c r="H1392" t="s">
        <v>5</v>
      </c>
      <c r="I1392">
        <f>IF(H1392="AKULAKUOB",1,IF(H1392="BUKAEXPRESS",2,IF(H1392="BUKALAPAK",3,IF(H1392="E3",4,IF(H1392="LAZADA",5,IF(H1392="MAGELLAN",6,IF(H1392="SHOPEE",7,IF(H1392="TOKOPEDIA",8,9))))))))</f>
        <v>7</v>
      </c>
      <c r="J1392">
        <v>18562</v>
      </c>
      <c r="K1392">
        <f>IF(M1392="Bermasalah",0,1)</f>
        <v>0</v>
      </c>
      <c r="L1392" t="s">
        <v>131</v>
      </c>
      <c r="M1392" t="str">
        <f t="shared" si="85"/>
        <v>Bermasalah</v>
      </c>
    </row>
    <row r="1393" spans="1:13" x14ac:dyDescent="0.25">
      <c r="A1393" s="1">
        <v>45042</v>
      </c>
      <c r="B1393" t="s">
        <v>68</v>
      </c>
      <c r="C1393">
        <f t="shared" si="86"/>
        <v>54</v>
      </c>
      <c r="D1393" t="s">
        <v>8</v>
      </c>
      <c r="E1393">
        <f>IF(D1393="ECO",1,IF(D1393="EZ",2,3))</f>
        <v>2</v>
      </c>
      <c r="F1393" t="s">
        <v>4</v>
      </c>
      <c r="G1393">
        <f>IF(F1393="PP_PM",1,IF(F1393="PP_CASH",2,3))</f>
        <v>1</v>
      </c>
      <c r="H1393" t="s">
        <v>5</v>
      </c>
      <c r="I1393">
        <f>IF(H1393="AKULAKUOB",1,IF(H1393="BUKAEXPRESS",2,IF(H1393="BUKALAPAK",3,IF(H1393="E3",4,IF(H1393="LAZADA",5,IF(H1393="MAGELLAN",6,IF(H1393="SHOPEE",7,IF(H1393="TOKOPEDIA",8,9))))))))</f>
        <v>7</v>
      </c>
      <c r="J1393">
        <v>23280</v>
      </c>
      <c r="K1393">
        <f>IF(M1393="Bermasalah",0,1)</f>
        <v>0</v>
      </c>
      <c r="L1393" t="s">
        <v>131</v>
      </c>
      <c r="M1393" t="str">
        <f t="shared" si="85"/>
        <v>Bermasalah</v>
      </c>
    </row>
    <row r="1394" spans="1:13" x14ac:dyDescent="0.25">
      <c r="A1394" s="1">
        <v>45019</v>
      </c>
      <c r="B1394" t="s">
        <v>68</v>
      </c>
      <c r="C1394">
        <f t="shared" si="86"/>
        <v>54</v>
      </c>
      <c r="D1394" t="s">
        <v>8</v>
      </c>
      <c r="E1394">
        <f>IF(D1394="ECO",1,IF(D1394="EZ",2,3))</f>
        <v>2</v>
      </c>
      <c r="F1394" t="s">
        <v>4</v>
      </c>
      <c r="G1394">
        <f>IF(F1394="PP_PM",1,IF(F1394="PP_CASH",2,3))</f>
        <v>1</v>
      </c>
      <c r="H1394" t="s">
        <v>5</v>
      </c>
      <c r="I1394">
        <f>IF(H1394="AKULAKUOB",1,IF(H1394="BUKAEXPRESS",2,IF(H1394="BUKALAPAK",3,IF(H1394="E3",4,IF(H1394="LAZADA",5,IF(H1394="MAGELLAN",6,IF(H1394="SHOPEE",7,IF(H1394="TOKOPEDIA",8,9))))))))</f>
        <v>7</v>
      </c>
      <c r="J1394">
        <v>3880</v>
      </c>
      <c r="K1394">
        <f>IF(M1394="Bermasalah",0,1)</f>
        <v>0</v>
      </c>
      <c r="L1394" t="s">
        <v>19</v>
      </c>
      <c r="M1394" t="str">
        <f t="shared" si="85"/>
        <v>Bermasalah</v>
      </c>
    </row>
    <row r="1395" spans="1:13" x14ac:dyDescent="0.25">
      <c r="A1395" s="1">
        <v>45052</v>
      </c>
      <c r="B1395" t="s">
        <v>68</v>
      </c>
      <c r="C1395">
        <f t="shared" si="86"/>
        <v>54</v>
      </c>
      <c r="D1395" t="s">
        <v>3</v>
      </c>
      <c r="E1395">
        <f>IF(D1395="ECO",1,IF(D1395="EZ",2,3))</f>
        <v>1</v>
      </c>
      <c r="F1395" t="s">
        <v>4</v>
      </c>
      <c r="G1395">
        <f>IF(F1395="PP_PM",1,IF(F1395="PP_CASH",2,3))</f>
        <v>1</v>
      </c>
      <c r="H1395" t="s">
        <v>5</v>
      </c>
      <c r="I1395">
        <f>IF(H1395="AKULAKUOB",1,IF(H1395="BUKAEXPRESS",2,IF(H1395="BUKALAPAK",3,IF(H1395="E3",4,IF(H1395="LAZADA",5,IF(H1395="MAGELLAN",6,IF(H1395="SHOPEE",7,IF(H1395="TOKOPEDIA",8,9))))))))</f>
        <v>7</v>
      </c>
      <c r="J1395">
        <v>22028</v>
      </c>
      <c r="K1395">
        <f>IF(M1395="Bermasalah",0,1)</f>
        <v>1</v>
      </c>
      <c r="L1395" t="s">
        <v>49</v>
      </c>
      <c r="M1395" t="str">
        <f t="shared" si="85"/>
        <v>Tidak Bermasalah</v>
      </c>
    </row>
    <row r="1396" spans="1:13" x14ac:dyDescent="0.25">
      <c r="A1396" s="1">
        <v>44931</v>
      </c>
      <c r="B1396" t="s">
        <v>23</v>
      </c>
      <c r="C1396">
        <f t="shared" si="86"/>
        <v>55</v>
      </c>
      <c r="D1396" t="s">
        <v>8</v>
      </c>
      <c r="E1396">
        <f>IF(D1396="ECO",1,IF(D1396="EZ",2,3))</f>
        <v>2</v>
      </c>
      <c r="F1396" t="s">
        <v>4</v>
      </c>
      <c r="G1396">
        <f>IF(F1396="PP_PM",1,IF(F1396="PP_CASH",2,3))</f>
        <v>1</v>
      </c>
      <c r="H1396" t="s">
        <v>12</v>
      </c>
      <c r="I1396">
        <f>IF(H1396="AKULAKUOB",1,IF(H1396="BUKAEXPRESS",2,IF(H1396="BUKALAPAK",3,IF(H1396="E3",4,IF(H1396="LAZADA",5,IF(H1396="MAGELLAN",6,IF(H1396="SHOPEE",7,IF(H1396="TOKOPEDIA",8,9))))))))</f>
        <v>6</v>
      </c>
      <c r="J1396">
        <v>10670</v>
      </c>
      <c r="K1396">
        <f>IF(M1396="Bermasalah",0,1)</f>
        <v>0</v>
      </c>
      <c r="L1396" t="s">
        <v>19</v>
      </c>
      <c r="M1396" t="str">
        <f t="shared" si="85"/>
        <v>Bermasalah</v>
      </c>
    </row>
    <row r="1397" spans="1:13" x14ac:dyDescent="0.25">
      <c r="A1397" s="1">
        <v>44932</v>
      </c>
      <c r="B1397" t="s">
        <v>23</v>
      </c>
      <c r="C1397">
        <f>IF(B1397=B1396,55,56)</f>
        <v>55</v>
      </c>
      <c r="D1397" t="s">
        <v>8</v>
      </c>
      <c r="E1397">
        <f>IF(D1397="ECO",1,IF(D1397="EZ",2,3))</f>
        <v>2</v>
      </c>
      <c r="F1397" t="s">
        <v>4</v>
      </c>
      <c r="G1397">
        <f>IF(F1397="PP_PM",1,IF(F1397="PP_CASH",2,3))</f>
        <v>1</v>
      </c>
      <c r="H1397" t="s">
        <v>12</v>
      </c>
      <c r="I1397">
        <f>IF(H1397="AKULAKUOB",1,IF(H1397="BUKAEXPRESS",2,IF(H1397="BUKALAPAK",3,IF(H1397="E3",4,IF(H1397="LAZADA",5,IF(H1397="MAGELLAN",6,IF(H1397="SHOPEE",7,IF(H1397="TOKOPEDIA",8,9))))))))</f>
        <v>6</v>
      </c>
      <c r="J1397">
        <v>3880</v>
      </c>
      <c r="K1397">
        <f>IF(M1397="Bermasalah",0,1)</f>
        <v>0</v>
      </c>
      <c r="L1397" t="s">
        <v>19</v>
      </c>
      <c r="M1397" t="str">
        <f t="shared" ref="M1397:M1457" si="87">IF(L1397="Other","Bermasalah",IF(L1397="Delivery","Tidak Bermasalah",IF(L1397="Kirim","Tidak Bermasalah",IF(L1397="Pack","Tidak Bermasalah",IF(L1397="Paket Bermasalah","Bermasalah",IF(L1397="Paket Tinggal Gudang","Tidak Bermasalah",IF(L1397="Sampai","Tidak Bermasalah",IF(L1397="Tanda Terima","Tidak Bermasalah",IF(L1397="TTD Retur","Bermasalah",0)))))))))</f>
        <v>Bermasalah</v>
      </c>
    </row>
    <row r="1398" spans="1:13" x14ac:dyDescent="0.25">
      <c r="A1398" s="1">
        <v>44928</v>
      </c>
      <c r="B1398" t="s">
        <v>23</v>
      </c>
      <c r="C1398">
        <f t="shared" ref="C1398:C1414" si="88">IF(B1398=B1397,55,56)</f>
        <v>55</v>
      </c>
      <c r="D1398" t="s">
        <v>8</v>
      </c>
      <c r="E1398">
        <f>IF(D1398="ECO",1,IF(D1398="EZ",2,3))</f>
        <v>2</v>
      </c>
      <c r="F1398" t="s">
        <v>4</v>
      </c>
      <c r="G1398">
        <f>IF(F1398="PP_PM",1,IF(F1398="PP_CASH",2,3))</f>
        <v>1</v>
      </c>
      <c r="H1398" t="s">
        <v>12</v>
      </c>
      <c r="I1398">
        <f>IF(H1398="AKULAKUOB",1,IF(H1398="BUKAEXPRESS",2,IF(H1398="BUKALAPAK",3,IF(H1398="E3",4,IF(H1398="LAZADA",5,IF(H1398="MAGELLAN",6,IF(H1398="SHOPEE",7,IF(H1398="TOKOPEDIA",8,9))))))))</f>
        <v>6</v>
      </c>
      <c r="J1398">
        <v>34920</v>
      </c>
      <c r="K1398">
        <f>IF(M1398="Bermasalah",0,1)</f>
        <v>0</v>
      </c>
      <c r="L1398" t="s">
        <v>19</v>
      </c>
      <c r="M1398" t="str">
        <f t="shared" si="87"/>
        <v>Bermasalah</v>
      </c>
    </row>
    <row r="1399" spans="1:13" x14ac:dyDescent="0.25">
      <c r="A1399" s="1">
        <v>44980</v>
      </c>
      <c r="B1399" t="s">
        <v>23</v>
      </c>
      <c r="C1399">
        <f t="shared" si="88"/>
        <v>55</v>
      </c>
      <c r="D1399" t="s">
        <v>3</v>
      </c>
      <c r="E1399">
        <f>IF(D1399="ECO",1,IF(D1399="EZ",2,3))</f>
        <v>1</v>
      </c>
      <c r="F1399" t="s">
        <v>4</v>
      </c>
      <c r="G1399">
        <f>IF(F1399="PP_PM",1,IF(F1399="PP_CASH",2,3))</f>
        <v>1</v>
      </c>
      <c r="H1399" t="s">
        <v>12</v>
      </c>
      <c r="I1399">
        <f>IF(H1399="AKULAKUOB",1,IF(H1399="BUKAEXPRESS",2,IF(H1399="BUKALAPAK",3,IF(H1399="E3",4,IF(H1399="LAZADA",5,IF(H1399="MAGELLAN",6,IF(H1399="SHOPEE",7,IF(H1399="TOKOPEDIA",8,9))))))))</f>
        <v>6</v>
      </c>
      <c r="J1399">
        <v>23350</v>
      </c>
      <c r="K1399">
        <f>IF(M1399="Bermasalah",0,1)</f>
        <v>1</v>
      </c>
      <c r="L1399" t="s">
        <v>49</v>
      </c>
      <c r="M1399" t="str">
        <f t="shared" si="87"/>
        <v>Tidak Bermasalah</v>
      </c>
    </row>
    <row r="1400" spans="1:13" x14ac:dyDescent="0.25">
      <c r="A1400" s="1">
        <v>44968</v>
      </c>
      <c r="B1400" t="s">
        <v>23</v>
      </c>
      <c r="C1400">
        <f t="shared" si="88"/>
        <v>55</v>
      </c>
      <c r="D1400" t="s">
        <v>3</v>
      </c>
      <c r="E1400">
        <f>IF(D1400="ECO",1,IF(D1400="EZ",2,3))</f>
        <v>1</v>
      </c>
      <c r="F1400" t="s">
        <v>4</v>
      </c>
      <c r="G1400">
        <f>IF(F1400="PP_PM",1,IF(F1400="PP_CASH",2,3))</f>
        <v>1</v>
      </c>
      <c r="H1400" t="s">
        <v>12</v>
      </c>
      <c r="I1400">
        <f>IF(H1400="AKULAKUOB",1,IF(H1400="BUKAEXPRESS",2,IF(H1400="BUKALAPAK",3,IF(H1400="E3",4,IF(H1400="LAZADA",5,IF(H1400="MAGELLAN",6,IF(H1400="SHOPEE",7,IF(H1400="TOKOPEDIA",8,9))))))))</f>
        <v>6</v>
      </c>
      <c r="J1400">
        <v>21532</v>
      </c>
      <c r="K1400">
        <f>IF(M1400="Bermasalah",0,1)</f>
        <v>1</v>
      </c>
      <c r="L1400" t="s">
        <v>49</v>
      </c>
      <c r="M1400" t="str">
        <f t="shared" si="87"/>
        <v>Tidak Bermasalah</v>
      </c>
    </row>
    <row r="1401" spans="1:13" x14ac:dyDescent="0.25">
      <c r="A1401" s="1">
        <v>44969</v>
      </c>
      <c r="B1401" t="s">
        <v>23</v>
      </c>
      <c r="C1401">
        <f t="shared" si="88"/>
        <v>55</v>
      </c>
      <c r="D1401" t="s">
        <v>3</v>
      </c>
      <c r="E1401">
        <f>IF(D1401="ECO",1,IF(D1401="EZ",2,3))</f>
        <v>1</v>
      </c>
      <c r="F1401" t="s">
        <v>4</v>
      </c>
      <c r="G1401">
        <f>IF(F1401="PP_PM",1,IF(F1401="PP_CASH",2,3))</f>
        <v>1</v>
      </c>
      <c r="H1401" t="s">
        <v>12</v>
      </c>
      <c r="I1401">
        <f>IF(H1401="AKULAKUOB",1,IF(H1401="BUKAEXPRESS",2,IF(H1401="BUKALAPAK",3,IF(H1401="E3",4,IF(H1401="LAZADA",5,IF(H1401="MAGELLAN",6,IF(H1401="SHOPEE",7,IF(H1401="TOKOPEDIA",8,9))))))))</f>
        <v>6</v>
      </c>
      <c r="J1401">
        <v>31432</v>
      </c>
      <c r="K1401">
        <f>IF(M1401="Bermasalah",0,1)</f>
        <v>1</v>
      </c>
      <c r="L1401" t="s">
        <v>49</v>
      </c>
      <c r="M1401" t="str">
        <f t="shared" si="87"/>
        <v>Tidak Bermasalah</v>
      </c>
    </row>
    <row r="1402" spans="1:13" x14ac:dyDescent="0.25">
      <c r="A1402" s="1">
        <v>44983</v>
      </c>
      <c r="B1402" t="s">
        <v>23</v>
      </c>
      <c r="C1402">
        <f t="shared" si="88"/>
        <v>55</v>
      </c>
      <c r="D1402" t="s">
        <v>3</v>
      </c>
      <c r="E1402">
        <f>IF(D1402="ECO",1,IF(D1402="EZ",2,3))</f>
        <v>1</v>
      </c>
      <c r="F1402" t="s">
        <v>4</v>
      </c>
      <c r="G1402">
        <f>IF(F1402="PP_PM",1,IF(F1402="PP_CASH",2,3))</f>
        <v>1</v>
      </c>
      <c r="H1402" t="s">
        <v>12</v>
      </c>
      <c r="I1402">
        <f>IF(H1402="AKULAKUOB",1,IF(H1402="BUKAEXPRESS",2,IF(H1402="BUKALAPAK",3,IF(H1402="E3",4,IF(H1402="LAZADA",5,IF(H1402="MAGELLAN",6,IF(H1402="SHOPEE",7,IF(H1402="TOKOPEDIA",8,9))))))))</f>
        <v>6</v>
      </c>
      <c r="J1402">
        <v>29948</v>
      </c>
      <c r="K1402">
        <f>IF(M1402="Bermasalah",0,1)</f>
        <v>1</v>
      </c>
      <c r="L1402" t="s">
        <v>49</v>
      </c>
      <c r="M1402" t="str">
        <f t="shared" si="87"/>
        <v>Tidak Bermasalah</v>
      </c>
    </row>
    <row r="1403" spans="1:13" x14ac:dyDescent="0.25">
      <c r="A1403" s="1">
        <v>44958</v>
      </c>
      <c r="B1403" t="s">
        <v>23</v>
      </c>
      <c r="C1403">
        <f t="shared" si="88"/>
        <v>55</v>
      </c>
      <c r="D1403" t="s">
        <v>3</v>
      </c>
      <c r="E1403">
        <f>IF(D1403="ECO",1,IF(D1403="EZ",2,3))</f>
        <v>1</v>
      </c>
      <c r="F1403" t="s">
        <v>4</v>
      </c>
      <c r="G1403">
        <f>IF(F1403="PP_PM",1,IF(F1403="PP_CASH",2,3))</f>
        <v>1</v>
      </c>
      <c r="H1403" t="s">
        <v>12</v>
      </c>
      <c r="I1403">
        <f>IF(H1403="AKULAKUOB",1,IF(H1403="BUKAEXPRESS",2,IF(H1403="BUKALAPAK",3,IF(H1403="E3",4,IF(H1403="LAZADA",5,IF(H1403="MAGELLAN",6,IF(H1403="SHOPEE",7,IF(H1403="TOKOPEDIA",8,9))))))))</f>
        <v>6</v>
      </c>
      <c r="J1403">
        <v>33412</v>
      </c>
      <c r="K1403">
        <f>IF(M1403="Bermasalah",0,1)</f>
        <v>1</v>
      </c>
      <c r="L1403" t="s">
        <v>49</v>
      </c>
      <c r="M1403" t="str">
        <f t="shared" si="87"/>
        <v>Tidak Bermasalah</v>
      </c>
    </row>
    <row r="1404" spans="1:13" x14ac:dyDescent="0.25">
      <c r="A1404" s="1">
        <v>45006</v>
      </c>
      <c r="B1404" t="s">
        <v>23</v>
      </c>
      <c r="C1404">
        <f t="shared" si="88"/>
        <v>55</v>
      </c>
      <c r="D1404" t="s">
        <v>3</v>
      </c>
      <c r="E1404">
        <f>IF(D1404="ECO",1,IF(D1404="EZ",2,3))</f>
        <v>1</v>
      </c>
      <c r="F1404" t="s">
        <v>4</v>
      </c>
      <c r="G1404">
        <f>IF(F1404="PP_PM",1,IF(F1404="PP_CASH",2,3))</f>
        <v>1</v>
      </c>
      <c r="H1404" t="s">
        <v>12</v>
      </c>
      <c r="I1404">
        <f>IF(H1404="AKULAKUOB",1,IF(H1404="BUKAEXPRESS",2,IF(H1404="BUKALAPAK",3,IF(H1404="E3",4,IF(H1404="LAZADA",5,IF(H1404="MAGELLAN",6,IF(H1404="SHOPEE",7,IF(H1404="TOKOPEDIA",8,9))))))))</f>
        <v>6</v>
      </c>
      <c r="J1404">
        <v>38610</v>
      </c>
      <c r="K1404">
        <f>IF(M1404="Bermasalah",0,1)</f>
        <v>1</v>
      </c>
      <c r="L1404" t="s">
        <v>49</v>
      </c>
      <c r="M1404" t="str">
        <f t="shared" si="87"/>
        <v>Tidak Bermasalah</v>
      </c>
    </row>
    <row r="1405" spans="1:13" x14ac:dyDescent="0.25">
      <c r="A1405" s="1">
        <v>45015</v>
      </c>
      <c r="B1405" t="s">
        <v>23</v>
      </c>
      <c r="C1405">
        <f t="shared" si="88"/>
        <v>55</v>
      </c>
      <c r="D1405" t="s">
        <v>3</v>
      </c>
      <c r="E1405">
        <f>IF(D1405="ECO",1,IF(D1405="EZ",2,3))</f>
        <v>1</v>
      </c>
      <c r="F1405" t="s">
        <v>4</v>
      </c>
      <c r="G1405">
        <f>IF(F1405="PP_PM",1,IF(F1405="PP_CASH",2,3))</f>
        <v>1</v>
      </c>
      <c r="H1405" t="s">
        <v>12</v>
      </c>
      <c r="I1405">
        <f>IF(H1405="AKULAKUOB",1,IF(H1405="BUKAEXPRESS",2,IF(H1405="BUKALAPAK",3,IF(H1405="E3",4,IF(H1405="LAZADA",5,IF(H1405="MAGELLAN",6,IF(H1405="SHOPEE",7,IF(H1405="TOKOPEDIA",8,9))))))))</f>
        <v>6</v>
      </c>
      <c r="J1405">
        <v>20048</v>
      </c>
      <c r="K1405">
        <f>IF(M1405="Bermasalah",0,1)</f>
        <v>1</v>
      </c>
      <c r="L1405" t="s">
        <v>49</v>
      </c>
      <c r="M1405" t="str">
        <f t="shared" si="87"/>
        <v>Tidak Bermasalah</v>
      </c>
    </row>
    <row r="1406" spans="1:13" x14ac:dyDescent="0.25">
      <c r="A1406" s="1">
        <v>45016</v>
      </c>
      <c r="B1406" t="s">
        <v>23</v>
      </c>
      <c r="C1406">
        <f t="shared" si="88"/>
        <v>55</v>
      </c>
      <c r="D1406" t="s">
        <v>3</v>
      </c>
      <c r="E1406">
        <f>IF(D1406="ECO",1,IF(D1406="EZ",2,3))</f>
        <v>1</v>
      </c>
      <c r="F1406" t="s">
        <v>4</v>
      </c>
      <c r="G1406">
        <f>IF(F1406="PP_PM",1,IF(F1406="PP_CASH",2,3))</f>
        <v>1</v>
      </c>
      <c r="H1406" t="s">
        <v>12</v>
      </c>
      <c r="I1406">
        <f>IF(H1406="AKULAKUOB",1,IF(H1406="BUKAEXPRESS",2,IF(H1406="BUKALAPAK",3,IF(H1406="E3",4,IF(H1406="LAZADA",5,IF(H1406="MAGELLAN",6,IF(H1406="SHOPEE",7,IF(H1406="TOKOPEDIA",8,9))))))))</f>
        <v>6</v>
      </c>
      <c r="J1406">
        <v>24998</v>
      </c>
      <c r="K1406">
        <f>IF(M1406="Bermasalah",0,1)</f>
        <v>1</v>
      </c>
      <c r="L1406" t="s">
        <v>49</v>
      </c>
      <c r="M1406" t="str">
        <f t="shared" si="87"/>
        <v>Tidak Bermasalah</v>
      </c>
    </row>
    <row r="1407" spans="1:13" x14ac:dyDescent="0.25">
      <c r="A1407" s="1">
        <v>45016</v>
      </c>
      <c r="B1407" t="s">
        <v>23</v>
      </c>
      <c r="C1407">
        <f t="shared" si="88"/>
        <v>55</v>
      </c>
      <c r="D1407" t="s">
        <v>3</v>
      </c>
      <c r="E1407">
        <f>IF(D1407="ECO",1,IF(D1407="EZ",2,3))</f>
        <v>1</v>
      </c>
      <c r="F1407" t="s">
        <v>4</v>
      </c>
      <c r="G1407">
        <f>IF(F1407="PP_PM",1,IF(F1407="PP_CASH",2,3))</f>
        <v>1</v>
      </c>
      <c r="H1407" t="s">
        <v>12</v>
      </c>
      <c r="I1407">
        <f>IF(H1407="AKULAKUOB",1,IF(H1407="BUKAEXPRESS",2,IF(H1407="BUKALAPAK",3,IF(H1407="E3",4,IF(H1407="LAZADA",5,IF(H1407="MAGELLAN",6,IF(H1407="SHOPEE",7,IF(H1407="TOKOPEDIA",8,9))))))))</f>
        <v>6</v>
      </c>
      <c r="J1407">
        <v>29948</v>
      </c>
      <c r="K1407">
        <f>IF(M1407="Bermasalah",0,1)</f>
        <v>1</v>
      </c>
      <c r="L1407" t="s">
        <v>49</v>
      </c>
      <c r="M1407" t="str">
        <f t="shared" si="87"/>
        <v>Tidak Bermasalah</v>
      </c>
    </row>
    <row r="1408" spans="1:13" x14ac:dyDescent="0.25">
      <c r="A1408" s="1">
        <v>45016</v>
      </c>
      <c r="B1408" t="s">
        <v>23</v>
      </c>
      <c r="C1408">
        <f t="shared" si="88"/>
        <v>55</v>
      </c>
      <c r="D1408" t="s">
        <v>3</v>
      </c>
      <c r="E1408">
        <f>IF(D1408="ECO",1,IF(D1408="EZ",2,3))</f>
        <v>1</v>
      </c>
      <c r="F1408" t="s">
        <v>4</v>
      </c>
      <c r="G1408">
        <f>IF(F1408="PP_PM",1,IF(F1408="PP_CASH",2,3))</f>
        <v>1</v>
      </c>
      <c r="H1408" t="s">
        <v>12</v>
      </c>
      <c r="I1408">
        <f>IF(H1408="AKULAKUOB",1,IF(H1408="BUKAEXPRESS",2,IF(H1408="BUKALAPAK",3,IF(H1408="E3",4,IF(H1408="LAZADA",5,IF(H1408="MAGELLAN",6,IF(H1408="SHOPEE",7,IF(H1408="TOKOPEDIA",8,9))))))))</f>
        <v>6</v>
      </c>
      <c r="J1408">
        <v>29948</v>
      </c>
      <c r="K1408">
        <f>IF(M1408="Bermasalah",0,1)</f>
        <v>1</v>
      </c>
      <c r="L1408" t="s">
        <v>49</v>
      </c>
      <c r="M1408" t="str">
        <f t="shared" si="87"/>
        <v>Tidak Bermasalah</v>
      </c>
    </row>
    <row r="1409" spans="1:13" x14ac:dyDescent="0.25">
      <c r="A1409" s="1">
        <v>45027</v>
      </c>
      <c r="B1409" t="s">
        <v>23</v>
      </c>
      <c r="C1409">
        <f t="shared" si="88"/>
        <v>55</v>
      </c>
      <c r="D1409" t="s">
        <v>8</v>
      </c>
      <c r="E1409">
        <f>IF(D1409="ECO",1,IF(D1409="EZ",2,3))</f>
        <v>2</v>
      </c>
      <c r="F1409" t="s">
        <v>4</v>
      </c>
      <c r="G1409">
        <f>IF(F1409="PP_PM",1,IF(F1409="PP_CASH",2,3))</f>
        <v>1</v>
      </c>
      <c r="H1409" t="s">
        <v>12</v>
      </c>
      <c r="I1409">
        <f>IF(H1409="AKULAKUOB",1,IF(H1409="BUKAEXPRESS",2,IF(H1409="BUKALAPAK",3,IF(H1409="E3",4,IF(H1409="LAZADA",5,IF(H1409="MAGELLAN",6,IF(H1409="SHOPEE",7,IF(H1409="TOKOPEDIA",8,9))))))))</f>
        <v>6</v>
      </c>
      <c r="J1409">
        <v>4052</v>
      </c>
      <c r="K1409">
        <f>IF(M1409="Bermasalah",0,1)</f>
        <v>0</v>
      </c>
      <c r="L1409" t="s">
        <v>10</v>
      </c>
      <c r="M1409" t="str">
        <f t="shared" si="87"/>
        <v>Bermasalah</v>
      </c>
    </row>
    <row r="1410" spans="1:13" x14ac:dyDescent="0.25">
      <c r="A1410" s="1">
        <v>45030</v>
      </c>
      <c r="B1410" t="s">
        <v>23</v>
      </c>
      <c r="C1410">
        <f t="shared" si="88"/>
        <v>55</v>
      </c>
      <c r="D1410" t="s">
        <v>8</v>
      </c>
      <c r="E1410">
        <f>IF(D1410="ECO",1,IF(D1410="EZ",2,3))</f>
        <v>2</v>
      </c>
      <c r="F1410" t="s">
        <v>4</v>
      </c>
      <c r="G1410">
        <f>IF(F1410="PP_PM",1,IF(F1410="PP_CASH",2,3))</f>
        <v>1</v>
      </c>
      <c r="H1410" t="s">
        <v>12</v>
      </c>
      <c r="I1410">
        <f>IF(H1410="AKULAKUOB",1,IF(H1410="BUKAEXPRESS",2,IF(H1410="BUKALAPAK",3,IF(H1410="E3",4,IF(H1410="LAZADA",5,IF(H1410="MAGELLAN",6,IF(H1410="SHOPEE",7,IF(H1410="TOKOPEDIA",8,9))))))))</f>
        <v>6</v>
      </c>
      <c r="J1410">
        <v>4056</v>
      </c>
      <c r="K1410">
        <f>IF(M1410="Bermasalah",0,1)</f>
        <v>0</v>
      </c>
      <c r="L1410" t="s">
        <v>10</v>
      </c>
      <c r="M1410" t="str">
        <f t="shared" si="87"/>
        <v>Bermasalah</v>
      </c>
    </row>
    <row r="1411" spans="1:13" x14ac:dyDescent="0.25">
      <c r="A1411" s="1">
        <v>45071</v>
      </c>
      <c r="B1411" t="s">
        <v>23</v>
      </c>
      <c r="C1411">
        <f t="shared" si="88"/>
        <v>55</v>
      </c>
      <c r="D1411" t="s">
        <v>8</v>
      </c>
      <c r="E1411">
        <f>IF(D1411="ECO",1,IF(D1411="EZ",2,3))</f>
        <v>2</v>
      </c>
      <c r="F1411" t="s">
        <v>4</v>
      </c>
      <c r="G1411">
        <f>IF(F1411="PP_PM",1,IF(F1411="PP_CASH",2,3))</f>
        <v>1</v>
      </c>
      <c r="H1411" t="s">
        <v>12</v>
      </c>
      <c r="I1411">
        <f>IF(H1411="AKULAKUOB",1,IF(H1411="BUKAEXPRESS",2,IF(H1411="BUKALAPAK",3,IF(H1411="E3",4,IF(H1411="LAZADA",5,IF(H1411="MAGELLAN",6,IF(H1411="SHOPEE",7,IF(H1411="TOKOPEDIA",8,9))))))))</f>
        <v>6</v>
      </c>
      <c r="J1411">
        <v>41710</v>
      </c>
      <c r="K1411">
        <f>IF(M1411="Bermasalah",0,1)</f>
        <v>0</v>
      </c>
      <c r="L1411" t="s">
        <v>131</v>
      </c>
      <c r="M1411" t="str">
        <f t="shared" si="87"/>
        <v>Bermasalah</v>
      </c>
    </row>
    <row r="1412" spans="1:13" x14ac:dyDescent="0.25">
      <c r="A1412" s="1">
        <v>45053</v>
      </c>
      <c r="B1412" t="s">
        <v>23</v>
      </c>
      <c r="C1412">
        <f t="shared" si="88"/>
        <v>55</v>
      </c>
      <c r="D1412" t="s">
        <v>8</v>
      </c>
      <c r="E1412">
        <f>IF(D1412="ECO",1,IF(D1412="EZ",2,3))</f>
        <v>2</v>
      </c>
      <c r="F1412" t="s">
        <v>4</v>
      </c>
      <c r="G1412">
        <f>IF(F1412="PP_PM",1,IF(F1412="PP_CASH",2,3))</f>
        <v>1</v>
      </c>
      <c r="H1412" t="s">
        <v>12</v>
      </c>
      <c r="I1412">
        <f>IF(H1412="AKULAKUOB",1,IF(H1412="BUKAEXPRESS",2,IF(H1412="BUKALAPAK",3,IF(H1412="E3",4,IF(H1412="LAZADA",5,IF(H1412="MAGELLAN",6,IF(H1412="SHOPEE",7,IF(H1412="TOKOPEDIA",8,9))))))))</f>
        <v>6</v>
      </c>
      <c r="J1412">
        <v>4365</v>
      </c>
      <c r="K1412">
        <f>IF(M1412="Bermasalah",0,1)</f>
        <v>0</v>
      </c>
      <c r="L1412" t="s">
        <v>19</v>
      </c>
      <c r="M1412" t="str">
        <f t="shared" si="87"/>
        <v>Bermasalah</v>
      </c>
    </row>
    <row r="1413" spans="1:13" x14ac:dyDescent="0.25">
      <c r="A1413" s="1">
        <v>45054</v>
      </c>
      <c r="B1413" t="s">
        <v>23</v>
      </c>
      <c r="C1413">
        <f t="shared" si="88"/>
        <v>55</v>
      </c>
      <c r="D1413" t="s">
        <v>3</v>
      </c>
      <c r="E1413">
        <f>IF(D1413="ECO",1,IF(D1413="EZ",2,3))</f>
        <v>1</v>
      </c>
      <c r="F1413" t="s">
        <v>4</v>
      </c>
      <c r="G1413">
        <f>IF(F1413="PP_PM",1,IF(F1413="PP_CASH",2,3))</f>
        <v>1</v>
      </c>
      <c r="H1413" t="s">
        <v>12</v>
      </c>
      <c r="I1413">
        <f>IF(H1413="AKULAKUOB",1,IF(H1413="BUKAEXPRESS",2,IF(H1413="BUKALAPAK",3,IF(H1413="E3",4,IF(H1413="LAZADA",5,IF(H1413="MAGELLAN",6,IF(H1413="SHOPEE",7,IF(H1413="TOKOPEDIA",8,9))))))))</f>
        <v>6</v>
      </c>
      <c r="J1413">
        <v>21532</v>
      </c>
      <c r="K1413">
        <f>IF(M1413="Bermasalah",0,1)</f>
        <v>0</v>
      </c>
      <c r="L1413" t="s">
        <v>131</v>
      </c>
      <c r="M1413" t="str">
        <f t="shared" si="87"/>
        <v>Bermasalah</v>
      </c>
    </row>
    <row r="1414" spans="1:13" x14ac:dyDescent="0.25">
      <c r="A1414" s="1">
        <v>44952</v>
      </c>
      <c r="B1414" t="s">
        <v>166</v>
      </c>
      <c r="C1414">
        <f t="shared" si="88"/>
        <v>56</v>
      </c>
      <c r="D1414" t="s">
        <v>3</v>
      </c>
      <c r="E1414">
        <f>IF(D1414="ECO",1,IF(D1414="EZ",2,3))</f>
        <v>1</v>
      </c>
      <c r="F1414" t="s">
        <v>4</v>
      </c>
      <c r="G1414">
        <f>IF(F1414="PP_PM",1,IF(F1414="PP_CASH",2,3))</f>
        <v>1</v>
      </c>
      <c r="H1414" t="s">
        <v>5</v>
      </c>
      <c r="I1414">
        <f>IF(H1414="AKULAKUOB",1,IF(H1414="BUKAEXPRESS",2,IF(H1414="BUKALAPAK",3,IF(H1414="E3",4,IF(H1414="LAZADA",5,IF(H1414="MAGELLAN",6,IF(H1414="SHOPEE",7,IF(H1414="TOKOPEDIA",8,9))))))))</f>
        <v>7</v>
      </c>
      <c r="J1414">
        <v>26730</v>
      </c>
      <c r="K1414">
        <f>IF(M1414="Bermasalah",0,1)</f>
        <v>0</v>
      </c>
      <c r="L1414" t="s">
        <v>10</v>
      </c>
      <c r="M1414" t="str">
        <f t="shared" si="87"/>
        <v>Bermasalah</v>
      </c>
    </row>
    <row r="1415" spans="1:13" x14ac:dyDescent="0.25">
      <c r="A1415" s="1">
        <v>44958</v>
      </c>
      <c r="B1415" t="s">
        <v>166</v>
      </c>
      <c r="C1415">
        <f>IF(B1415=B1414,56,57)</f>
        <v>56</v>
      </c>
      <c r="D1415" t="s">
        <v>3</v>
      </c>
      <c r="E1415">
        <f>IF(D1415="ECO",1,IF(D1415="EZ",2,3))</f>
        <v>1</v>
      </c>
      <c r="F1415" t="s">
        <v>4</v>
      </c>
      <c r="G1415">
        <f>IF(F1415="PP_PM",1,IF(F1415="PP_CASH",2,3))</f>
        <v>1</v>
      </c>
      <c r="H1415" t="s">
        <v>5</v>
      </c>
      <c r="I1415">
        <f>IF(H1415="AKULAKUOB",1,IF(H1415="BUKAEXPRESS",2,IF(H1415="BUKALAPAK",3,IF(H1415="E3",4,IF(H1415="LAZADA",5,IF(H1415="MAGELLAN",6,IF(H1415="SHOPEE",7,IF(H1415="TOKOPEDIA",8,9))))))))</f>
        <v>7</v>
      </c>
      <c r="J1415">
        <v>23265</v>
      </c>
      <c r="K1415">
        <f>IF(M1415="Bermasalah",0,1)</f>
        <v>1</v>
      </c>
      <c r="L1415" t="s">
        <v>49</v>
      </c>
      <c r="M1415" t="str">
        <f t="shared" si="87"/>
        <v>Tidak Bermasalah</v>
      </c>
    </row>
    <row r="1416" spans="1:13" x14ac:dyDescent="0.25">
      <c r="A1416" s="1">
        <v>44958</v>
      </c>
      <c r="B1416" t="s">
        <v>166</v>
      </c>
      <c r="C1416">
        <f t="shared" ref="C1416:C1440" si="89">IF(B1416=B1415,56,57)</f>
        <v>56</v>
      </c>
      <c r="D1416" t="s">
        <v>3</v>
      </c>
      <c r="E1416">
        <f>IF(D1416="ECO",1,IF(D1416="EZ",2,3))</f>
        <v>1</v>
      </c>
      <c r="F1416" t="s">
        <v>4</v>
      </c>
      <c r="G1416">
        <f>IF(F1416="PP_PM",1,IF(F1416="PP_CASH",2,3))</f>
        <v>1</v>
      </c>
      <c r="H1416" t="s">
        <v>5</v>
      </c>
      <c r="I1416">
        <f>IF(H1416="AKULAKUOB",1,IF(H1416="BUKAEXPRESS",2,IF(H1416="BUKALAPAK",3,IF(H1416="E3",4,IF(H1416="LAZADA",5,IF(H1416="MAGELLAN",6,IF(H1416="SHOPEE",7,IF(H1416="TOKOPEDIA",8,9))))))))</f>
        <v>7</v>
      </c>
      <c r="J1416">
        <v>18315</v>
      </c>
      <c r="K1416">
        <f>IF(M1416="Bermasalah",0,1)</f>
        <v>1</v>
      </c>
      <c r="L1416" t="s">
        <v>49</v>
      </c>
      <c r="M1416" t="str">
        <f t="shared" si="87"/>
        <v>Tidak Bermasalah</v>
      </c>
    </row>
    <row r="1417" spans="1:13" x14ac:dyDescent="0.25">
      <c r="A1417" s="1">
        <v>45012</v>
      </c>
      <c r="B1417" t="s">
        <v>166</v>
      </c>
      <c r="C1417">
        <f t="shared" si="89"/>
        <v>56</v>
      </c>
      <c r="D1417" t="s">
        <v>3</v>
      </c>
      <c r="E1417">
        <f>IF(D1417="ECO",1,IF(D1417="EZ",2,3))</f>
        <v>1</v>
      </c>
      <c r="F1417" t="s">
        <v>4</v>
      </c>
      <c r="G1417">
        <f>IF(F1417="PP_PM",1,IF(F1417="PP_CASH",2,3))</f>
        <v>1</v>
      </c>
      <c r="H1417" t="s">
        <v>5</v>
      </c>
      <c r="I1417">
        <f>IF(H1417="AKULAKUOB",1,IF(H1417="BUKAEXPRESS",2,IF(H1417="BUKALAPAK",3,IF(H1417="E3",4,IF(H1417="LAZADA",5,IF(H1417="MAGELLAN",6,IF(H1417="SHOPEE",7,IF(H1417="TOKOPEDIA",8,9))))))))</f>
        <v>7</v>
      </c>
      <c r="J1417">
        <v>26978</v>
      </c>
      <c r="K1417">
        <f>IF(M1417="Bermasalah",0,1)</f>
        <v>0</v>
      </c>
      <c r="L1417" t="s">
        <v>131</v>
      </c>
      <c r="M1417" t="str">
        <f t="shared" si="87"/>
        <v>Bermasalah</v>
      </c>
    </row>
    <row r="1418" spans="1:13" x14ac:dyDescent="0.25">
      <c r="A1418" s="1">
        <v>45013</v>
      </c>
      <c r="B1418" t="s">
        <v>166</v>
      </c>
      <c r="C1418">
        <f t="shared" si="89"/>
        <v>56</v>
      </c>
      <c r="D1418" t="s">
        <v>3</v>
      </c>
      <c r="E1418">
        <f>IF(D1418="ECO",1,IF(D1418="EZ",2,3))</f>
        <v>1</v>
      </c>
      <c r="F1418" t="s">
        <v>4</v>
      </c>
      <c r="G1418">
        <f>IF(F1418="PP_PM",1,IF(F1418="PP_CASH",2,3))</f>
        <v>1</v>
      </c>
      <c r="H1418" t="s">
        <v>5</v>
      </c>
      <c r="I1418">
        <f>IF(H1418="AKULAKUOB",1,IF(H1418="BUKAEXPRESS",2,IF(H1418="BUKALAPAK",3,IF(H1418="E3",4,IF(H1418="LAZADA",5,IF(H1418="MAGELLAN",6,IF(H1418="SHOPEE",7,IF(H1418="TOKOPEDIA",8,9))))))))</f>
        <v>7</v>
      </c>
      <c r="J1418">
        <v>31928</v>
      </c>
      <c r="K1418">
        <f>IF(M1418="Bermasalah",0,1)</f>
        <v>1</v>
      </c>
      <c r="L1418" t="s">
        <v>49</v>
      </c>
      <c r="M1418" t="str">
        <f t="shared" si="87"/>
        <v>Tidak Bermasalah</v>
      </c>
    </row>
    <row r="1419" spans="1:13" x14ac:dyDescent="0.25">
      <c r="A1419" s="1">
        <v>45013</v>
      </c>
      <c r="B1419" t="s">
        <v>166</v>
      </c>
      <c r="C1419">
        <f t="shared" si="89"/>
        <v>56</v>
      </c>
      <c r="D1419" t="s">
        <v>3</v>
      </c>
      <c r="E1419">
        <f>IF(D1419="ECO",1,IF(D1419="EZ",2,3))</f>
        <v>1</v>
      </c>
      <c r="F1419" t="s">
        <v>4</v>
      </c>
      <c r="G1419">
        <f>IF(F1419="PP_PM",1,IF(F1419="PP_CASH",2,3))</f>
        <v>1</v>
      </c>
      <c r="H1419" t="s">
        <v>5</v>
      </c>
      <c r="I1419">
        <f>IF(H1419="AKULAKUOB",1,IF(H1419="BUKAEXPRESS",2,IF(H1419="BUKALAPAK",3,IF(H1419="E3",4,IF(H1419="LAZADA",5,IF(H1419="MAGELLAN",6,IF(H1419="SHOPEE",7,IF(H1419="TOKOPEDIA",8,9))))))))</f>
        <v>7</v>
      </c>
      <c r="J1419">
        <v>31432</v>
      </c>
      <c r="K1419">
        <f>IF(M1419="Bermasalah",0,1)</f>
        <v>1</v>
      </c>
      <c r="L1419" t="s">
        <v>49</v>
      </c>
      <c r="M1419" t="str">
        <f t="shared" si="87"/>
        <v>Tidak Bermasalah</v>
      </c>
    </row>
    <row r="1420" spans="1:13" x14ac:dyDescent="0.25">
      <c r="A1420" s="1">
        <v>45014</v>
      </c>
      <c r="B1420" t="s">
        <v>166</v>
      </c>
      <c r="C1420">
        <f t="shared" si="89"/>
        <v>56</v>
      </c>
      <c r="D1420" t="s">
        <v>3</v>
      </c>
      <c r="E1420">
        <f>IF(D1420="ECO",1,IF(D1420="EZ",2,3))</f>
        <v>1</v>
      </c>
      <c r="F1420" t="s">
        <v>4</v>
      </c>
      <c r="G1420">
        <f>IF(F1420="PP_PM",1,IF(F1420="PP_CASH",2,3))</f>
        <v>1</v>
      </c>
      <c r="H1420" t="s">
        <v>5</v>
      </c>
      <c r="I1420">
        <f>IF(H1420="AKULAKUOB",1,IF(H1420="BUKAEXPRESS",2,IF(H1420="BUKALAPAK",3,IF(H1420="E3",4,IF(H1420="LAZADA",5,IF(H1420="MAGELLAN",6,IF(H1420="SHOPEE",7,IF(H1420="TOKOPEDIA",8,9))))))))</f>
        <v>7</v>
      </c>
      <c r="J1420">
        <v>28958</v>
      </c>
      <c r="K1420">
        <f>IF(M1420="Bermasalah",0,1)</f>
        <v>1</v>
      </c>
      <c r="L1420" t="s">
        <v>49</v>
      </c>
      <c r="M1420" t="str">
        <f t="shared" si="87"/>
        <v>Tidak Bermasalah</v>
      </c>
    </row>
    <row r="1421" spans="1:13" x14ac:dyDescent="0.25">
      <c r="A1421" s="1">
        <v>45014</v>
      </c>
      <c r="B1421" t="s">
        <v>166</v>
      </c>
      <c r="C1421">
        <f t="shared" si="89"/>
        <v>56</v>
      </c>
      <c r="D1421" t="s">
        <v>3</v>
      </c>
      <c r="E1421">
        <f>IF(D1421="ECO",1,IF(D1421="EZ",2,3))</f>
        <v>1</v>
      </c>
      <c r="F1421" t="s">
        <v>4</v>
      </c>
      <c r="G1421">
        <f>IF(F1421="PP_PM",1,IF(F1421="PP_CASH",2,3))</f>
        <v>1</v>
      </c>
      <c r="H1421" t="s">
        <v>5</v>
      </c>
      <c r="I1421">
        <f>IF(H1421="AKULAKUOB",1,IF(H1421="BUKAEXPRESS",2,IF(H1421="BUKALAPAK",3,IF(H1421="E3",4,IF(H1421="LAZADA",5,IF(H1421="MAGELLAN",6,IF(H1421="SHOPEE",7,IF(H1421="TOKOPEDIA",8,9))))))))</f>
        <v>7</v>
      </c>
      <c r="J1421">
        <v>19305</v>
      </c>
      <c r="K1421">
        <f>IF(M1421="Bermasalah",0,1)</f>
        <v>0</v>
      </c>
      <c r="L1421" t="s">
        <v>131</v>
      </c>
      <c r="M1421" t="str">
        <f t="shared" si="87"/>
        <v>Bermasalah</v>
      </c>
    </row>
    <row r="1422" spans="1:13" x14ac:dyDescent="0.25">
      <c r="A1422" s="1">
        <v>45014</v>
      </c>
      <c r="B1422" t="s">
        <v>166</v>
      </c>
      <c r="C1422">
        <f t="shared" si="89"/>
        <v>56</v>
      </c>
      <c r="D1422" t="s">
        <v>8</v>
      </c>
      <c r="E1422">
        <f>IF(D1422="ECO",1,IF(D1422="EZ",2,3))</f>
        <v>2</v>
      </c>
      <c r="F1422" t="s">
        <v>4</v>
      </c>
      <c r="G1422">
        <f>IF(F1422="PP_PM",1,IF(F1422="PP_CASH",2,3))</f>
        <v>1</v>
      </c>
      <c r="H1422" t="s">
        <v>5</v>
      </c>
      <c r="I1422">
        <f>IF(H1422="AKULAKUOB",1,IF(H1422="BUKAEXPRESS",2,IF(H1422="BUKALAPAK",3,IF(H1422="E3",4,IF(H1422="LAZADA",5,IF(H1422="MAGELLAN",6,IF(H1422="SHOPEE",7,IF(H1422="TOKOPEDIA",8,9))))))))</f>
        <v>7</v>
      </c>
      <c r="J1422">
        <v>4365</v>
      </c>
      <c r="K1422">
        <f>IF(M1422="Bermasalah",0,1)</f>
        <v>0</v>
      </c>
      <c r="L1422" t="s">
        <v>131</v>
      </c>
      <c r="M1422" t="str">
        <f t="shared" si="87"/>
        <v>Bermasalah</v>
      </c>
    </row>
    <row r="1423" spans="1:13" x14ac:dyDescent="0.25">
      <c r="A1423" s="1">
        <v>45015</v>
      </c>
      <c r="B1423" t="s">
        <v>166</v>
      </c>
      <c r="C1423">
        <f t="shared" si="89"/>
        <v>56</v>
      </c>
      <c r="D1423" t="s">
        <v>3</v>
      </c>
      <c r="E1423">
        <f>IF(D1423="ECO",1,IF(D1423="EZ",2,3))</f>
        <v>1</v>
      </c>
      <c r="F1423" t="s">
        <v>4</v>
      </c>
      <c r="G1423">
        <f>IF(F1423="PP_PM",1,IF(F1423="PP_CASH",2,3))</f>
        <v>1</v>
      </c>
      <c r="H1423" t="s">
        <v>5</v>
      </c>
      <c r="I1423">
        <f>IF(H1423="AKULAKUOB",1,IF(H1423="BUKAEXPRESS",2,IF(H1423="BUKALAPAK",3,IF(H1423="E3",4,IF(H1423="LAZADA",5,IF(H1423="MAGELLAN",6,IF(H1423="SHOPEE",7,IF(H1423="TOKOPEDIA",8,9))))))))</f>
        <v>7</v>
      </c>
      <c r="J1423">
        <v>23265</v>
      </c>
      <c r="K1423">
        <f>IF(M1423="Bermasalah",0,1)</f>
        <v>0</v>
      </c>
      <c r="L1423" t="s">
        <v>131</v>
      </c>
      <c r="M1423" t="str">
        <f t="shared" si="87"/>
        <v>Bermasalah</v>
      </c>
    </row>
    <row r="1424" spans="1:13" x14ac:dyDescent="0.25">
      <c r="A1424" s="1">
        <v>45016</v>
      </c>
      <c r="B1424" t="s">
        <v>166</v>
      </c>
      <c r="C1424">
        <f t="shared" si="89"/>
        <v>56</v>
      </c>
      <c r="D1424" t="s">
        <v>3</v>
      </c>
      <c r="E1424">
        <f>IF(D1424="ECO",1,IF(D1424="EZ",2,3))</f>
        <v>1</v>
      </c>
      <c r="F1424" t="s">
        <v>4</v>
      </c>
      <c r="G1424">
        <f>IF(F1424="PP_PM",1,IF(F1424="PP_CASH",2,3))</f>
        <v>1</v>
      </c>
      <c r="H1424" t="s">
        <v>5</v>
      </c>
      <c r="I1424">
        <f>IF(H1424="AKULAKUOB",1,IF(H1424="BUKAEXPRESS",2,IF(H1424="BUKALAPAK",3,IF(H1424="E3",4,IF(H1424="LAZADA",5,IF(H1424="MAGELLAN",6,IF(H1424="SHOPEE",7,IF(H1424="TOKOPEDIA",8,9))))))))</f>
        <v>7</v>
      </c>
      <c r="J1424">
        <v>24998</v>
      </c>
      <c r="K1424">
        <f>IF(M1424="Bermasalah",0,1)</f>
        <v>1</v>
      </c>
      <c r="L1424" t="s">
        <v>49</v>
      </c>
      <c r="M1424" t="str">
        <f t="shared" si="87"/>
        <v>Tidak Bermasalah</v>
      </c>
    </row>
    <row r="1425" spans="1:13" x14ac:dyDescent="0.25">
      <c r="A1425" s="1">
        <v>45016</v>
      </c>
      <c r="B1425" t="s">
        <v>166</v>
      </c>
      <c r="C1425">
        <f t="shared" si="89"/>
        <v>56</v>
      </c>
      <c r="D1425" t="s">
        <v>3</v>
      </c>
      <c r="E1425">
        <f>IF(D1425="ECO",1,IF(D1425="EZ",2,3))</f>
        <v>1</v>
      </c>
      <c r="F1425" t="s">
        <v>4</v>
      </c>
      <c r="G1425">
        <f>IF(F1425="PP_PM",1,IF(F1425="PP_CASH",2,3))</f>
        <v>1</v>
      </c>
      <c r="H1425" t="s">
        <v>5</v>
      </c>
      <c r="I1425">
        <f>IF(H1425="AKULAKUOB",1,IF(H1425="BUKAEXPRESS",2,IF(H1425="BUKALAPAK",3,IF(H1425="E3",4,IF(H1425="LAZADA",5,IF(H1425="MAGELLAN",6,IF(H1425="SHOPEE",7,IF(H1425="TOKOPEDIA",8,9))))))))</f>
        <v>7</v>
      </c>
      <c r="J1425">
        <v>23265</v>
      </c>
      <c r="K1425">
        <f>IF(M1425="Bermasalah",0,1)</f>
        <v>0</v>
      </c>
      <c r="L1425" t="s">
        <v>131</v>
      </c>
      <c r="M1425" t="str">
        <f t="shared" si="87"/>
        <v>Bermasalah</v>
      </c>
    </row>
    <row r="1426" spans="1:13" x14ac:dyDescent="0.25">
      <c r="A1426" s="1">
        <v>45016</v>
      </c>
      <c r="B1426" t="s">
        <v>166</v>
      </c>
      <c r="C1426">
        <f t="shared" si="89"/>
        <v>56</v>
      </c>
      <c r="D1426" t="s">
        <v>3</v>
      </c>
      <c r="E1426">
        <f>IF(D1426="ECO",1,IF(D1426="EZ",2,3))</f>
        <v>1</v>
      </c>
      <c r="F1426" t="s">
        <v>4</v>
      </c>
      <c r="G1426">
        <f>IF(F1426="PP_PM",1,IF(F1426="PP_CASH",2,3))</f>
        <v>1</v>
      </c>
      <c r="H1426" t="s">
        <v>5</v>
      </c>
      <c r="I1426">
        <f>IF(H1426="AKULAKUOB",1,IF(H1426="BUKAEXPRESS",2,IF(H1426="BUKALAPAK",3,IF(H1426="E3",4,IF(H1426="LAZADA",5,IF(H1426="MAGELLAN",6,IF(H1426="SHOPEE",7,IF(H1426="TOKOPEDIA",8,9))))))))</f>
        <v>7</v>
      </c>
      <c r="J1426">
        <v>24998</v>
      </c>
      <c r="K1426">
        <f>IF(M1426="Bermasalah",0,1)</f>
        <v>1</v>
      </c>
      <c r="L1426" t="s">
        <v>49</v>
      </c>
      <c r="M1426" t="str">
        <f t="shared" si="87"/>
        <v>Tidak Bermasalah</v>
      </c>
    </row>
    <row r="1427" spans="1:13" x14ac:dyDescent="0.25">
      <c r="A1427" s="1">
        <v>45016</v>
      </c>
      <c r="B1427" t="s">
        <v>166</v>
      </c>
      <c r="C1427">
        <f t="shared" si="89"/>
        <v>56</v>
      </c>
      <c r="D1427" t="s">
        <v>3</v>
      </c>
      <c r="E1427">
        <f>IF(D1427="ECO",1,IF(D1427="EZ",2,3))</f>
        <v>1</v>
      </c>
      <c r="F1427" t="s">
        <v>4</v>
      </c>
      <c r="G1427">
        <f>IF(F1427="PP_PM",1,IF(F1427="PP_CASH",2,3))</f>
        <v>1</v>
      </c>
      <c r="H1427" t="s">
        <v>5</v>
      </c>
      <c r="I1427">
        <f>IF(H1427="AKULAKUOB",1,IF(H1427="BUKAEXPRESS",2,IF(H1427="BUKALAPAK",3,IF(H1427="E3",4,IF(H1427="LAZADA",5,IF(H1427="MAGELLAN",6,IF(H1427="SHOPEE",7,IF(H1427="TOKOPEDIA",8,9))))))))</f>
        <v>7</v>
      </c>
      <c r="J1427">
        <v>25245</v>
      </c>
      <c r="K1427">
        <f>IF(M1427="Bermasalah",0,1)</f>
        <v>0</v>
      </c>
      <c r="L1427" t="s">
        <v>131</v>
      </c>
      <c r="M1427" t="str">
        <f t="shared" si="87"/>
        <v>Bermasalah</v>
      </c>
    </row>
    <row r="1428" spans="1:13" x14ac:dyDescent="0.25">
      <c r="A1428" s="1">
        <v>45018</v>
      </c>
      <c r="B1428" t="s">
        <v>166</v>
      </c>
      <c r="C1428">
        <f t="shared" si="89"/>
        <v>56</v>
      </c>
      <c r="D1428" t="s">
        <v>3</v>
      </c>
      <c r="E1428">
        <f>IF(D1428="ECO",1,IF(D1428="EZ",2,3))</f>
        <v>1</v>
      </c>
      <c r="F1428" t="s">
        <v>4</v>
      </c>
      <c r="G1428">
        <f>IF(F1428="PP_PM",1,IF(F1428="PP_CASH",2,3))</f>
        <v>1</v>
      </c>
      <c r="H1428" t="s">
        <v>5</v>
      </c>
      <c r="I1428">
        <f>IF(H1428="AKULAKUOB",1,IF(H1428="BUKAEXPRESS",2,IF(H1428="BUKALAPAK",3,IF(H1428="E3",4,IF(H1428="LAZADA",5,IF(H1428="MAGELLAN",6,IF(H1428="SHOPEE",7,IF(H1428="TOKOPEDIA",8,9))))))))</f>
        <v>7</v>
      </c>
      <c r="J1428">
        <v>32918</v>
      </c>
      <c r="K1428">
        <f>IF(M1428="Bermasalah",0,1)</f>
        <v>1</v>
      </c>
      <c r="L1428" t="s">
        <v>49</v>
      </c>
      <c r="M1428" t="str">
        <f t="shared" si="87"/>
        <v>Tidak Bermasalah</v>
      </c>
    </row>
    <row r="1429" spans="1:13" x14ac:dyDescent="0.25">
      <c r="A1429" s="1">
        <v>45017</v>
      </c>
      <c r="B1429" t="s">
        <v>166</v>
      </c>
      <c r="C1429">
        <f t="shared" si="89"/>
        <v>56</v>
      </c>
      <c r="D1429" t="s">
        <v>3</v>
      </c>
      <c r="E1429">
        <f>IF(D1429="ECO",1,IF(D1429="EZ",2,3))</f>
        <v>1</v>
      </c>
      <c r="F1429" t="s">
        <v>4</v>
      </c>
      <c r="G1429">
        <f>IF(F1429="PP_PM",1,IF(F1429="PP_CASH",2,3))</f>
        <v>1</v>
      </c>
      <c r="H1429" t="s">
        <v>5</v>
      </c>
      <c r="I1429">
        <f>IF(H1429="AKULAKUOB",1,IF(H1429="BUKAEXPRESS",2,IF(H1429="BUKALAPAK",3,IF(H1429="E3",4,IF(H1429="LAZADA",5,IF(H1429="MAGELLAN",6,IF(H1429="SHOPEE",7,IF(H1429="TOKOPEDIA",8,9))))))))</f>
        <v>7</v>
      </c>
      <c r="J1429">
        <v>29948</v>
      </c>
      <c r="K1429">
        <f>IF(M1429="Bermasalah",0,1)</f>
        <v>0</v>
      </c>
      <c r="L1429" t="s">
        <v>131</v>
      </c>
      <c r="M1429" t="str">
        <f t="shared" si="87"/>
        <v>Bermasalah</v>
      </c>
    </row>
    <row r="1430" spans="1:13" x14ac:dyDescent="0.25">
      <c r="A1430" s="1">
        <v>45017</v>
      </c>
      <c r="B1430" t="s">
        <v>166</v>
      </c>
      <c r="C1430">
        <f t="shared" si="89"/>
        <v>56</v>
      </c>
      <c r="D1430" t="s">
        <v>3</v>
      </c>
      <c r="E1430">
        <f>IF(D1430="ECO",1,IF(D1430="EZ",2,3))</f>
        <v>1</v>
      </c>
      <c r="F1430" t="s">
        <v>4</v>
      </c>
      <c r="G1430">
        <f>IF(F1430="PP_PM",1,IF(F1430="PP_CASH",2,3))</f>
        <v>1</v>
      </c>
      <c r="H1430" t="s">
        <v>5</v>
      </c>
      <c r="I1430">
        <f>IF(H1430="AKULAKUOB",1,IF(H1430="BUKAEXPRESS",2,IF(H1430="BUKALAPAK",3,IF(H1430="E3",4,IF(H1430="LAZADA",5,IF(H1430="MAGELLAN",6,IF(H1430="SHOPEE",7,IF(H1430="TOKOPEDIA",8,9))))))))</f>
        <v>7</v>
      </c>
      <c r="J1430">
        <v>20295</v>
      </c>
      <c r="K1430">
        <f>IF(M1430="Bermasalah",0,1)</f>
        <v>0</v>
      </c>
      <c r="L1430" t="s">
        <v>19</v>
      </c>
      <c r="M1430" t="str">
        <f t="shared" si="87"/>
        <v>Bermasalah</v>
      </c>
    </row>
    <row r="1431" spans="1:13" x14ac:dyDescent="0.25">
      <c r="A1431" s="1">
        <v>45072</v>
      </c>
      <c r="B1431" t="s">
        <v>166</v>
      </c>
      <c r="C1431">
        <f t="shared" si="89"/>
        <v>56</v>
      </c>
      <c r="D1431" t="s">
        <v>3</v>
      </c>
      <c r="E1431">
        <f>IF(D1431="ECO",1,IF(D1431="EZ",2,3))</f>
        <v>1</v>
      </c>
      <c r="F1431" t="s">
        <v>4</v>
      </c>
      <c r="G1431">
        <f>IF(F1431="PP_PM",1,IF(F1431="PP_CASH",2,3))</f>
        <v>1</v>
      </c>
      <c r="H1431" t="s">
        <v>5</v>
      </c>
      <c r="I1431">
        <f>IF(H1431="AKULAKUOB",1,IF(H1431="BUKAEXPRESS",2,IF(H1431="BUKALAPAK",3,IF(H1431="E3",4,IF(H1431="LAZADA",5,IF(H1431="MAGELLAN",6,IF(H1431="SHOPEE",7,IF(H1431="TOKOPEDIA",8,9))))))))</f>
        <v>7</v>
      </c>
      <c r="J1431">
        <v>28958</v>
      </c>
      <c r="K1431">
        <f>IF(M1431="Bermasalah",0,1)</f>
        <v>0</v>
      </c>
      <c r="L1431" t="s">
        <v>131</v>
      </c>
      <c r="M1431" t="str">
        <f t="shared" si="87"/>
        <v>Bermasalah</v>
      </c>
    </row>
    <row r="1432" spans="1:13" x14ac:dyDescent="0.25">
      <c r="A1432" s="1">
        <v>45073</v>
      </c>
      <c r="B1432" t="s">
        <v>166</v>
      </c>
      <c r="C1432">
        <f t="shared" si="89"/>
        <v>56</v>
      </c>
      <c r="D1432" t="s">
        <v>3</v>
      </c>
      <c r="E1432">
        <f>IF(D1432="ECO",1,IF(D1432="EZ",2,3))</f>
        <v>1</v>
      </c>
      <c r="F1432" t="s">
        <v>4</v>
      </c>
      <c r="G1432">
        <f>IF(F1432="PP_PM",1,IF(F1432="PP_CASH",2,3))</f>
        <v>1</v>
      </c>
      <c r="H1432" t="s">
        <v>5</v>
      </c>
      <c r="I1432">
        <f>IF(H1432="AKULAKUOB",1,IF(H1432="BUKAEXPRESS",2,IF(H1432="BUKALAPAK",3,IF(H1432="E3",4,IF(H1432="LAZADA",5,IF(H1432="MAGELLAN",6,IF(H1432="SHOPEE",7,IF(H1432="TOKOPEDIA",8,9))))))))</f>
        <v>7</v>
      </c>
      <c r="J1432">
        <v>22028</v>
      </c>
      <c r="K1432">
        <f>IF(M1432="Bermasalah",0,1)</f>
        <v>1</v>
      </c>
      <c r="L1432" t="s">
        <v>49</v>
      </c>
      <c r="M1432" t="str">
        <f t="shared" si="87"/>
        <v>Tidak Bermasalah</v>
      </c>
    </row>
    <row r="1433" spans="1:13" x14ac:dyDescent="0.25">
      <c r="A1433" s="1">
        <v>45074</v>
      </c>
      <c r="B1433" t="s">
        <v>166</v>
      </c>
      <c r="C1433">
        <f t="shared" si="89"/>
        <v>56</v>
      </c>
      <c r="D1433" t="s">
        <v>3</v>
      </c>
      <c r="E1433">
        <f>IF(D1433="ECO",1,IF(D1433="EZ",2,3))</f>
        <v>1</v>
      </c>
      <c r="F1433" t="s">
        <v>4</v>
      </c>
      <c r="G1433">
        <f>IF(F1433="PP_PM",1,IF(F1433="PP_CASH",2,3))</f>
        <v>1</v>
      </c>
      <c r="H1433" t="s">
        <v>5</v>
      </c>
      <c r="I1433">
        <f>IF(H1433="AKULAKUOB",1,IF(H1433="BUKAEXPRESS",2,IF(H1433="BUKALAPAK",3,IF(H1433="E3",4,IF(H1433="LAZADA",5,IF(H1433="MAGELLAN",6,IF(H1433="SHOPEE",7,IF(H1433="TOKOPEDIA",8,9))))))))</f>
        <v>7</v>
      </c>
      <c r="J1433">
        <v>18562</v>
      </c>
      <c r="K1433">
        <f>IF(M1433="Bermasalah",0,1)</f>
        <v>0</v>
      </c>
      <c r="L1433" t="s">
        <v>131</v>
      </c>
      <c r="M1433" t="str">
        <f t="shared" si="87"/>
        <v>Bermasalah</v>
      </c>
    </row>
    <row r="1434" spans="1:13" x14ac:dyDescent="0.25">
      <c r="A1434" s="1">
        <v>45055</v>
      </c>
      <c r="B1434" t="s">
        <v>166</v>
      </c>
      <c r="C1434">
        <f t="shared" si="89"/>
        <v>56</v>
      </c>
      <c r="D1434" t="s">
        <v>3</v>
      </c>
      <c r="E1434">
        <f>IF(D1434="ECO",1,IF(D1434="EZ",2,3))</f>
        <v>1</v>
      </c>
      <c r="F1434" t="s">
        <v>4</v>
      </c>
      <c r="G1434">
        <f>IF(F1434="PP_PM",1,IF(F1434="PP_CASH",2,3))</f>
        <v>1</v>
      </c>
      <c r="H1434" t="s">
        <v>5</v>
      </c>
      <c r="I1434">
        <f>IF(H1434="AKULAKUOB",1,IF(H1434="BUKAEXPRESS",2,IF(H1434="BUKALAPAK",3,IF(H1434="E3",4,IF(H1434="LAZADA",5,IF(H1434="MAGELLAN",6,IF(H1434="SHOPEE",7,IF(H1434="TOKOPEDIA",8,9))))))))</f>
        <v>7</v>
      </c>
      <c r="J1434">
        <v>21532</v>
      </c>
      <c r="K1434">
        <f>IF(M1434="Bermasalah",0,1)</f>
        <v>0</v>
      </c>
      <c r="L1434" t="s">
        <v>19</v>
      </c>
      <c r="M1434" t="str">
        <f t="shared" si="87"/>
        <v>Bermasalah</v>
      </c>
    </row>
    <row r="1435" spans="1:13" x14ac:dyDescent="0.25">
      <c r="A1435" s="1">
        <v>45056</v>
      </c>
      <c r="B1435" t="s">
        <v>166</v>
      </c>
      <c r="C1435">
        <f t="shared" si="89"/>
        <v>56</v>
      </c>
      <c r="D1435" t="s">
        <v>3</v>
      </c>
      <c r="E1435">
        <f>IF(D1435="ECO",1,IF(D1435="EZ",2,3))</f>
        <v>1</v>
      </c>
      <c r="F1435" t="s">
        <v>4</v>
      </c>
      <c r="G1435">
        <f>IF(F1435="PP_PM",1,IF(F1435="PP_CASH",2,3))</f>
        <v>1</v>
      </c>
      <c r="H1435" t="s">
        <v>5</v>
      </c>
      <c r="I1435">
        <f>IF(H1435="AKULAKUOB",1,IF(H1435="BUKAEXPRESS",2,IF(H1435="BUKALAPAK",3,IF(H1435="E3",4,IF(H1435="LAZADA",5,IF(H1435="MAGELLAN",6,IF(H1435="SHOPEE",7,IF(H1435="TOKOPEDIA",8,9))))))))</f>
        <v>7</v>
      </c>
      <c r="J1435">
        <v>26978</v>
      </c>
      <c r="K1435">
        <f>IF(M1435="Bermasalah",0,1)</f>
        <v>1</v>
      </c>
      <c r="L1435" t="s">
        <v>49</v>
      </c>
      <c r="M1435" t="str">
        <f t="shared" si="87"/>
        <v>Tidak Bermasalah</v>
      </c>
    </row>
    <row r="1436" spans="1:13" x14ac:dyDescent="0.25">
      <c r="A1436" s="1">
        <v>45057</v>
      </c>
      <c r="B1436" t="s">
        <v>166</v>
      </c>
      <c r="C1436">
        <f t="shared" si="89"/>
        <v>56</v>
      </c>
      <c r="D1436" t="s">
        <v>3</v>
      </c>
      <c r="E1436">
        <f>IF(D1436="ECO",1,IF(D1436="EZ",2,3))</f>
        <v>1</v>
      </c>
      <c r="F1436" t="s">
        <v>4</v>
      </c>
      <c r="G1436">
        <f>IF(F1436="PP_PM",1,IF(F1436="PP_CASH",2,3))</f>
        <v>1</v>
      </c>
      <c r="H1436" t="s">
        <v>5</v>
      </c>
      <c r="I1436">
        <f>IF(H1436="AKULAKUOB",1,IF(H1436="BUKAEXPRESS",2,IF(H1436="BUKALAPAK",3,IF(H1436="E3",4,IF(H1436="LAZADA",5,IF(H1436="MAGELLAN",6,IF(H1436="SHOPEE",7,IF(H1436="TOKOPEDIA",8,9))))))))</f>
        <v>7</v>
      </c>
      <c r="J1436">
        <v>8168</v>
      </c>
      <c r="K1436">
        <f>IF(M1436="Bermasalah",0,1)</f>
        <v>1</v>
      </c>
      <c r="L1436" t="s">
        <v>49</v>
      </c>
      <c r="M1436" t="str">
        <f t="shared" si="87"/>
        <v>Tidak Bermasalah</v>
      </c>
    </row>
    <row r="1437" spans="1:13" x14ac:dyDescent="0.25">
      <c r="A1437" s="1">
        <v>45084</v>
      </c>
      <c r="B1437" t="s">
        <v>166</v>
      </c>
      <c r="C1437">
        <f t="shared" si="89"/>
        <v>56</v>
      </c>
      <c r="D1437" t="s">
        <v>3</v>
      </c>
      <c r="E1437">
        <f>IF(D1437="ECO",1,IF(D1437="EZ",2,3))</f>
        <v>1</v>
      </c>
      <c r="F1437" t="s">
        <v>4</v>
      </c>
      <c r="G1437">
        <f>IF(F1437="PP_PM",1,IF(F1437="PP_CASH",2,3))</f>
        <v>1</v>
      </c>
      <c r="H1437" t="s">
        <v>5</v>
      </c>
      <c r="I1437">
        <f>IF(H1437="AKULAKUOB",1,IF(H1437="BUKAEXPRESS",2,IF(H1437="BUKALAPAK",3,IF(H1437="E3",4,IF(H1437="LAZADA",5,IF(H1437="MAGELLAN",6,IF(H1437="SHOPEE",7,IF(H1437="TOKOPEDIA",8,9))))))))</f>
        <v>7</v>
      </c>
      <c r="J1437">
        <v>29948</v>
      </c>
      <c r="K1437">
        <f>IF(M1437="Bermasalah",0,1)</f>
        <v>1</v>
      </c>
      <c r="L1437" t="s">
        <v>49</v>
      </c>
      <c r="M1437" t="str">
        <f t="shared" si="87"/>
        <v>Tidak Bermasalah</v>
      </c>
    </row>
    <row r="1438" spans="1:13" x14ac:dyDescent="0.25">
      <c r="A1438" s="1">
        <v>45097</v>
      </c>
      <c r="B1438" t="s">
        <v>166</v>
      </c>
      <c r="C1438">
        <f t="shared" si="89"/>
        <v>56</v>
      </c>
      <c r="D1438" t="s">
        <v>3</v>
      </c>
      <c r="E1438">
        <f>IF(D1438="ECO",1,IF(D1438="EZ",2,3))</f>
        <v>1</v>
      </c>
      <c r="F1438" t="s">
        <v>4</v>
      </c>
      <c r="G1438">
        <f>IF(F1438="PP_PM",1,IF(F1438="PP_CASH",2,3))</f>
        <v>1</v>
      </c>
      <c r="H1438" t="s">
        <v>5</v>
      </c>
      <c r="I1438">
        <f>IF(H1438="AKULAKUOB",1,IF(H1438="BUKAEXPRESS",2,IF(H1438="BUKALAPAK",3,IF(H1438="E3",4,IF(H1438="LAZADA",5,IF(H1438="MAGELLAN",6,IF(H1438="SHOPEE",7,IF(H1438="TOKOPEDIA",8,9))))))))</f>
        <v>7</v>
      </c>
      <c r="J1438">
        <v>17078</v>
      </c>
      <c r="K1438">
        <f>IF(M1438="Bermasalah",0,1)</f>
        <v>1</v>
      </c>
      <c r="L1438" t="s">
        <v>49</v>
      </c>
      <c r="M1438" t="str">
        <f t="shared" si="87"/>
        <v>Tidak Bermasalah</v>
      </c>
    </row>
    <row r="1439" spans="1:13" x14ac:dyDescent="0.25">
      <c r="A1439" s="1">
        <v>45086</v>
      </c>
      <c r="B1439" t="s">
        <v>166</v>
      </c>
      <c r="C1439">
        <f t="shared" si="89"/>
        <v>56</v>
      </c>
      <c r="D1439" t="s">
        <v>3</v>
      </c>
      <c r="E1439">
        <f>IF(D1439="ECO",1,IF(D1439="EZ",2,3))</f>
        <v>1</v>
      </c>
      <c r="F1439" t="s">
        <v>4</v>
      </c>
      <c r="G1439">
        <f>IF(F1439="PP_PM",1,IF(F1439="PP_CASH",2,3))</f>
        <v>1</v>
      </c>
      <c r="H1439" t="s">
        <v>5</v>
      </c>
      <c r="I1439">
        <f>IF(H1439="AKULAKUOB",1,IF(H1439="BUKAEXPRESS",2,IF(H1439="BUKALAPAK",3,IF(H1439="E3",4,IF(H1439="LAZADA",5,IF(H1439="MAGELLAN",6,IF(H1439="SHOPEE",7,IF(H1439="TOKOPEDIA",8,9))))))))</f>
        <v>7</v>
      </c>
      <c r="J1439">
        <v>16335</v>
      </c>
      <c r="K1439">
        <f>IF(M1439="Bermasalah",0,1)</f>
        <v>1</v>
      </c>
      <c r="L1439" t="s">
        <v>49</v>
      </c>
      <c r="M1439" t="str">
        <f t="shared" si="87"/>
        <v>Tidak Bermasalah</v>
      </c>
    </row>
    <row r="1440" spans="1:13" x14ac:dyDescent="0.25">
      <c r="A1440" s="1">
        <v>44927</v>
      </c>
      <c r="B1440" t="s">
        <v>99</v>
      </c>
      <c r="C1440">
        <f t="shared" si="89"/>
        <v>57</v>
      </c>
      <c r="D1440" t="s">
        <v>8</v>
      </c>
      <c r="E1440">
        <f>IF(D1440="ECO",1,IF(D1440="EZ",2,3))</f>
        <v>2</v>
      </c>
      <c r="F1440" t="s">
        <v>4</v>
      </c>
      <c r="G1440">
        <f>IF(F1440="PP_PM",1,IF(F1440="PP_CASH",2,3))</f>
        <v>1</v>
      </c>
      <c r="H1440" t="s">
        <v>12</v>
      </c>
      <c r="I1440">
        <f>IF(H1440="AKULAKUOB",1,IF(H1440="BUKAEXPRESS",2,IF(H1440="BUKALAPAK",3,IF(H1440="E3",4,IF(H1440="LAZADA",5,IF(H1440="MAGELLAN",6,IF(H1440="SHOPEE",7,IF(H1440="TOKOPEDIA",8,9))))))))</f>
        <v>6</v>
      </c>
      <c r="J1440">
        <v>28242</v>
      </c>
      <c r="K1440">
        <f>IF(M1440="Bermasalah",0,1)</f>
        <v>1</v>
      </c>
      <c r="L1440" t="s">
        <v>49</v>
      </c>
      <c r="M1440" t="str">
        <f t="shared" si="87"/>
        <v>Tidak Bermasalah</v>
      </c>
    </row>
    <row r="1441" spans="1:13" x14ac:dyDescent="0.25">
      <c r="A1441" s="1">
        <v>44967</v>
      </c>
      <c r="B1441" t="s">
        <v>99</v>
      </c>
      <c r="C1441">
        <f>IF(B1441=B1440,57,58)</f>
        <v>57</v>
      </c>
      <c r="D1441" t="s">
        <v>8</v>
      </c>
      <c r="E1441">
        <f>IF(D1441="ECO",1,IF(D1441="EZ",2,3))</f>
        <v>2</v>
      </c>
      <c r="F1441" t="s">
        <v>4</v>
      </c>
      <c r="G1441">
        <f>IF(F1441="PP_PM",1,IF(F1441="PP_CASH",2,3))</f>
        <v>1</v>
      </c>
      <c r="H1441" t="s">
        <v>5</v>
      </c>
      <c r="I1441">
        <f>IF(H1441="AKULAKUOB",1,IF(H1441="BUKAEXPRESS",2,IF(H1441="BUKALAPAK",3,IF(H1441="E3",4,IF(H1441="LAZADA",5,IF(H1441="MAGELLAN",6,IF(H1441="SHOPEE",7,IF(H1441="TOKOPEDIA",8,9))))))))</f>
        <v>7</v>
      </c>
      <c r="J1441">
        <v>11000</v>
      </c>
      <c r="K1441">
        <f>IF(M1441="Bermasalah",0,1)</f>
        <v>1</v>
      </c>
      <c r="L1441" t="s">
        <v>49</v>
      </c>
      <c r="M1441" t="str">
        <f t="shared" si="87"/>
        <v>Tidak Bermasalah</v>
      </c>
    </row>
    <row r="1442" spans="1:13" x14ac:dyDescent="0.25">
      <c r="A1442" s="1">
        <v>44977</v>
      </c>
      <c r="B1442" t="s">
        <v>99</v>
      </c>
      <c r="C1442">
        <f t="shared" ref="C1442:C1445" si="90">IF(B1442=B1441,57,58)</f>
        <v>57</v>
      </c>
      <c r="D1442" t="s">
        <v>8</v>
      </c>
      <c r="E1442">
        <f>IF(D1442="ECO",1,IF(D1442="EZ",2,3))</f>
        <v>2</v>
      </c>
      <c r="F1442" t="s">
        <v>4</v>
      </c>
      <c r="G1442">
        <f>IF(F1442="PP_PM",1,IF(F1442="PP_CASH",2,3))</f>
        <v>1</v>
      </c>
      <c r="H1442" t="s">
        <v>12</v>
      </c>
      <c r="I1442">
        <f>IF(H1442="AKULAKUOB",1,IF(H1442="BUKAEXPRESS",2,IF(H1442="BUKALAPAK",3,IF(H1442="E3",4,IF(H1442="LAZADA",5,IF(H1442="MAGELLAN",6,IF(H1442="SHOPEE",7,IF(H1442="TOKOPEDIA",8,9))))))))</f>
        <v>6</v>
      </c>
      <c r="J1442">
        <v>9093</v>
      </c>
      <c r="K1442">
        <f>IF(M1442="Bermasalah",0,1)</f>
        <v>1</v>
      </c>
      <c r="L1442" t="s">
        <v>49</v>
      </c>
      <c r="M1442" t="str">
        <f t="shared" si="87"/>
        <v>Tidak Bermasalah</v>
      </c>
    </row>
    <row r="1443" spans="1:13" x14ac:dyDescent="0.25">
      <c r="A1443" s="1">
        <v>44969</v>
      </c>
      <c r="B1443" t="s">
        <v>99</v>
      </c>
      <c r="C1443">
        <f t="shared" si="90"/>
        <v>57</v>
      </c>
      <c r="D1443" t="s">
        <v>3</v>
      </c>
      <c r="E1443">
        <f>IF(D1443="ECO",1,IF(D1443="EZ",2,3))</f>
        <v>1</v>
      </c>
      <c r="F1443" t="s">
        <v>4</v>
      </c>
      <c r="G1443">
        <f>IF(F1443="PP_PM",1,IF(F1443="PP_CASH",2,3))</f>
        <v>1</v>
      </c>
      <c r="H1443" t="s">
        <v>5</v>
      </c>
      <c r="I1443">
        <f>IF(H1443="AKULAKUOB",1,IF(H1443="BUKAEXPRESS",2,IF(H1443="BUKALAPAK",3,IF(H1443="E3",4,IF(H1443="LAZADA",5,IF(H1443="MAGELLAN",6,IF(H1443="SHOPEE",7,IF(H1443="TOKOPEDIA",8,9))))))))</f>
        <v>7</v>
      </c>
      <c r="J1443">
        <v>27000</v>
      </c>
      <c r="K1443">
        <f>IF(M1443="Bermasalah",0,1)</f>
        <v>1</v>
      </c>
      <c r="L1443" t="s">
        <v>49</v>
      </c>
      <c r="M1443" t="str">
        <f t="shared" si="87"/>
        <v>Tidak Bermasalah</v>
      </c>
    </row>
    <row r="1444" spans="1:13" x14ac:dyDescent="0.25">
      <c r="A1444" s="1">
        <v>44960</v>
      </c>
      <c r="B1444" t="s">
        <v>99</v>
      </c>
      <c r="C1444">
        <f t="shared" si="90"/>
        <v>57</v>
      </c>
      <c r="D1444" t="s">
        <v>8</v>
      </c>
      <c r="E1444">
        <f>IF(D1444="ECO",1,IF(D1444="EZ",2,3))</f>
        <v>2</v>
      </c>
      <c r="F1444" t="s">
        <v>4</v>
      </c>
      <c r="G1444">
        <f>IF(F1444="PP_PM",1,IF(F1444="PP_CASH",2,3))</f>
        <v>1</v>
      </c>
      <c r="H1444" t="s">
        <v>12</v>
      </c>
      <c r="I1444">
        <f>IF(H1444="AKULAKUOB",1,IF(H1444="BUKAEXPRESS",2,IF(H1444="BUKALAPAK",3,IF(H1444="E3",4,IF(H1444="LAZADA",5,IF(H1444="MAGELLAN",6,IF(H1444="SHOPEE",7,IF(H1444="TOKOPEDIA",8,9))))))))</f>
        <v>6</v>
      </c>
      <c r="J1444">
        <v>8119</v>
      </c>
      <c r="K1444">
        <f>IF(M1444="Bermasalah",0,1)</f>
        <v>1</v>
      </c>
      <c r="L1444" t="s">
        <v>49</v>
      </c>
      <c r="M1444" t="str">
        <f t="shared" si="87"/>
        <v>Tidak Bermasalah</v>
      </c>
    </row>
    <row r="1445" spans="1:13" x14ac:dyDescent="0.25">
      <c r="A1445" s="1">
        <v>44965</v>
      </c>
      <c r="B1445" t="s">
        <v>99</v>
      </c>
      <c r="C1445">
        <f t="shared" si="90"/>
        <v>57</v>
      </c>
      <c r="D1445" t="s">
        <v>8</v>
      </c>
      <c r="E1445">
        <f>IF(D1445="ECO",1,IF(D1445="EZ",2,3))</f>
        <v>2</v>
      </c>
      <c r="F1445" t="s">
        <v>4</v>
      </c>
      <c r="G1445">
        <f>IF(F1445="PP_PM",1,IF(F1445="PP_CASH",2,3))</f>
        <v>1</v>
      </c>
      <c r="H1445" t="s">
        <v>12</v>
      </c>
      <c r="I1445">
        <f>IF(H1445="AKULAKUOB",1,IF(H1445="BUKAEXPRESS",2,IF(H1445="BUKALAPAK",3,IF(H1445="E3",4,IF(H1445="LAZADA",5,IF(H1445="MAGELLAN",6,IF(H1445="SHOPEE",7,IF(H1445="TOKOPEDIA",8,9))))))))</f>
        <v>6</v>
      </c>
      <c r="J1445">
        <v>17106</v>
      </c>
      <c r="K1445">
        <f>IF(M1445="Bermasalah",0,1)</f>
        <v>1</v>
      </c>
      <c r="L1445" t="s">
        <v>49</v>
      </c>
      <c r="M1445" t="str">
        <f t="shared" si="87"/>
        <v>Tidak Bermasalah</v>
      </c>
    </row>
    <row r="1446" spans="1:13" x14ac:dyDescent="0.25">
      <c r="A1446" s="1">
        <v>44954</v>
      </c>
      <c r="B1446" t="s">
        <v>59</v>
      </c>
      <c r="C1446">
        <f>IF(B1446=B1445,57,58)</f>
        <v>58</v>
      </c>
      <c r="D1446" t="s">
        <v>3</v>
      </c>
      <c r="E1446">
        <f>IF(D1446="ECO",1,IF(D1446="EZ",2,3))</f>
        <v>1</v>
      </c>
      <c r="F1446" t="s">
        <v>4</v>
      </c>
      <c r="G1446">
        <f>IF(F1446="PP_PM",1,IF(F1446="PP_CASH",2,3))</f>
        <v>1</v>
      </c>
      <c r="H1446" t="s">
        <v>5</v>
      </c>
      <c r="I1446">
        <f>IF(H1446="AKULAKUOB",1,IF(H1446="BUKAEXPRESS",2,IF(H1446="BUKALAPAK",3,IF(H1446="E3",4,IF(H1446="LAZADA",5,IF(H1446="MAGELLAN",6,IF(H1446="SHOPEE",7,IF(H1446="TOKOPEDIA",8,9))))))))</f>
        <v>7</v>
      </c>
      <c r="J1446">
        <v>28958</v>
      </c>
      <c r="K1446">
        <f>IF(M1446="Bermasalah",0,1)</f>
        <v>1</v>
      </c>
      <c r="L1446" t="s">
        <v>49</v>
      </c>
      <c r="M1446" t="str">
        <f t="shared" si="87"/>
        <v>Tidak Bermasalah</v>
      </c>
    </row>
    <row r="1447" spans="1:13" x14ac:dyDescent="0.25">
      <c r="A1447" s="1">
        <v>44927</v>
      </c>
      <c r="B1447" t="s">
        <v>59</v>
      </c>
      <c r="C1447">
        <f>IF(B1447=B1446,58,59)</f>
        <v>58</v>
      </c>
      <c r="D1447" t="s">
        <v>8</v>
      </c>
      <c r="E1447">
        <f>IF(D1447="ECO",1,IF(D1447="EZ",2,3))</f>
        <v>2</v>
      </c>
      <c r="F1447" t="s">
        <v>47</v>
      </c>
      <c r="G1447">
        <f>IF(F1447="PP_PM",1,IF(F1447="PP_CASH",2,3))</f>
        <v>3</v>
      </c>
      <c r="H1447" t="s">
        <v>48</v>
      </c>
      <c r="I1447">
        <f>IF(H1447="AKULAKUOB",1,IF(H1447="BUKAEXPRESS",2,IF(H1447="BUKALAPAK",3,IF(H1447="E3",4,IF(H1447="LAZADA",5,IF(H1447="MAGELLAN",6,IF(H1447="SHOPEE",7,IF(H1447="TOKOPEDIA",8,9))))))))</f>
        <v>4</v>
      </c>
      <c r="J1447">
        <v>23000</v>
      </c>
      <c r="K1447">
        <f>IF(M1447="Bermasalah",0,1)</f>
        <v>1</v>
      </c>
      <c r="L1447" t="s">
        <v>49</v>
      </c>
      <c r="M1447" t="str">
        <f t="shared" si="87"/>
        <v>Tidak Bermasalah</v>
      </c>
    </row>
    <row r="1448" spans="1:13" x14ac:dyDescent="0.25">
      <c r="A1448" s="1">
        <v>44958</v>
      </c>
      <c r="B1448" t="s">
        <v>59</v>
      </c>
      <c r="C1448">
        <f t="shared" ref="C1448:C1459" si="91">IF(B1448=B1447,58,59)</f>
        <v>58</v>
      </c>
      <c r="D1448" t="s">
        <v>3</v>
      </c>
      <c r="E1448">
        <f>IF(D1448="ECO",1,IF(D1448="EZ",2,3))</f>
        <v>1</v>
      </c>
      <c r="F1448" t="s">
        <v>4</v>
      </c>
      <c r="G1448">
        <f>IF(F1448="PP_PM",1,IF(F1448="PP_CASH",2,3))</f>
        <v>1</v>
      </c>
      <c r="H1448" t="s">
        <v>5</v>
      </c>
      <c r="I1448">
        <f>IF(H1448="AKULAKUOB",1,IF(H1448="BUKAEXPRESS",2,IF(H1448="BUKALAPAK",3,IF(H1448="E3",4,IF(H1448="LAZADA",5,IF(H1448="MAGELLAN",6,IF(H1448="SHOPEE",7,IF(H1448="TOKOPEDIA",8,9))))))))</f>
        <v>7</v>
      </c>
      <c r="J1448">
        <v>23018</v>
      </c>
      <c r="K1448">
        <f>IF(M1448="Bermasalah",0,1)</f>
        <v>1</v>
      </c>
      <c r="L1448" t="s">
        <v>49</v>
      </c>
      <c r="M1448" t="str">
        <f t="shared" si="87"/>
        <v>Tidak Bermasalah</v>
      </c>
    </row>
    <row r="1449" spans="1:13" x14ac:dyDescent="0.25">
      <c r="A1449" s="1">
        <v>44993</v>
      </c>
      <c r="B1449" t="s">
        <v>59</v>
      </c>
      <c r="C1449">
        <f t="shared" si="91"/>
        <v>58</v>
      </c>
      <c r="D1449" t="s">
        <v>3</v>
      </c>
      <c r="E1449">
        <f>IF(D1449="ECO",1,IF(D1449="EZ",2,3))</f>
        <v>1</v>
      </c>
      <c r="F1449" t="s">
        <v>4</v>
      </c>
      <c r="G1449">
        <f>IF(F1449="PP_PM",1,IF(F1449="PP_CASH",2,3))</f>
        <v>1</v>
      </c>
      <c r="H1449" t="s">
        <v>5</v>
      </c>
      <c r="I1449">
        <f>IF(H1449="AKULAKUOB",1,IF(H1449="BUKAEXPRESS",2,IF(H1449="BUKALAPAK",3,IF(H1449="E3",4,IF(H1449="LAZADA",5,IF(H1449="MAGELLAN",6,IF(H1449="SHOPEE",7,IF(H1449="TOKOPEDIA",8,9))))))))</f>
        <v>7</v>
      </c>
      <c r="J1449">
        <v>31680</v>
      </c>
      <c r="K1449">
        <f>IF(M1449="Bermasalah",0,1)</f>
        <v>0</v>
      </c>
      <c r="L1449" t="s">
        <v>131</v>
      </c>
      <c r="M1449" t="str">
        <f t="shared" si="87"/>
        <v>Bermasalah</v>
      </c>
    </row>
    <row r="1450" spans="1:13" x14ac:dyDescent="0.25">
      <c r="A1450" s="1">
        <v>44993</v>
      </c>
      <c r="B1450" t="s">
        <v>59</v>
      </c>
      <c r="C1450">
        <f t="shared" si="91"/>
        <v>58</v>
      </c>
      <c r="D1450" t="s">
        <v>3</v>
      </c>
      <c r="E1450">
        <f>IF(D1450="ECO",1,IF(D1450="EZ",2,3))</f>
        <v>1</v>
      </c>
      <c r="F1450" t="s">
        <v>4</v>
      </c>
      <c r="G1450">
        <f>IF(F1450="PP_PM",1,IF(F1450="PP_CASH",2,3))</f>
        <v>1</v>
      </c>
      <c r="H1450" t="s">
        <v>5</v>
      </c>
      <c r="I1450">
        <f>IF(H1450="AKULAKUOB",1,IF(H1450="BUKAEXPRESS",2,IF(H1450="BUKALAPAK",3,IF(H1450="E3",4,IF(H1450="LAZADA",5,IF(H1450="MAGELLAN",6,IF(H1450="SHOPEE",7,IF(H1450="TOKOPEDIA",8,9))))))))</f>
        <v>7</v>
      </c>
      <c r="J1450">
        <v>27472</v>
      </c>
      <c r="K1450">
        <f>IF(M1450="Bermasalah",0,1)</f>
        <v>0</v>
      </c>
      <c r="L1450" t="s">
        <v>131</v>
      </c>
      <c r="M1450" t="str">
        <f t="shared" si="87"/>
        <v>Bermasalah</v>
      </c>
    </row>
    <row r="1451" spans="1:13" x14ac:dyDescent="0.25">
      <c r="A1451" s="1">
        <v>45011</v>
      </c>
      <c r="B1451" t="s">
        <v>59</v>
      </c>
      <c r="C1451">
        <f t="shared" si="91"/>
        <v>58</v>
      </c>
      <c r="D1451" t="s">
        <v>3</v>
      </c>
      <c r="E1451">
        <f>IF(D1451="ECO",1,IF(D1451="EZ",2,3))</f>
        <v>1</v>
      </c>
      <c r="F1451" t="s">
        <v>4</v>
      </c>
      <c r="G1451">
        <f>IF(F1451="PP_PM",1,IF(F1451="PP_CASH",2,3))</f>
        <v>1</v>
      </c>
      <c r="H1451" t="s">
        <v>5</v>
      </c>
      <c r="I1451">
        <f>IF(H1451="AKULAKUOB",1,IF(H1451="BUKAEXPRESS",2,IF(H1451="BUKALAPAK",3,IF(H1451="E3",4,IF(H1451="LAZADA",5,IF(H1451="MAGELLAN",6,IF(H1451="SHOPEE",7,IF(H1451="TOKOPEDIA",8,9))))))))</f>
        <v>7</v>
      </c>
      <c r="J1451">
        <v>24998</v>
      </c>
      <c r="K1451">
        <f>IF(M1451="Bermasalah",0,1)</f>
        <v>1</v>
      </c>
      <c r="L1451" t="s">
        <v>49</v>
      </c>
      <c r="M1451" t="str">
        <f t="shared" si="87"/>
        <v>Tidak Bermasalah</v>
      </c>
    </row>
    <row r="1452" spans="1:13" x14ac:dyDescent="0.25">
      <c r="A1452" s="1">
        <v>45014</v>
      </c>
      <c r="B1452" t="s">
        <v>59</v>
      </c>
      <c r="C1452">
        <f t="shared" si="91"/>
        <v>58</v>
      </c>
      <c r="D1452" t="s">
        <v>3</v>
      </c>
      <c r="E1452">
        <f>IF(D1452="ECO",1,IF(D1452="EZ",2,3))</f>
        <v>1</v>
      </c>
      <c r="F1452" t="s">
        <v>4</v>
      </c>
      <c r="G1452">
        <f>IF(F1452="PP_PM",1,IF(F1452="PP_CASH",2,3))</f>
        <v>1</v>
      </c>
      <c r="H1452" t="s">
        <v>5</v>
      </c>
      <c r="I1452">
        <f>IF(H1452="AKULAKUOB",1,IF(H1452="BUKAEXPRESS",2,IF(H1452="BUKALAPAK",3,IF(H1452="E3",4,IF(H1452="LAZADA",5,IF(H1452="MAGELLAN",6,IF(H1452="SHOPEE",7,IF(H1452="TOKOPEDIA",8,9))))))))</f>
        <v>7</v>
      </c>
      <c r="J1452">
        <v>21532</v>
      </c>
      <c r="K1452">
        <f>IF(M1452="Bermasalah",0,1)</f>
        <v>1</v>
      </c>
      <c r="L1452" t="s">
        <v>6</v>
      </c>
      <c r="M1452" t="str">
        <f t="shared" si="87"/>
        <v>Tidak Bermasalah</v>
      </c>
    </row>
    <row r="1453" spans="1:13" x14ac:dyDescent="0.25">
      <c r="A1453" s="1">
        <v>45016</v>
      </c>
      <c r="B1453" t="s">
        <v>59</v>
      </c>
      <c r="C1453">
        <f t="shared" si="91"/>
        <v>58</v>
      </c>
      <c r="D1453" t="s">
        <v>3</v>
      </c>
      <c r="E1453">
        <f>IF(D1453="ECO",1,IF(D1453="EZ",2,3))</f>
        <v>1</v>
      </c>
      <c r="F1453" t="s">
        <v>4</v>
      </c>
      <c r="G1453">
        <f>IF(F1453="PP_PM",1,IF(F1453="PP_CASH",2,3))</f>
        <v>1</v>
      </c>
      <c r="H1453" t="s">
        <v>5</v>
      </c>
      <c r="I1453">
        <f>IF(H1453="AKULAKUOB",1,IF(H1453="BUKAEXPRESS",2,IF(H1453="BUKALAPAK",3,IF(H1453="E3",4,IF(H1453="LAZADA",5,IF(H1453="MAGELLAN",6,IF(H1453="SHOPEE",7,IF(H1453="TOKOPEDIA",8,9))))))))</f>
        <v>7</v>
      </c>
      <c r="J1453">
        <v>22028</v>
      </c>
      <c r="K1453">
        <f>IF(M1453="Bermasalah",0,1)</f>
        <v>1</v>
      </c>
      <c r="L1453" t="s">
        <v>49</v>
      </c>
      <c r="M1453" t="str">
        <f t="shared" si="87"/>
        <v>Tidak Bermasalah</v>
      </c>
    </row>
    <row r="1454" spans="1:13" x14ac:dyDescent="0.25">
      <c r="A1454" s="1">
        <v>45016</v>
      </c>
      <c r="B1454" t="s">
        <v>59</v>
      </c>
      <c r="C1454">
        <f t="shared" si="91"/>
        <v>58</v>
      </c>
      <c r="D1454" t="s">
        <v>3</v>
      </c>
      <c r="E1454">
        <f>IF(D1454="ECO",1,IF(D1454="EZ",2,3))</f>
        <v>1</v>
      </c>
      <c r="F1454" t="s">
        <v>4</v>
      </c>
      <c r="G1454">
        <f>IF(F1454="PP_PM",1,IF(F1454="PP_CASH",2,3))</f>
        <v>1</v>
      </c>
      <c r="H1454" t="s">
        <v>5</v>
      </c>
      <c r="I1454">
        <f>IF(H1454="AKULAKUOB",1,IF(H1454="BUKAEXPRESS",2,IF(H1454="BUKALAPAK",3,IF(H1454="E3",4,IF(H1454="LAZADA",5,IF(H1454="MAGELLAN",6,IF(H1454="SHOPEE",7,IF(H1454="TOKOPEDIA",8,9))))))))</f>
        <v>7</v>
      </c>
      <c r="J1454">
        <v>14602</v>
      </c>
      <c r="K1454">
        <f>IF(M1454="Bermasalah",0,1)</f>
        <v>1</v>
      </c>
      <c r="L1454" t="s">
        <v>49</v>
      </c>
      <c r="M1454" t="str">
        <f t="shared" si="87"/>
        <v>Tidak Bermasalah</v>
      </c>
    </row>
    <row r="1455" spans="1:13" x14ac:dyDescent="0.25">
      <c r="A1455" s="1">
        <v>45030</v>
      </c>
      <c r="B1455" t="s">
        <v>59</v>
      </c>
      <c r="C1455">
        <f t="shared" si="91"/>
        <v>58</v>
      </c>
      <c r="D1455" t="s">
        <v>3</v>
      </c>
      <c r="E1455">
        <f>IF(D1455="ECO",1,IF(D1455="EZ",2,3))</f>
        <v>1</v>
      </c>
      <c r="F1455" t="s">
        <v>4</v>
      </c>
      <c r="G1455">
        <f>IF(F1455="PP_PM",1,IF(F1455="PP_CASH",2,3))</f>
        <v>1</v>
      </c>
      <c r="H1455" t="s">
        <v>5</v>
      </c>
      <c r="I1455">
        <f>IF(H1455="AKULAKUOB",1,IF(H1455="BUKAEXPRESS",2,IF(H1455="BUKALAPAK",3,IF(H1455="E3",4,IF(H1455="LAZADA",5,IF(H1455="MAGELLAN",6,IF(H1455="SHOPEE",7,IF(H1455="TOKOPEDIA",8,9))))))))</f>
        <v>7</v>
      </c>
      <c r="J1455">
        <v>24998</v>
      </c>
      <c r="K1455">
        <f>IF(M1455="Bermasalah",0,1)</f>
        <v>0</v>
      </c>
      <c r="L1455" t="s">
        <v>131</v>
      </c>
      <c r="M1455" t="str">
        <f t="shared" si="87"/>
        <v>Bermasalah</v>
      </c>
    </row>
    <row r="1456" spans="1:13" x14ac:dyDescent="0.25">
      <c r="A1456" s="1">
        <v>45033</v>
      </c>
      <c r="B1456" t="s">
        <v>59</v>
      </c>
      <c r="C1456">
        <f t="shared" si="91"/>
        <v>58</v>
      </c>
      <c r="D1456" t="s">
        <v>8</v>
      </c>
      <c r="E1456">
        <f>IF(D1456="ECO",1,IF(D1456="EZ",2,3))</f>
        <v>2</v>
      </c>
      <c r="F1456" t="s">
        <v>4</v>
      </c>
      <c r="G1456">
        <f>IF(F1456="PP_PM",1,IF(F1456="PP_CASH",2,3))</f>
        <v>1</v>
      </c>
      <c r="H1456" t="s">
        <v>5</v>
      </c>
      <c r="I1456">
        <f>IF(H1456="AKULAKUOB",1,IF(H1456="BUKAEXPRESS",2,IF(H1456="BUKALAPAK",3,IF(H1456="E3",4,IF(H1456="LAZADA",5,IF(H1456="MAGELLAN",6,IF(H1456="SHOPEE",7,IF(H1456="TOKOPEDIA",8,9))))))))</f>
        <v>7</v>
      </c>
      <c r="J1456">
        <v>3880</v>
      </c>
      <c r="K1456">
        <f>IF(M1456="Bermasalah",0,1)</f>
        <v>0</v>
      </c>
      <c r="L1456" t="s">
        <v>19</v>
      </c>
      <c r="M1456" t="str">
        <f t="shared" si="87"/>
        <v>Bermasalah</v>
      </c>
    </row>
    <row r="1457" spans="1:13" x14ac:dyDescent="0.25">
      <c r="A1457" s="1">
        <v>45075</v>
      </c>
      <c r="B1457" t="s">
        <v>59</v>
      </c>
      <c r="C1457">
        <f t="shared" si="91"/>
        <v>58</v>
      </c>
      <c r="D1457" t="s">
        <v>8</v>
      </c>
      <c r="E1457">
        <f>IF(D1457="ECO",1,IF(D1457="EZ",2,3))</f>
        <v>2</v>
      </c>
      <c r="F1457" t="s">
        <v>4</v>
      </c>
      <c r="G1457">
        <f>IF(F1457="PP_PM",1,IF(F1457="PP_CASH",2,3))</f>
        <v>1</v>
      </c>
      <c r="H1457" t="s">
        <v>5</v>
      </c>
      <c r="I1457">
        <f>IF(H1457="AKULAKUOB",1,IF(H1457="BUKAEXPRESS",2,IF(H1457="BUKALAPAK",3,IF(H1457="E3",4,IF(H1457="LAZADA",5,IF(H1457="MAGELLAN",6,IF(H1457="SHOPEE",7,IF(H1457="TOKOPEDIA",8,9))))))))</f>
        <v>7</v>
      </c>
      <c r="J1457">
        <v>42195</v>
      </c>
      <c r="K1457">
        <f>IF(M1457="Bermasalah",0,1)</f>
        <v>0</v>
      </c>
      <c r="L1457" t="s">
        <v>131</v>
      </c>
      <c r="M1457" t="str">
        <f t="shared" si="87"/>
        <v>Bermasalah</v>
      </c>
    </row>
    <row r="1458" spans="1:13" x14ac:dyDescent="0.25">
      <c r="A1458" s="1">
        <v>45058</v>
      </c>
      <c r="B1458" t="s">
        <v>59</v>
      </c>
      <c r="C1458">
        <f t="shared" si="91"/>
        <v>58</v>
      </c>
      <c r="D1458" t="s">
        <v>3</v>
      </c>
      <c r="E1458">
        <f>IF(D1458="ECO",1,IF(D1458="EZ",2,3))</f>
        <v>1</v>
      </c>
      <c r="F1458" t="s">
        <v>4</v>
      </c>
      <c r="G1458">
        <f>IF(F1458="PP_PM",1,IF(F1458="PP_CASH",2,3))</f>
        <v>1</v>
      </c>
      <c r="H1458" t="s">
        <v>5</v>
      </c>
      <c r="I1458">
        <f>IF(H1458="AKULAKUOB",1,IF(H1458="BUKAEXPRESS",2,IF(H1458="BUKALAPAK",3,IF(H1458="E3",4,IF(H1458="LAZADA",5,IF(H1458="MAGELLAN",6,IF(H1458="SHOPEE",7,IF(H1458="TOKOPEDIA",8,9))))))))</f>
        <v>7</v>
      </c>
      <c r="J1458">
        <v>26978</v>
      </c>
      <c r="K1458">
        <f>IF(M1458="Bermasalah",0,1)</f>
        <v>1</v>
      </c>
      <c r="L1458" t="s">
        <v>49</v>
      </c>
      <c r="M1458" t="str">
        <f t="shared" ref="M1458:M1501" si="92">IF(L1458="Other","Bermasalah",IF(L1458="Delivery","Tidak Bermasalah",IF(L1458="Kirim","Tidak Bermasalah",IF(L1458="Pack","Tidak Bermasalah",IF(L1458="Paket Bermasalah","Bermasalah",IF(L1458="Paket Tinggal Gudang","Tidak Bermasalah",IF(L1458="Sampai","Tidak Bermasalah",IF(L1458="Tanda Terima","Tidak Bermasalah",IF(L1458="TTD Retur","Bermasalah",0)))))))))</f>
        <v>Tidak Bermasalah</v>
      </c>
    </row>
    <row r="1459" spans="1:13" x14ac:dyDescent="0.25">
      <c r="A1459" s="1">
        <v>44953</v>
      </c>
      <c r="B1459" t="s">
        <v>58</v>
      </c>
      <c r="C1459">
        <f t="shared" si="91"/>
        <v>59</v>
      </c>
      <c r="D1459" t="s">
        <v>3</v>
      </c>
      <c r="E1459">
        <f>IF(D1459="ECO",1,IF(D1459="EZ",2,3))</f>
        <v>1</v>
      </c>
      <c r="F1459" t="s">
        <v>4</v>
      </c>
      <c r="G1459">
        <f>IF(F1459="PP_PM",1,IF(F1459="PP_CASH",2,3))</f>
        <v>1</v>
      </c>
      <c r="H1459" t="s">
        <v>5</v>
      </c>
      <c r="I1459">
        <f>IF(H1459="AKULAKUOB",1,IF(H1459="BUKAEXPRESS",2,IF(H1459="BUKALAPAK",3,IF(H1459="E3",4,IF(H1459="LAZADA",5,IF(H1459="MAGELLAN",6,IF(H1459="SHOPEE",7,IF(H1459="TOKOPEDIA",8,9))))))))</f>
        <v>7</v>
      </c>
      <c r="J1459">
        <v>25988</v>
      </c>
      <c r="K1459">
        <f>IF(M1459="Bermasalah",0,1)</f>
        <v>1</v>
      </c>
      <c r="L1459" t="s">
        <v>49</v>
      </c>
      <c r="M1459" t="str">
        <f t="shared" si="92"/>
        <v>Tidak Bermasalah</v>
      </c>
    </row>
    <row r="1460" spans="1:13" x14ac:dyDescent="0.25">
      <c r="A1460" s="1">
        <v>44927</v>
      </c>
      <c r="B1460" t="s">
        <v>58</v>
      </c>
      <c r="C1460">
        <f>IF(B1460=B1459,59,60)</f>
        <v>59</v>
      </c>
      <c r="D1460" t="s">
        <v>8</v>
      </c>
      <c r="E1460">
        <f>IF(D1460="ECO",1,IF(D1460="EZ",2,3))</f>
        <v>2</v>
      </c>
      <c r="F1460" t="s">
        <v>4</v>
      </c>
      <c r="G1460">
        <f>IF(F1460="PP_PM",1,IF(F1460="PP_CASH",2,3))</f>
        <v>1</v>
      </c>
      <c r="H1460" t="s">
        <v>5</v>
      </c>
      <c r="I1460">
        <f>IF(H1460="AKULAKUOB",1,IF(H1460="BUKAEXPRESS",2,IF(H1460="BUKALAPAK",3,IF(H1460="E3",4,IF(H1460="LAZADA",5,IF(H1460="MAGELLAN",6,IF(H1460="SHOPEE",7,IF(H1460="TOKOPEDIA",8,9))))))))</f>
        <v>7</v>
      </c>
      <c r="J1460">
        <v>20000</v>
      </c>
      <c r="K1460">
        <f>IF(M1460="Bermasalah",0,1)</f>
        <v>1</v>
      </c>
      <c r="L1460" t="s">
        <v>49</v>
      </c>
      <c r="M1460" t="str">
        <f t="shared" si="92"/>
        <v>Tidak Bermasalah</v>
      </c>
    </row>
    <row r="1461" spans="1:13" x14ac:dyDescent="0.25">
      <c r="A1461" s="1">
        <v>44975</v>
      </c>
      <c r="B1461" t="s">
        <v>58</v>
      </c>
      <c r="C1461">
        <f t="shared" ref="C1461:C1480" si="93">IF(B1461=B1460,59,60)</f>
        <v>59</v>
      </c>
      <c r="D1461" t="s">
        <v>8</v>
      </c>
      <c r="E1461">
        <f>IF(D1461="ECO",1,IF(D1461="EZ",2,3))</f>
        <v>2</v>
      </c>
      <c r="F1461" t="s">
        <v>4</v>
      </c>
      <c r="G1461">
        <f>IF(F1461="PP_PM",1,IF(F1461="PP_CASH",2,3))</f>
        <v>1</v>
      </c>
      <c r="H1461" t="s">
        <v>5</v>
      </c>
      <c r="I1461">
        <f>IF(H1461="AKULAKUOB",1,IF(H1461="BUKAEXPRESS",2,IF(H1461="BUKALAPAK",3,IF(H1461="E3",4,IF(H1461="LAZADA",5,IF(H1461="MAGELLAN",6,IF(H1461="SHOPEE",7,IF(H1461="TOKOPEDIA",8,9))))))))</f>
        <v>7</v>
      </c>
      <c r="J1461">
        <v>4000</v>
      </c>
      <c r="K1461">
        <f>IF(M1461="Bermasalah",0,1)</f>
        <v>1</v>
      </c>
      <c r="L1461" t="s">
        <v>49</v>
      </c>
      <c r="M1461" t="str">
        <f t="shared" si="92"/>
        <v>Tidak Bermasalah</v>
      </c>
    </row>
    <row r="1462" spans="1:13" x14ac:dyDescent="0.25">
      <c r="A1462" s="1">
        <v>44968</v>
      </c>
      <c r="B1462" t="s">
        <v>58</v>
      </c>
      <c r="C1462">
        <f t="shared" si="93"/>
        <v>59</v>
      </c>
      <c r="D1462" t="s">
        <v>8</v>
      </c>
      <c r="E1462">
        <f>IF(D1462="ECO",1,IF(D1462="EZ",2,3))</f>
        <v>2</v>
      </c>
      <c r="F1462" t="s">
        <v>4</v>
      </c>
      <c r="G1462">
        <f>IF(F1462="PP_PM",1,IF(F1462="PP_CASH",2,3))</f>
        <v>1</v>
      </c>
      <c r="H1462" t="s">
        <v>5</v>
      </c>
      <c r="I1462">
        <f>IF(H1462="AKULAKUOB",1,IF(H1462="BUKAEXPRESS",2,IF(H1462="BUKALAPAK",3,IF(H1462="E3",4,IF(H1462="LAZADA",5,IF(H1462="MAGELLAN",6,IF(H1462="SHOPEE",7,IF(H1462="TOKOPEDIA",8,9))))))))</f>
        <v>7</v>
      </c>
      <c r="J1462">
        <v>24000</v>
      </c>
      <c r="K1462">
        <f>IF(M1462="Bermasalah",0,1)</f>
        <v>1</v>
      </c>
      <c r="L1462" t="s">
        <v>49</v>
      </c>
      <c r="M1462" t="str">
        <f t="shared" si="92"/>
        <v>Tidak Bermasalah</v>
      </c>
    </row>
    <row r="1463" spans="1:13" x14ac:dyDescent="0.25">
      <c r="A1463" s="1">
        <v>44960</v>
      </c>
      <c r="B1463" t="s">
        <v>58</v>
      </c>
      <c r="C1463">
        <f t="shared" si="93"/>
        <v>59</v>
      </c>
      <c r="D1463" t="s">
        <v>8</v>
      </c>
      <c r="E1463">
        <f>IF(D1463="ECO",1,IF(D1463="EZ",2,3))</f>
        <v>2</v>
      </c>
      <c r="F1463" t="s">
        <v>4</v>
      </c>
      <c r="G1463">
        <f>IF(F1463="PP_PM",1,IF(F1463="PP_CASH",2,3))</f>
        <v>1</v>
      </c>
      <c r="H1463" t="s">
        <v>5</v>
      </c>
      <c r="I1463">
        <f>IF(H1463="AKULAKUOB",1,IF(H1463="BUKAEXPRESS",2,IF(H1463="BUKALAPAK",3,IF(H1463="E3",4,IF(H1463="LAZADA",5,IF(H1463="MAGELLAN",6,IF(H1463="SHOPEE",7,IF(H1463="TOKOPEDIA",8,9))))))))</f>
        <v>7</v>
      </c>
      <c r="J1463">
        <v>9000</v>
      </c>
      <c r="K1463">
        <f>IF(M1463="Bermasalah",0,1)</f>
        <v>1</v>
      </c>
      <c r="L1463" t="s">
        <v>49</v>
      </c>
      <c r="M1463" t="str">
        <f t="shared" si="92"/>
        <v>Tidak Bermasalah</v>
      </c>
    </row>
    <row r="1464" spans="1:13" x14ac:dyDescent="0.25">
      <c r="A1464" s="1">
        <v>44978</v>
      </c>
      <c r="B1464" t="s">
        <v>58</v>
      </c>
      <c r="C1464">
        <f t="shared" si="93"/>
        <v>59</v>
      </c>
      <c r="D1464" t="s">
        <v>8</v>
      </c>
      <c r="E1464">
        <f>IF(D1464="ECO",1,IF(D1464="EZ",2,3))</f>
        <v>2</v>
      </c>
      <c r="F1464" t="s">
        <v>4</v>
      </c>
      <c r="G1464">
        <f>IF(F1464="PP_PM",1,IF(F1464="PP_CASH",2,3))</f>
        <v>1</v>
      </c>
      <c r="H1464" t="s">
        <v>5</v>
      </c>
      <c r="I1464">
        <f>IF(H1464="AKULAKUOB",1,IF(H1464="BUKAEXPRESS",2,IF(H1464="BUKALAPAK",3,IF(H1464="E3",4,IF(H1464="LAZADA",5,IF(H1464="MAGELLAN",6,IF(H1464="SHOPEE",7,IF(H1464="TOKOPEDIA",8,9))))))))</f>
        <v>7</v>
      </c>
      <c r="J1464">
        <v>8000</v>
      </c>
      <c r="K1464">
        <f>IF(M1464="Bermasalah",0,1)</f>
        <v>1</v>
      </c>
      <c r="L1464" t="s">
        <v>49</v>
      </c>
      <c r="M1464" t="str">
        <f t="shared" si="92"/>
        <v>Tidak Bermasalah</v>
      </c>
    </row>
    <row r="1465" spans="1:13" x14ac:dyDescent="0.25">
      <c r="A1465" s="1">
        <v>44978</v>
      </c>
      <c r="B1465" t="s">
        <v>58</v>
      </c>
      <c r="C1465">
        <f t="shared" si="93"/>
        <v>59</v>
      </c>
      <c r="D1465" t="s">
        <v>8</v>
      </c>
      <c r="E1465">
        <f>IF(D1465="ECO",1,IF(D1465="EZ",2,3))</f>
        <v>2</v>
      </c>
      <c r="F1465" t="s">
        <v>4</v>
      </c>
      <c r="G1465">
        <f>IF(F1465="PP_PM",1,IF(F1465="PP_CASH",2,3))</f>
        <v>1</v>
      </c>
      <c r="H1465" t="s">
        <v>5</v>
      </c>
      <c r="I1465">
        <f>IF(H1465="AKULAKUOB",1,IF(H1465="BUKAEXPRESS",2,IF(H1465="BUKALAPAK",3,IF(H1465="E3",4,IF(H1465="LAZADA",5,IF(H1465="MAGELLAN",6,IF(H1465="SHOPEE",7,IF(H1465="TOKOPEDIA",8,9))))))))</f>
        <v>7</v>
      </c>
      <c r="J1465">
        <v>4000</v>
      </c>
      <c r="K1465">
        <f>IF(M1465="Bermasalah",0,1)</f>
        <v>1</v>
      </c>
      <c r="L1465" t="s">
        <v>49</v>
      </c>
      <c r="M1465" t="str">
        <f t="shared" si="92"/>
        <v>Tidak Bermasalah</v>
      </c>
    </row>
    <row r="1466" spans="1:13" x14ac:dyDescent="0.25">
      <c r="A1466" s="1">
        <v>44974</v>
      </c>
      <c r="B1466" t="s">
        <v>58</v>
      </c>
      <c r="C1466">
        <f t="shared" si="93"/>
        <v>59</v>
      </c>
      <c r="D1466" t="s">
        <v>8</v>
      </c>
      <c r="E1466">
        <f>IF(D1466="ECO",1,IF(D1466="EZ",2,3))</f>
        <v>2</v>
      </c>
      <c r="F1466" t="s">
        <v>4</v>
      </c>
      <c r="G1466">
        <f>IF(F1466="PP_PM",1,IF(F1466="PP_CASH",2,3))</f>
        <v>1</v>
      </c>
      <c r="H1466" t="s">
        <v>5</v>
      </c>
      <c r="I1466">
        <f>IF(H1466="AKULAKUOB",1,IF(H1466="BUKAEXPRESS",2,IF(H1466="BUKALAPAK",3,IF(H1466="E3",4,IF(H1466="LAZADA",5,IF(H1466="MAGELLAN",6,IF(H1466="SHOPEE",7,IF(H1466="TOKOPEDIA",8,9))))))))</f>
        <v>7</v>
      </c>
      <c r="J1466">
        <v>4000</v>
      </c>
      <c r="K1466">
        <f>IF(M1466="Bermasalah",0,1)</f>
        <v>1</v>
      </c>
      <c r="L1466" t="s">
        <v>49</v>
      </c>
      <c r="M1466" t="str">
        <f t="shared" si="92"/>
        <v>Tidak Bermasalah</v>
      </c>
    </row>
    <row r="1467" spans="1:13" x14ac:dyDescent="0.25">
      <c r="A1467" s="1">
        <v>44959</v>
      </c>
      <c r="B1467" t="s">
        <v>58</v>
      </c>
      <c r="C1467">
        <f t="shared" si="93"/>
        <v>59</v>
      </c>
      <c r="D1467" t="s">
        <v>8</v>
      </c>
      <c r="E1467">
        <f>IF(D1467="ECO",1,IF(D1467="EZ",2,3))</f>
        <v>2</v>
      </c>
      <c r="F1467" t="s">
        <v>4</v>
      </c>
      <c r="G1467">
        <f>IF(F1467="PP_PM",1,IF(F1467="PP_CASH",2,3))</f>
        <v>1</v>
      </c>
      <c r="H1467" t="s">
        <v>5</v>
      </c>
      <c r="I1467">
        <f>IF(H1467="AKULAKUOB",1,IF(H1467="BUKAEXPRESS",2,IF(H1467="BUKALAPAK",3,IF(H1467="E3",4,IF(H1467="LAZADA",5,IF(H1467="MAGELLAN",6,IF(H1467="SHOPEE",7,IF(H1467="TOKOPEDIA",8,9))))))))</f>
        <v>7</v>
      </c>
      <c r="J1467">
        <v>11000</v>
      </c>
      <c r="K1467">
        <f>IF(M1467="Bermasalah",0,1)</f>
        <v>1</v>
      </c>
      <c r="L1467" t="s">
        <v>49</v>
      </c>
      <c r="M1467" t="str">
        <f t="shared" si="92"/>
        <v>Tidak Bermasalah</v>
      </c>
    </row>
    <row r="1468" spans="1:13" x14ac:dyDescent="0.25">
      <c r="A1468" s="1">
        <v>44962</v>
      </c>
      <c r="B1468" t="s">
        <v>58</v>
      </c>
      <c r="C1468">
        <f t="shared" si="93"/>
        <v>59</v>
      </c>
      <c r="D1468" t="s">
        <v>8</v>
      </c>
      <c r="E1468">
        <f>IF(D1468="ECO",1,IF(D1468="EZ",2,3))</f>
        <v>2</v>
      </c>
      <c r="F1468" t="s">
        <v>4</v>
      </c>
      <c r="G1468">
        <f>IF(F1468="PP_PM",1,IF(F1468="PP_CASH",2,3))</f>
        <v>1</v>
      </c>
      <c r="H1468" t="s">
        <v>5</v>
      </c>
      <c r="I1468">
        <f>IF(H1468="AKULAKUOB",1,IF(H1468="BUKAEXPRESS",2,IF(H1468="BUKALAPAK",3,IF(H1468="E3",4,IF(H1468="LAZADA",5,IF(H1468="MAGELLAN",6,IF(H1468="SHOPEE",7,IF(H1468="TOKOPEDIA",8,9))))))))</f>
        <v>7</v>
      </c>
      <c r="J1468">
        <v>4000</v>
      </c>
      <c r="K1468">
        <f>IF(M1468="Bermasalah",0,1)</f>
        <v>1</v>
      </c>
      <c r="L1468" t="s">
        <v>49</v>
      </c>
      <c r="M1468" t="str">
        <f t="shared" si="92"/>
        <v>Tidak Bermasalah</v>
      </c>
    </row>
    <row r="1469" spans="1:13" x14ac:dyDescent="0.25">
      <c r="A1469" s="1">
        <v>44963</v>
      </c>
      <c r="B1469" t="s">
        <v>58</v>
      </c>
      <c r="C1469">
        <f t="shared" si="93"/>
        <v>59</v>
      </c>
      <c r="D1469" t="s">
        <v>8</v>
      </c>
      <c r="E1469">
        <f>IF(D1469="ECO",1,IF(D1469="EZ",2,3))</f>
        <v>2</v>
      </c>
      <c r="F1469" t="s">
        <v>4</v>
      </c>
      <c r="G1469">
        <f>IF(F1469="PP_PM",1,IF(F1469="PP_CASH",2,3))</f>
        <v>1</v>
      </c>
      <c r="H1469" t="s">
        <v>5</v>
      </c>
      <c r="I1469">
        <f>IF(H1469="AKULAKUOB",1,IF(H1469="BUKAEXPRESS",2,IF(H1469="BUKALAPAK",3,IF(H1469="E3",4,IF(H1469="LAZADA",5,IF(H1469="MAGELLAN",6,IF(H1469="SHOPEE",7,IF(H1469="TOKOPEDIA",8,9))))))))</f>
        <v>7</v>
      </c>
      <c r="J1469">
        <v>20000</v>
      </c>
      <c r="K1469">
        <f>IF(M1469="Bermasalah",0,1)</f>
        <v>1</v>
      </c>
      <c r="L1469" t="s">
        <v>49</v>
      </c>
      <c r="M1469" t="str">
        <f t="shared" si="92"/>
        <v>Tidak Bermasalah</v>
      </c>
    </row>
    <row r="1470" spans="1:13" x14ac:dyDescent="0.25">
      <c r="A1470" s="1">
        <v>44966</v>
      </c>
      <c r="B1470" t="s">
        <v>58</v>
      </c>
      <c r="C1470">
        <f t="shared" si="93"/>
        <v>59</v>
      </c>
      <c r="D1470" t="s">
        <v>8</v>
      </c>
      <c r="E1470">
        <f>IF(D1470="ECO",1,IF(D1470="EZ",2,3))</f>
        <v>2</v>
      </c>
      <c r="F1470" t="s">
        <v>4</v>
      </c>
      <c r="G1470">
        <f>IF(F1470="PP_PM",1,IF(F1470="PP_CASH",2,3))</f>
        <v>1</v>
      </c>
      <c r="H1470" t="s">
        <v>5</v>
      </c>
      <c r="I1470">
        <f>IF(H1470="AKULAKUOB",1,IF(H1470="BUKAEXPRESS",2,IF(H1470="BUKALAPAK",3,IF(H1470="E3",4,IF(H1470="LAZADA",5,IF(H1470="MAGELLAN",6,IF(H1470="SHOPEE",7,IF(H1470="TOKOPEDIA",8,9))))))))</f>
        <v>7</v>
      </c>
      <c r="J1470">
        <v>8000</v>
      </c>
      <c r="K1470">
        <f>IF(M1470="Bermasalah",0,1)</f>
        <v>1</v>
      </c>
      <c r="L1470" t="s">
        <v>49</v>
      </c>
      <c r="M1470" t="str">
        <f t="shared" si="92"/>
        <v>Tidak Bermasalah</v>
      </c>
    </row>
    <row r="1471" spans="1:13" x14ac:dyDescent="0.25">
      <c r="A1471" s="1">
        <v>44970</v>
      </c>
      <c r="B1471" t="s">
        <v>58</v>
      </c>
      <c r="C1471">
        <f t="shared" si="93"/>
        <v>59</v>
      </c>
      <c r="D1471" t="s">
        <v>8</v>
      </c>
      <c r="E1471">
        <f>IF(D1471="ECO",1,IF(D1471="EZ",2,3))</f>
        <v>2</v>
      </c>
      <c r="F1471" t="s">
        <v>4</v>
      </c>
      <c r="G1471">
        <f>IF(F1471="PP_PM",1,IF(F1471="PP_CASH",2,3))</f>
        <v>1</v>
      </c>
      <c r="H1471" t="s">
        <v>5</v>
      </c>
      <c r="I1471">
        <f>IF(H1471="AKULAKUOB",1,IF(H1471="BUKAEXPRESS",2,IF(H1471="BUKALAPAK",3,IF(H1471="E3",4,IF(H1471="LAZADA",5,IF(H1471="MAGELLAN",6,IF(H1471="SHOPEE",7,IF(H1471="TOKOPEDIA",8,9))))))))</f>
        <v>7</v>
      </c>
      <c r="J1471">
        <v>18000</v>
      </c>
      <c r="K1471">
        <f>IF(M1471="Bermasalah",0,1)</f>
        <v>1</v>
      </c>
      <c r="L1471" t="s">
        <v>49</v>
      </c>
      <c r="M1471" t="str">
        <f t="shared" si="92"/>
        <v>Tidak Bermasalah</v>
      </c>
    </row>
    <row r="1472" spans="1:13" x14ac:dyDescent="0.25">
      <c r="A1472" s="1">
        <v>44974</v>
      </c>
      <c r="B1472" t="s">
        <v>58</v>
      </c>
      <c r="C1472">
        <f t="shared" si="93"/>
        <v>59</v>
      </c>
      <c r="D1472" t="s">
        <v>8</v>
      </c>
      <c r="E1472">
        <f>IF(D1472="ECO",1,IF(D1472="EZ",2,3))</f>
        <v>2</v>
      </c>
      <c r="F1472" t="s">
        <v>4</v>
      </c>
      <c r="G1472">
        <f>IF(F1472="PP_PM",1,IF(F1472="PP_CASH",2,3))</f>
        <v>1</v>
      </c>
      <c r="H1472" t="s">
        <v>5</v>
      </c>
      <c r="I1472">
        <f>IF(H1472="AKULAKUOB",1,IF(H1472="BUKAEXPRESS",2,IF(H1472="BUKALAPAK",3,IF(H1472="E3",4,IF(H1472="LAZADA",5,IF(H1472="MAGELLAN",6,IF(H1472="SHOPEE",7,IF(H1472="TOKOPEDIA",8,9))))))))</f>
        <v>7</v>
      </c>
      <c r="J1472">
        <v>4000</v>
      </c>
      <c r="K1472">
        <f>IF(M1472="Bermasalah",0,1)</f>
        <v>1</v>
      </c>
      <c r="L1472" t="s">
        <v>49</v>
      </c>
      <c r="M1472" t="str">
        <f t="shared" si="92"/>
        <v>Tidak Bermasalah</v>
      </c>
    </row>
    <row r="1473" spans="1:13" x14ac:dyDescent="0.25">
      <c r="A1473" s="1">
        <v>44976</v>
      </c>
      <c r="B1473" t="s">
        <v>58</v>
      </c>
      <c r="C1473">
        <f t="shared" si="93"/>
        <v>59</v>
      </c>
      <c r="D1473" t="s">
        <v>8</v>
      </c>
      <c r="E1473">
        <f>IF(D1473="ECO",1,IF(D1473="EZ",2,3))</f>
        <v>2</v>
      </c>
      <c r="F1473" t="s">
        <v>4</v>
      </c>
      <c r="G1473">
        <f>IF(F1473="PP_PM",1,IF(F1473="PP_CASH",2,3))</f>
        <v>1</v>
      </c>
      <c r="H1473" t="s">
        <v>5</v>
      </c>
      <c r="I1473">
        <f>IF(H1473="AKULAKUOB",1,IF(H1473="BUKAEXPRESS",2,IF(H1473="BUKALAPAK",3,IF(H1473="E3",4,IF(H1473="LAZADA",5,IF(H1473="MAGELLAN",6,IF(H1473="SHOPEE",7,IF(H1473="TOKOPEDIA",8,9))))))))</f>
        <v>7</v>
      </c>
      <c r="J1473">
        <v>4000</v>
      </c>
      <c r="K1473">
        <f>IF(M1473="Bermasalah",0,1)</f>
        <v>1</v>
      </c>
      <c r="L1473" t="s">
        <v>49</v>
      </c>
      <c r="M1473" t="str">
        <f t="shared" si="92"/>
        <v>Tidak Bermasalah</v>
      </c>
    </row>
    <row r="1474" spans="1:13" x14ac:dyDescent="0.25">
      <c r="A1474" s="1">
        <v>44984</v>
      </c>
      <c r="B1474" t="s">
        <v>58</v>
      </c>
      <c r="C1474">
        <f t="shared" si="93"/>
        <v>59</v>
      </c>
      <c r="D1474" t="s">
        <v>8</v>
      </c>
      <c r="E1474">
        <f>IF(D1474="ECO",1,IF(D1474="EZ",2,3))</f>
        <v>2</v>
      </c>
      <c r="F1474" t="s">
        <v>4</v>
      </c>
      <c r="G1474">
        <f>IF(F1474="PP_PM",1,IF(F1474="PP_CASH",2,3))</f>
        <v>1</v>
      </c>
      <c r="H1474" t="s">
        <v>5</v>
      </c>
      <c r="I1474">
        <f>IF(H1474="AKULAKUOB",1,IF(H1474="BUKAEXPRESS",2,IF(H1474="BUKALAPAK",3,IF(H1474="E3",4,IF(H1474="LAZADA",5,IF(H1474="MAGELLAN",6,IF(H1474="SHOPEE",7,IF(H1474="TOKOPEDIA",8,9))))))))</f>
        <v>7</v>
      </c>
      <c r="J1474">
        <v>11000</v>
      </c>
      <c r="K1474">
        <f>IF(M1474="Bermasalah",0,1)</f>
        <v>1</v>
      </c>
      <c r="L1474" t="s">
        <v>49</v>
      </c>
      <c r="M1474" t="str">
        <f t="shared" si="92"/>
        <v>Tidak Bermasalah</v>
      </c>
    </row>
    <row r="1475" spans="1:13" x14ac:dyDescent="0.25">
      <c r="A1475" s="1">
        <v>44985</v>
      </c>
      <c r="B1475" t="s">
        <v>58</v>
      </c>
      <c r="C1475">
        <f t="shared" si="93"/>
        <v>59</v>
      </c>
      <c r="D1475" t="s">
        <v>8</v>
      </c>
      <c r="E1475">
        <f>IF(D1475="ECO",1,IF(D1475="EZ",2,3))</f>
        <v>2</v>
      </c>
      <c r="F1475" t="s">
        <v>4</v>
      </c>
      <c r="G1475">
        <f>IF(F1475="PP_PM",1,IF(F1475="PP_CASH",2,3))</f>
        <v>1</v>
      </c>
      <c r="H1475" t="s">
        <v>5</v>
      </c>
      <c r="I1475">
        <f>IF(H1475="AKULAKUOB",1,IF(H1475="BUKAEXPRESS",2,IF(H1475="BUKALAPAK",3,IF(H1475="E3",4,IF(H1475="LAZADA",5,IF(H1475="MAGELLAN",6,IF(H1475="SHOPEE",7,IF(H1475="TOKOPEDIA",8,9))))))))</f>
        <v>7</v>
      </c>
      <c r="J1475">
        <v>8000</v>
      </c>
      <c r="K1475">
        <f>IF(M1475="Bermasalah",0,1)</f>
        <v>1</v>
      </c>
      <c r="L1475" t="s">
        <v>49</v>
      </c>
      <c r="M1475" t="str">
        <f t="shared" si="92"/>
        <v>Tidak Bermasalah</v>
      </c>
    </row>
    <row r="1476" spans="1:13" x14ac:dyDescent="0.25">
      <c r="A1476" s="1">
        <v>44958</v>
      </c>
      <c r="B1476" t="s">
        <v>58</v>
      </c>
      <c r="C1476">
        <f t="shared" si="93"/>
        <v>59</v>
      </c>
      <c r="D1476" t="s">
        <v>8</v>
      </c>
      <c r="E1476">
        <f>IF(D1476="ECO",1,IF(D1476="EZ",2,3))</f>
        <v>2</v>
      </c>
      <c r="F1476" t="s">
        <v>4</v>
      </c>
      <c r="G1476">
        <f>IF(F1476="PP_PM",1,IF(F1476="PP_CASH",2,3))</f>
        <v>1</v>
      </c>
      <c r="H1476" t="s">
        <v>5</v>
      </c>
      <c r="I1476">
        <f>IF(H1476="AKULAKUOB",1,IF(H1476="BUKAEXPRESS",2,IF(H1476="BUKALAPAK",3,IF(H1476="E3",4,IF(H1476="LAZADA",5,IF(H1476="MAGELLAN",6,IF(H1476="SHOPEE",7,IF(H1476="TOKOPEDIA",8,9))))))))</f>
        <v>7</v>
      </c>
      <c r="J1476">
        <v>3880</v>
      </c>
      <c r="K1476">
        <f>IF(M1476="Bermasalah",0,1)</f>
        <v>1</v>
      </c>
      <c r="L1476" t="s">
        <v>49</v>
      </c>
      <c r="M1476" t="str">
        <f t="shared" si="92"/>
        <v>Tidak Bermasalah</v>
      </c>
    </row>
    <row r="1477" spans="1:13" x14ac:dyDescent="0.25">
      <c r="A1477" s="1">
        <v>44958</v>
      </c>
      <c r="B1477" t="s">
        <v>58</v>
      </c>
      <c r="C1477">
        <f t="shared" si="93"/>
        <v>59</v>
      </c>
      <c r="D1477" t="s">
        <v>8</v>
      </c>
      <c r="E1477">
        <f>IF(D1477="ECO",1,IF(D1477="EZ",2,3))</f>
        <v>2</v>
      </c>
      <c r="F1477" t="s">
        <v>4</v>
      </c>
      <c r="G1477">
        <f>IF(F1477="PP_PM",1,IF(F1477="PP_CASH",2,3))</f>
        <v>1</v>
      </c>
      <c r="H1477" t="s">
        <v>5</v>
      </c>
      <c r="I1477">
        <f>IF(H1477="AKULAKUOB",1,IF(H1477="BUKAEXPRESS",2,IF(H1477="BUKALAPAK",3,IF(H1477="E3",4,IF(H1477="LAZADA",5,IF(H1477="MAGELLAN",6,IF(H1477="SHOPEE",7,IF(H1477="TOKOPEDIA",8,9))))))))</f>
        <v>7</v>
      </c>
      <c r="J1477">
        <v>3880</v>
      </c>
      <c r="K1477">
        <f>IF(M1477="Bermasalah",0,1)</f>
        <v>1</v>
      </c>
      <c r="L1477" t="s">
        <v>49</v>
      </c>
      <c r="M1477" t="str">
        <f t="shared" si="92"/>
        <v>Tidak Bermasalah</v>
      </c>
    </row>
    <row r="1478" spans="1:13" x14ac:dyDescent="0.25">
      <c r="A1478" s="1">
        <v>44958</v>
      </c>
      <c r="B1478" t="s">
        <v>58</v>
      </c>
      <c r="C1478">
        <f t="shared" si="93"/>
        <v>59</v>
      </c>
      <c r="D1478" t="s">
        <v>8</v>
      </c>
      <c r="E1478">
        <f>IF(D1478="ECO",1,IF(D1478="EZ",2,3))</f>
        <v>2</v>
      </c>
      <c r="F1478" t="s">
        <v>4</v>
      </c>
      <c r="G1478">
        <f>IF(F1478="PP_PM",1,IF(F1478="PP_CASH",2,3))</f>
        <v>1</v>
      </c>
      <c r="H1478" t="s">
        <v>5</v>
      </c>
      <c r="I1478">
        <f>IF(H1478="AKULAKUOB",1,IF(H1478="BUKAEXPRESS",2,IF(H1478="BUKALAPAK",3,IF(H1478="E3",4,IF(H1478="LAZADA",5,IF(H1478="MAGELLAN",6,IF(H1478="SHOPEE",7,IF(H1478="TOKOPEDIA",8,9))))))))</f>
        <v>7</v>
      </c>
      <c r="J1478">
        <v>4000</v>
      </c>
      <c r="K1478">
        <f>IF(M1478="Bermasalah",0,1)</f>
        <v>1</v>
      </c>
      <c r="L1478" t="s">
        <v>49</v>
      </c>
      <c r="M1478" t="str">
        <f t="shared" si="92"/>
        <v>Tidak Bermasalah</v>
      </c>
    </row>
    <row r="1479" spans="1:13" x14ac:dyDescent="0.25">
      <c r="A1479" s="1">
        <v>44958</v>
      </c>
      <c r="B1479" t="s">
        <v>58</v>
      </c>
      <c r="C1479">
        <f t="shared" si="93"/>
        <v>59</v>
      </c>
      <c r="D1479" t="s">
        <v>3</v>
      </c>
      <c r="E1479">
        <f>IF(D1479="ECO",1,IF(D1479="EZ",2,3))</f>
        <v>1</v>
      </c>
      <c r="F1479" t="s">
        <v>4</v>
      </c>
      <c r="G1479">
        <f>IF(F1479="PP_PM",1,IF(F1479="PP_CASH",2,3))</f>
        <v>1</v>
      </c>
      <c r="H1479" t="s">
        <v>5</v>
      </c>
      <c r="I1479">
        <f>IF(H1479="AKULAKUOB",1,IF(H1479="BUKAEXPRESS",2,IF(H1479="BUKALAPAK",3,IF(H1479="E3",4,IF(H1479="LAZADA",5,IF(H1479="MAGELLAN",6,IF(H1479="SHOPEE",7,IF(H1479="TOKOPEDIA",8,9))))))))</f>
        <v>7</v>
      </c>
      <c r="J1479">
        <v>13365</v>
      </c>
      <c r="K1479">
        <f>IF(M1479="Bermasalah",0,1)</f>
        <v>1</v>
      </c>
      <c r="L1479" t="s">
        <v>49</v>
      </c>
      <c r="M1479" t="str">
        <f t="shared" si="92"/>
        <v>Tidak Bermasalah</v>
      </c>
    </row>
    <row r="1480" spans="1:13" x14ac:dyDescent="0.25">
      <c r="A1480" s="1">
        <v>45015</v>
      </c>
      <c r="B1480" t="s">
        <v>147</v>
      </c>
      <c r="C1480">
        <f t="shared" si="93"/>
        <v>60</v>
      </c>
      <c r="D1480" t="s">
        <v>3</v>
      </c>
      <c r="E1480">
        <f>IF(D1480="ECO",1,IF(D1480="EZ",2,3))</f>
        <v>1</v>
      </c>
      <c r="F1480" t="s">
        <v>4</v>
      </c>
      <c r="G1480">
        <f>IF(F1480="PP_PM",1,IF(F1480="PP_CASH",2,3))</f>
        <v>1</v>
      </c>
      <c r="H1480" t="s">
        <v>12</v>
      </c>
      <c r="I1480">
        <f>IF(H1480="AKULAKUOB",1,IF(H1480="BUKAEXPRESS",2,IF(H1480="BUKALAPAK",3,IF(H1480="E3",4,IF(H1480="LAZADA",5,IF(H1480="MAGELLAN",6,IF(H1480="SHOPEE",7,IF(H1480="TOKOPEDIA",8,9))))))))</f>
        <v>6</v>
      </c>
      <c r="J1480">
        <v>33412</v>
      </c>
      <c r="K1480">
        <f>IF(M1480="Bermasalah",0,1)</f>
        <v>1</v>
      </c>
      <c r="L1480" t="s">
        <v>49</v>
      </c>
      <c r="M1480" t="str">
        <f t="shared" si="92"/>
        <v>Tidak Bermasalah</v>
      </c>
    </row>
    <row r="1481" spans="1:13" x14ac:dyDescent="0.25">
      <c r="A1481" s="1">
        <v>45016</v>
      </c>
      <c r="B1481" t="s">
        <v>147</v>
      </c>
      <c r="C1481">
        <f>IF(B1481=B1480,60,61)</f>
        <v>60</v>
      </c>
      <c r="D1481" t="s">
        <v>8</v>
      </c>
      <c r="E1481">
        <f>IF(D1481="ECO",1,IF(D1481="EZ",2,3))</f>
        <v>2</v>
      </c>
      <c r="F1481" t="s">
        <v>4</v>
      </c>
      <c r="G1481">
        <f>IF(F1481="PP_PM",1,IF(F1481="PP_CASH",2,3))</f>
        <v>1</v>
      </c>
      <c r="H1481" t="s">
        <v>12</v>
      </c>
      <c r="I1481">
        <f>IF(H1481="AKULAKUOB",1,IF(H1481="BUKAEXPRESS",2,IF(H1481="BUKALAPAK",3,IF(H1481="E3",4,IF(H1481="LAZADA",5,IF(H1481="MAGELLAN",6,IF(H1481="SHOPEE",7,IF(H1481="TOKOPEDIA",8,9))))))))</f>
        <v>6</v>
      </c>
      <c r="J1481">
        <v>38315</v>
      </c>
      <c r="K1481">
        <f>IF(M1481="Bermasalah",0,1)</f>
        <v>0</v>
      </c>
      <c r="L1481" t="s">
        <v>131</v>
      </c>
      <c r="M1481" t="str">
        <f t="shared" si="92"/>
        <v>Bermasalah</v>
      </c>
    </row>
    <row r="1482" spans="1:13" x14ac:dyDescent="0.25">
      <c r="A1482" s="1">
        <v>45016</v>
      </c>
      <c r="B1482" t="s">
        <v>147</v>
      </c>
      <c r="C1482">
        <f t="shared" ref="C1482:C1486" si="94">IF(B1482=B1481,60,61)</f>
        <v>60</v>
      </c>
      <c r="D1482" t="s">
        <v>3</v>
      </c>
      <c r="E1482">
        <f>IF(D1482="ECO",1,IF(D1482="EZ",2,3))</f>
        <v>1</v>
      </c>
      <c r="F1482" t="s">
        <v>4</v>
      </c>
      <c r="G1482">
        <f>IF(F1482="PP_PM",1,IF(F1482="PP_CASH",2,3))</f>
        <v>1</v>
      </c>
      <c r="H1482" t="s">
        <v>12</v>
      </c>
      <c r="I1482">
        <f>IF(H1482="AKULAKUOB",1,IF(H1482="BUKAEXPRESS",2,IF(H1482="BUKALAPAK",3,IF(H1482="E3",4,IF(H1482="LAZADA",5,IF(H1482="MAGELLAN",6,IF(H1482="SHOPEE",7,IF(H1482="TOKOPEDIA",8,9))))))))</f>
        <v>6</v>
      </c>
      <c r="J1482">
        <v>28958</v>
      </c>
      <c r="K1482">
        <f>IF(M1482="Bermasalah",0,1)</f>
        <v>1</v>
      </c>
      <c r="L1482" t="s">
        <v>49</v>
      </c>
      <c r="M1482" t="str">
        <f t="shared" si="92"/>
        <v>Tidak Bermasalah</v>
      </c>
    </row>
    <row r="1483" spans="1:13" x14ac:dyDescent="0.25">
      <c r="A1483" s="1">
        <v>45027</v>
      </c>
      <c r="B1483" t="s">
        <v>147</v>
      </c>
      <c r="C1483">
        <f t="shared" si="94"/>
        <v>60</v>
      </c>
      <c r="D1483" t="s">
        <v>8</v>
      </c>
      <c r="E1483">
        <f>IF(D1483="ECO",1,IF(D1483="EZ",2,3))</f>
        <v>2</v>
      </c>
      <c r="F1483" t="s">
        <v>4</v>
      </c>
      <c r="G1483">
        <f>IF(F1483="PP_PM",1,IF(F1483="PP_CASH",2,3))</f>
        <v>1</v>
      </c>
      <c r="H1483" t="s">
        <v>12</v>
      </c>
      <c r="I1483">
        <f>IF(H1483="AKULAKUOB",1,IF(H1483="BUKAEXPRESS",2,IF(H1483="BUKALAPAK",3,IF(H1483="E3",4,IF(H1483="LAZADA",5,IF(H1483="MAGELLAN",6,IF(H1483="SHOPEE",7,IF(H1483="TOKOPEDIA",8,9))))))))</f>
        <v>6</v>
      </c>
      <c r="J1483">
        <v>17945</v>
      </c>
      <c r="K1483">
        <f>IF(M1483="Bermasalah",0,1)</f>
        <v>0</v>
      </c>
      <c r="L1483" t="s">
        <v>10</v>
      </c>
      <c r="M1483" t="str">
        <f t="shared" si="92"/>
        <v>Bermasalah</v>
      </c>
    </row>
    <row r="1484" spans="1:13" x14ac:dyDescent="0.25">
      <c r="A1484" s="1">
        <v>45019</v>
      </c>
      <c r="B1484" t="s">
        <v>147</v>
      </c>
      <c r="C1484">
        <f t="shared" si="94"/>
        <v>60</v>
      </c>
      <c r="D1484" t="s">
        <v>8</v>
      </c>
      <c r="E1484">
        <f>IF(D1484="ECO",1,IF(D1484="EZ",2,3))</f>
        <v>2</v>
      </c>
      <c r="F1484" t="s">
        <v>4</v>
      </c>
      <c r="G1484">
        <f>IF(F1484="PP_PM",1,IF(F1484="PP_CASH",2,3))</f>
        <v>1</v>
      </c>
      <c r="H1484" t="s">
        <v>12</v>
      </c>
      <c r="I1484">
        <f>IF(H1484="AKULAKUOB",1,IF(H1484="BUKAEXPRESS",2,IF(H1484="BUKALAPAK",3,IF(H1484="E3",4,IF(H1484="LAZADA",5,IF(H1484="MAGELLAN",6,IF(H1484="SHOPEE",7,IF(H1484="TOKOPEDIA",8,9))))))))</f>
        <v>6</v>
      </c>
      <c r="J1484">
        <v>4484</v>
      </c>
      <c r="K1484">
        <f>IF(M1484="Bermasalah",0,1)</f>
        <v>0</v>
      </c>
      <c r="L1484" t="s">
        <v>19</v>
      </c>
      <c r="M1484" t="str">
        <f t="shared" si="92"/>
        <v>Bermasalah</v>
      </c>
    </row>
    <row r="1485" spans="1:13" x14ac:dyDescent="0.25">
      <c r="A1485" s="1">
        <v>45019</v>
      </c>
      <c r="B1485" t="s">
        <v>147</v>
      </c>
      <c r="C1485">
        <f t="shared" si="94"/>
        <v>60</v>
      </c>
      <c r="D1485" t="s">
        <v>8</v>
      </c>
      <c r="E1485">
        <f>IF(D1485="ECO",1,IF(D1485="EZ",2,3))</f>
        <v>2</v>
      </c>
      <c r="F1485" t="s">
        <v>4</v>
      </c>
      <c r="G1485">
        <f>IF(F1485="PP_PM",1,IF(F1485="PP_CASH",2,3))</f>
        <v>1</v>
      </c>
      <c r="H1485" t="s">
        <v>12</v>
      </c>
      <c r="I1485">
        <f>IF(H1485="AKULAKUOB",1,IF(H1485="BUKAEXPRESS",2,IF(H1485="BUKALAPAK",3,IF(H1485="E3",4,IF(H1485="LAZADA",5,IF(H1485="MAGELLAN",6,IF(H1485="SHOPEE",7,IF(H1485="TOKOPEDIA",8,9))))))))</f>
        <v>6</v>
      </c>
      <c r="J1485">
        <v>4485</v>
      </c>
      <c r="K1485">
        <f>IF(M1485="Bermasalah",0,1)</f>
        <v>0</v>
      </c>
      <c r="L1485" t="s">
        <v>19</v>
      </c>
      <c r="M1485" t="str">
        <f t="shared" si="92"/>
        <v>Bermasalah</v>
      </c>
    </row>
    <row r="1486" spans="1:13" x14ac:dyDescent="0.25">
      <c r="A1486" s="1">
        <v>44939</v>
      </c>
      <c r="B1486" t="s">
        <v>37</v>
      </c>
      <c r="C1486">
        <f t="shared" si="94"/>
        <v>61</v>
      </c>
      <c r="D1486" t="s">
        <v>3</v>
      </c>
      <c r="E1486">
        <f>IF(D1486="ECO",1,IF(D1486="EZ",2,3))</f>
        <v>1</v>
      </c>
      <c r="F1486" t="s">
        <v>4</v>
      </c>
      <c r="G1486">
        <f>IF(F1486="PP_PM",1,IF(F1486="PP_CASH",2,3))</f>
        <v>1</v>
      </c>
      <c r="H1486" t="s">
        <v>5</v>
      </c>
      <c r="I1486">
        <f>IF(H1486="AKULAKUOB",1,IF(H1486="BUKAEXPRESS",2,IF(H1486="BUKALAPAK",3,IF(H1486="E3",4,IF(H1486="LAZADA",5,IF(H1486="MAGELLAN",6,IF(H1486="SHOPEE",7,IF(H1486="TOKOPEDIA",8,9))))))))</f>
        <v>7</v>
      </c>
      <c r="J1486">
        <v>21532</v>
      </c>
      <c r="K1486">
        <f>IF(M1486="Bermasalah",0,1)</f>
        <v>0</v>
      </c>
      <c r="L1486" t="s">
        <v>19</v>
      </c>
      <c r="M1486" t="str">
        <f t="shared" si="92"/>
        <v>Bermasalah</v>
      </c>
    </row>
    <row r="1487" spans="1:13" x14ac:dyDescent="0.25">
      <c r="A1487" s="1">
        <v>44957</v>
      </c>
      <c r="B1487" t="s">
        <v>37</v>
      </c>
      <c r="C1487">
        <f>IF(B1487=B1486,61,62)</f>
        <v>61</v>
      </c>
      <c r="D1487" t="s">
        <v>3</v>
      </c>
      <c r="E1487">
        <f>IF(D1487="ECO",1,IF(D1487="EZ",2,3))</f>
        <v>1</v>
      </c>
      <c r="F1487" t="s">
        <v>4</v>
      </c>
      <c r="G1487">
        <f>IF(F1487="PP_PM",1,IF(F1487="PP_CASH",2,3))</f>
        <v>1</v>
      </c>
      <c r="H1487" t="s">
        <v>5</v>
      </c>
      <c r="I1487">
        <f>IF(H1487="AKULAKUOB",1,IF(H1487="BUKAEXPRESS",2,IF(H1487="BUKALAPAK",3,IF(H1487="E3",4,IF(H1487="LAZADA",5,IF(H1487="MAGELLAN",6,IF(H1487="SHOPEE",7,IF(H1487="TOKOPEDIA",8,9))))))))</f>
        <v>7</v>
      </c>
      <c r="J1487">
        <v>26730</v>
      </c>
      <c r="K1487">
        <f>IF(M1487="Bermasalah",0,1)</f>
        <v>1</v>
      </c>
      <c r="L1487" t="s">
        <v>49</v>
      </c>
      <c r="M1487" t="str">
        <f t="shared" si="92"/>
        <v>Tidak Bermasalah</v>
      </c>
    </row>
    <row r="1488" spans="1:13" x14ac:dyDescent="0.25">
      <c r="A1488" s="1">
        <v>44956</v>
      </c>
      <c r="B1488" t="s">
        <v>37</v>
      </c>
      <c r="C1488">
        <f t="shared" ref="C1488:C1509" si="95">IF(B1488=B1487,61,62)</f>
        <v>61</v>
      </c>
      <c r="D1488" t="s">
        <v>3</v>
      </c>
      <c r="E1488">
        <f>IF(D1488="ECO",1,IF(D1488="EZ",2,3))</f>
        <v>1</v>
      </c>
      <c r="F1488" t="s">
        <v>4</v>
      </c>
      <c r="G1488">
        <f>IF(F1488="PP_PM",1,IF(F1488="PP_CASH",2,3))</f>
        <v>1</v>
      </c>
      <c r="H1488" t="s">
        <v>5</v>
      </c>
      <c r="I1488">
        <f>IF(H1488="AKULAKUOB",1,IF(H1488="BUKAEXPRESS",2,IF(H1488="BUKALAPAK",3,IF(H1488="E3",4,IF(H1488="LAZADA",5,IF(H1488="MAGELLAN",6,IF(H1488="SHOPEE",7,IF(H1488="TOKOPEDIA",8,9))))))))</f>
        <v>7</v>
      </c>
      <c r="J1488">
        <v>24998</v>
      </c>
      <c r="K1488">
        <f>IF(M1488="Bermasalah",0,1)</f>
        <v>1</v>
      </c>
      <c r="L1488" t="s">
        <v>49</v>
      </c>
      <c r="M1488" t="str">
        <f t="shared" si="92"/>
        <v>Tidak Bermasalah</v>
      </c>
    </row>
    <row r="1489" spans="1:13" x14ac:dyDescent="0.25">
      <c r="A1489" s="1">
        <v>44954</v>
      </c>
      <c r="B1489" t="s">
        <v>37</v>
      </c>
      <c r="C1489">
        <f t="shared" si="95"/>
        <v>61</v>
      </c>
      <c r="D1489" t="s">
        <v>3</v>
      </c>
      <c r="E1489">
        <f>IF(D1489="ECO",1,IF(D1489="EZ",2,3))</f>
        <v>1</v>
      </c>
      <c r="F1489" t="s">
        <v>4</v>
      </c>
      <c r="G1489">
        <f>IF(F1489="PP_PM",1,IF(F1489="PP_CASH",2,3))</f>
        <v>1</v>
      </c>
      <c r="H1489" t="s">
        <v>5</v>
      </c>
      <c r="I1489">
        <f>IF(H1489="AKULAKUOB",1,IF(H1489="BUKAEXPRESS",2,IF(H1489="BUKALAPAK",3,IF(H1489="E3",4,IF(H1489="LAZADA",5,IF(H1489="MAGELLAN",6,IF(H1489="SHOPEE",7,IF(H1489="TOKOPEDIA",8,9))))))))</f>
        <v>7</v>
      </c>
      <c r="J1489">
        <v>24750</v>
      </c>
      <c r="K1489">
        <f>IF(M1489="Bermasalah",0,1)</f>
        <v>1</v>
      </c>
      <c r="L1489" t="s">
        <v>49</v>
      </c>
      <c r="M1489" t="str">
        <f t="shared" si="92"/>
        <v>Tidak Bermasalah</v>
      </c>
    </row>
    <row r="1490" spans="1:13" x14ac:dyDescent="0.25">
      <c r="A1490" s="1">
        <v>44984</v>
      </c>
      <c r="B1490" t="s">
        <v>37</v>
      </c>
      <c r="C1490">
        <f t="shared" si="95"/>
        <v>61</v>
      </c>
      <c r="D1490" t="s">
        <v>3</v>
      </c>
      <c r="E1490">
        <f>IF(D1490="ECO",1,IF(D1490="EZ",2,3))</f>
        <v>1</v>
      </c>
      <c r="F1490" t="s">
        <v>4</v>
      </c>
      <c r="G1490">
        <f>IF(F1490="PP_PM",1,IF(F1490="PP_CASH",2,3))</f>
        <v>1</v>
      </c>
      <c r="H1490" t="s">
        <v>5</v>
      </c>
      <c r="I1490">
        <f>IF(H1490="AKULAKUOB",1,IF(H1490="BUKAEXPRESS",2,IF(H1490="BUKALAPAK",3,IF(H1490="E3",4,IF(H1490="LAZADA",5,IF(H1490="MAGELLAN",6,IF(H1490="SHOPEE",7,IF(H1490="TOKOPEDIA",8,9))))))))</f>
        <v>7</v>
      </c>
      <c r="J1490">
        <v>29948</v>
      </c>
      <c r="K1490">
        <f>IF(M1490="Bermasalah",0,1)</f>
        <v>1</v>
      </c>
      <c r="L1490" t="s">
        <v>49</v>
      </c>
      <c r="M1490" t="str">
        <f t="shared" si="92"/>
        <v>Tidak Bermasalah</v>
      </c>
    </row>
    <row r="1491" spans="1:13" x14ac:dyDescent="0.25">
      <c r="A1491" s="1">
        <v>45010</v>
      </c>
      <c r="B1491" t="s">
        <v>37</v>
      </c>
      <c r="C1491">
        <f t="shared" si="95"/>
        <v>61</v>
      </c>
      <c r="D1491" t="s">
        <v>3</v>
      </c>
      <c r="E1491">
        <f>IF(D1491="ECO",1,IF(D1491="EZ",2,3))</f>
        <v>1</v>
      </c>
      <c r="F1491" t="s">
        <v>4</v>
      </c>
      <c r="G1491">
        <f>IF(F1491="PP_PM",1,IF(F1491="PP_CASH",2,3))</f>
        <v>1</v>
      </c>
      <c r="H1491" t="s">
        <v>5</v>
      </c>
      <c r="I1491">
        <f>IF(H1491="AKULAKUOB",1,IF(H1491="BUKAEXPRESS",2,IF(H1491="BUKALAPAK",3,IF(H1491="E3",4,IF(H1491="LAZADA",5,IF(H1491="MAGELLAN",6,IF(H1491="SHOPEE",7,IF(H1491="TOKOPEDIA",8,9))))))))</f>
        <v>7</v>
      </c>
      <c r="J1491">
        <v>32918</v>
      </c>
      <c r="K1491">
        <f>IF(M1491="Bermasalah",0,1)</f>
        <v>1</v>
      </c>
      <c r="L1491" t="s">
        <v>49</v>
      </c>
      <c r="M1491" t="str">
        <f t="shared" si="92"/>
        <v>Tidak Bermasalah</v>
      </c>
    </row>
    <row r="1492" spans="1:13" x14ac:dyDescent="0.25">
      <c r="A1492" s="1">
        <v>45015</v>
      </c>
      <c r="B1492" t="s">
        <v>37</v>
      </c>
      <c r="C1492">
        <f t="shared" si="95"/>
        <v>61</v>
      </c>
      <c r="D1492" t="s">
        <v>8</v>
      </c>
      <c r="E1492">
        <f>IF(D1492="ECO",1,IF(D1492="EZ",2,3))</f>
        <v>2</v>
      </c>
      <c r="F1492" t="s">
        <v>4</v>
      </c>
      <c r="G1492">
        <f>IF(F1492="PP_PM",1,IF(F1492="PP_CASH",2,3))</f>
        <v>1</v>
      </c>
      <c r="H1492" t="s">
        <v>5</v>
      </c>
      <c r="I1492">
        <f>IF(H1492="AKULAKUOB",1,IF(H1492="BUKAEXPRESS",2,IF(H1492="BUKALAPAK",3,IF(H1492="E3",4,IF(H1492="LAZADA",5,IF(H1492="MAGELLAN",6,IF(H1492="SHOPEE",7,IF(H1492="TOKOPEDIA",8,9))))))))</f>
        <v>7</v>
      </c>
      <c r="J1492">
        <v>4000</v>
      </c>
      <c r="K1492">
        <f>IF(M1492="Bermasalah",0,1)</f>
        <v>1</v>
      </c>
      <c r="L1492" t="s">
        <v>49</v>
      </c>
      <c r="M1492" t="str">
        <f t="shared" si="92"/>
        <v>Tidak Bermasalah</v>
      </c>
    </row>
    <row r="1493" spans="1:13" x14ac:dyDescent="0.25">
      <c r="A1493" s="1">
        <v>44993</v>
      </c>
      <c r="B1493" t="s">
        <v>37</v>
      </c>
      <c r="C1493">
        <f t="shared" si="95"/>
        <v>61</v>
      </c>
      <c r="D1493" t="s">
        <v>3</v>
      </c>
      <c r="E1493">
        <f>IF(D1493="ECO",1,IF(D1493="EZ",2,3))</f>
        <v>1</v>
      </c>
      <c r="F1493" t="s">
        <v>4</v>
      </c>
      <c r="G1493">
        <f>IF(F1493="PP_PM",1,IF(F1493="PP_CASH",2,3))</f>
        <v>1</v>
      </c>
      <c r="H1493" t="s">
        <v>5</v>
      </c>
      <c r="I1493">
        <f>IF(H1493="AKULAKUOB",1,IF(H1493="BUKAEXPRESS",2,IF(H1493="BUKALAPAK",3,IF(H1493="E3",4,IF(H1493="LAZADA",5,IF(H1493="MAGELLAN",6,IF(H1493="SHOPEE",7,IF(H1493="TOKOPEDIA",8,9))))))))</f>
        <v>7</v>
      </c>
      <c r="J1493">
        <v>32918</v>
      </c>
      <c r="K1493">
        <f>IF(M1493="Bermasalah",0,1)</f>
        <v>0</v>
      </c>
      <c r="L1493" t="s">
        <v>19</v>
      </c>
      <c r="M1493" t="str">
        <f t="shared" si="92"/>
        <v>Bermasalah</v>
      </c>
    </row>
    <row r="1494" spans="1:13" x14ac:dyDescent="0.25">
      <c r="A1494" s="1">
        <v>45012</v>
      </c>
      <c r="B1494" t="s">
        <v>37</v>
      </c>
      <c r="C1494">
        <f t="shared" si="95"/>
        <v>61</v>
      </c>
      <c r="D1494" t="s">
        <v>3</v>
      </c>
      <c r="E1494">
        <f>IF(D1494="ECO",1,IF(D1494="EZ",2,3))</f>
        <v>1</v>
      </c>
      <c r="F1494" t="s">
        <v>4</v>
      </c>
      <c r="G1494">
        <f>IF(F1494="PP_PM",1,IF(F1494="PP_CASH",2,3))</f>
        <v>1</v>
      </c>
      <c r="H1494" t="s">
        <v>5</v>
      </c>
      <c r="I1494">
        <f>IF(H1494="AKULAKUOB",1,IF(H1494="BUKAEXPRESS",2,IF(H1494="BUKALAPAK",3,IF(H1494="E3",4,IF(H1494="LAZADA",5,IF(H1494="MAGELLAN",6,IF(H1494="SHOPEE",7,IF(H1494="TOKOPEDIA",8,9))))))))</f>
        <v>7</v>
      </c>
      <c r="J1494">
        <v>20295</v>
      </c>
      <c r="K1494">
        <f>IF(M1494="Bermasalah",0,1)</f>
        <v>0</v>
      </c>
      <c r="L1494" t="s">
        <v>131</v>
      </c>
      <c r="M1494" t="str">
        <f t="shared" si="92"/>
        <v>Bermasalah</v>
      </c>
    </row>
    <row r="1495" spans="1:13" x14ac:dyDescent="0.25">
      <c r="A1495" s="1">
        <v>45013</v>
      </c>
      <c r="B1495" t="s">
        <v>37</v>
      </c>
      <c r="C1495">
        <f t="shared" si="95"/>
        <v>61</v>
      </c>
      <c r="D1495" t="s">
        <v>3</v>
      </c>
      <c r="E1495">
        <f>IF(D1495="ECO",1,IF(D1495="EZ",2,3))</f>
        <v>1</v>
      </c>
      <c r="F1495" t="s">
        <v>4</v>
      </c>
      <c r="G1495">
        <f>IF(F1495="PP_PM",1,IF(F1495="PP_CASH",2,3))</f>
        <v>1</v>
      </c>
      <c r="H1495" t="s">
        <v>5</v>
      </c>
      <c r="I1495">
        <f>IF(H1495="AKULAKUOB",1,IF(H1495="BUKAEXPRESS",2,IF(H1495="BUKALAPAK",3,IF(H1495="E3",4,IF(H1495="LAZADA",5,IF(H1495="MAGELLAN",6,IF(H1495="SHOPEE",7,IF(H1495="TOKOPEDIA",8,9))))))))</f>
        <v>7</v>
      </c>
      <c r="J1495">
        <v>31185</v>
      </c>
      <c r="K1495">
        <f>IF(M1495="Bermasalah",0,1)</f>
        <v>1</v>
      </c>
      <c r="L1495" t="s">
        <v>49</v>
      </c>
      <c r="M1495" t="str">
        <f t="shared" si="92"/>
        <v>Tidak Bermasalah</v>
      </c>
    </row>
    <row r="1496" spans="1:13" x14ac:dyDescent="0.25">
      <c r="A1496" s="1">
        <v>45015</v>
      </c>
      <c r="B1496" t="s">
        <v>37</v>
      </c>
      <c r="C1496">
        <f t="shared" si="95"/>
        <v>61</v>
      </c>
      <c r="D1496" t="s">
        <v>3</v>
      </c>
      <c r="E1496">
        <f>IF(D1496="ECO",1,IF(D1496="EZ",2,3))</f>
        <v>1</v>
      </c>
      <c r="F1496" t="s">
        <v>4</v>
      </c>
      <c r="G1496">
        <f>IF(F1496="PP_PM",1,IF(F1496="PP_CASH",2,3))</f>
        <v>1</v>
      </c>
      <c r="H1496" t="s">
        <v>5</v>
      </c>
      <c r="I1496">
        <f>IF(H1496="AKULAKUOB",1,IF(H1496="BUKAEXPRESS",2,IF(H1496="BUKALAPAK",3,IF(H1496="E3",4,IF(H1496="LAZADA",5,IF(H1496="MAGELLAN",6,IF(H1496="SHOPEE",7,IF(H1496="TOKOPEDIA",8,9))))))))</f>
        <v>7</v>
      </c>
      <c r="J1496">
        <v>23265</v>
      </c>
      <c r="K1496">
        <f>IF(M1496="Bermasalah",0,1)</f>
        <v>1</v>
      </c>
      <c r="L1496" t="s">
        <v>49</v>
      </c>
      <c r="M1496" t="str">
        <f t="shared" si="92"/>
        <v>Tidak Bermasalah</v>
      </c>
    </row>
    <row r="1497" spans="1:13" x14ac:dyDescent="0.25">
      <c r="A1497" s="1">
        <v>45015</v>
      </c>
      <c r="B1497" t="s">
        <v>37</v>
      </c>
      <c r="C1497">
        <f t="shared" si="95"/>
        <v>61</v>
      </c>
      <c r="D1497" t="s">
        <v>3</v>
      </c>
      <c r="E1497">
        <f>IF(D1497="ECO",1,IF(D1497="EZ",2,3))</f>
        <v>1</v>
      </c>
      <c r="F1497" t="s">
        <v>4</v>
      </c>
      <c r="G1497">
        <f>IF(F1497="PP_PM",1,IF(F1497="PP_CASH",2,3))</f>
        <v>1</v>
      </c>
      <c r="H1497" t="s">
        <v>5</v>
      </c>
      <c r="I1497">
        <f>IF(H1497="AKULAKUOB",1,IF(H1497="BUKAEXPRESS",2,IF(H1497="BUKALAPAK",3,IF(H1497="E3",4,IF(H1497="LAZADA",5,IF(H1497="MAGELLAN",6,IF(H1497="SHOPEE",7,IF(H1497="TOKOPEDIA",8,9))))))))</f>
        <v>7</v>
      </c>
      <c r="J1497">
        <v>23018</v>
      </c>
      <c r="K1497">
        <f>IF(M1497="Bermasalah",0,1)</f>
        <v>1</v>
      </c>
      <c r="L1497" t="s">
        <v>49</v>
      </c>
      <c r="M1497" t="str">
        <f t="shared" si="92"/>
        <v>Tidak Bermasalah</v>
      </c>
    </row>
    <row r="1498" spans="1:13" x14ac:dyDescent="0.25">
      <c r="A1498" s="1">
        <v>45044</v>
      </c>
      <c r="B1498" t="s">
        <v>37</v>
      </c>
      <c r="C1498">
        <f t="shared" si="95"/>
        <v>61</v>
      </c>
      <c r="D1498" t="s">
        <v>3</v>
      </c>
      <c r="E1498">
        <f>IF(D1498="ECO",1,IF(D1498="EZ",2,3))</f>
        <v>1</v>
      </c>
      <c r="F1498" t="s">
        <v>4</v>
      </c>
      <c r="G1498">
        <f>IF(F1498="PP_PM",1,IF(F1498="PP_CASH",2,3))</f>
        <v>1</v>
      </c>
      <c r="H1498" t="s">
        <v>5</v>
      </c>
      <c r="I1498">
        <f>IF(H1498="AKULAKUOB",1,IF(H1498="BUKAEXPRESS",2,IF(H1498="BUKALAPAK",3,IF(H1498="E3",4,IF(H1498="LAZADA",5,IF(H1498="MAGELLAN",6,IF(H1498="SHOPEE",7,IF(H1498="TOKOPEDIA",8,9))))))))</f>
        <v>7</v>
      </c>
      <c r="J1498">
        <v>20048</v>
      </c>
      <c r="K1498">
        <f>IF(M1498="Bermasalah",0,1)</f>
        <v>1</v>
      </c>
      <c r="L1498" t="s">
        <v>49</v>
      </c>
      <c r="M1498" t="str">
        <f t="shared" si="92"/>
        <v>Tidak Bermasalah</v>
      </c>
    </row>
    <row r="1499" spans="1:13" x14ac:dyDescent="0.25">
      <c r="A1499" s="1">
        <v>45019</v>
      </c>
      <c r="B1499" t="s">
        <v>37</v>
      </c>
      <c r="C1499">
        <f t="shared" si="95"/>
        <v>61</v>
      </c>
      <c r="D1499" t="s">
        <v>8</v>
      </c>
      <c r="E1499">
        <f>IF(D1499="ECO",1,IF(D1499="EZ",2,3))</f>
        <v>2</v>
      </c>
      <c r="F1499" t="s">
        <v>4</v>
      </c>
      <c r="G1499">
        <f>IF(F1499="PP_PM",1,IF(F1499="PP_CASH",2,3))</f>
        <v>1</v>
      </c>
      <c r="H1499" t="s">
        <v>5</v>
      </c>
      <c r="I1499">
        <f>IF(H1499="AKULAKUOB",1,IF(H1499="BUKAEXPRESS",2,IF(H1499="BUKALAPAK",3,IF(H1499="E3",4,IF(H1499="LAZADA",5,IF(H1499="MAGELLAN",6,IF(H1499="SHOPEE",7,IF(H1499="TOKOPEDIA",8,9))))))))</f>
        <v>7</v>
      </c>
      <c r="J1499">
        <v>26675</v>
      </c>
      <c r="K1499">
        <f>IF(M1499="Bermasalah",0,1)</f>
        <v>0</v>
      </c>
      <c r="L1499" t="s">
        <v>19</v>
      </c>
      <c r="M1499" t="str">
        <f t="shared" si="92"/>
        <v>Bermasalah</v>
      </c>
    </row>
    <row r="1500" spans="1:13" x14ac:dyDescent="0.25">
      <c r="A1500" s="1">
        <v>45022</v>
      </c>
      <c r="B1500" t="s">
        <v>37</v>
      </c>
      <c r="C1500">
        <f t="shared" si="95"/>
        <v>61</v>
      </c>
      <c r="D1500" t="s">
        <v>8</v>
      </c>
      <c r="E1500">
        <f>IF(D1500="ECO",1,IF(D1500="EZ",2,3))</f>
        <v>2</v>
      </c>
      <c r="F1500" t="s">
        <v>4</v>
      </c>
      <c r="G1500">
        <f>IF(F1500="PP_PM",1,IF(F1500="PP_CASH",2,3))</f>
        <v>1</v>
      </c>
      <c r="H1500" t="s">
        <v>5</v>
      </c>
      <c r="I1500">
        <f>IF(H1500="AKULAKUOB",1,IF(H1500="BUKAEXPRESS",2,IF(H1500="BUKALAPAK",3,IF(H1500="E3",4,IF(H1500="LAZADA",5,IF(H1500="MAGELLAN",6,IF(H1500="SHOPEE",7,IF(H1500="TOKOPEDIA",8,9))))))))</f>
        <v>7</v>
      </c>
      <c r="J1500">
        <v>3880</v>
      </c>
      <c r="K1500">
        <f>IF(M1500="Bermasalah",0,1)</f>
        <v>0</v>
      </c>
      <c r="L1500" t="s">
        <v>19</v>
      </c>
      <c r="M1500" t="str">
        <f t="shared" si="92"/>
        <v>Bermasalah</v>
      </c>
    </row>
    <row r="1501" spans="1:13" x14ac:dyDescent="0.25">
      <c r="A1501" s="1">
        <v>45076</v>
      </c>
      <c r="B1501" t="s">
        <v>37</v>
      </c>
      <c r="C1501">
        <f t="shared" si="95"/>
        <v>61</v>
      </c>
      <c r="D1501" t="s">
        <v>3</v>
      </c>
      <c r="E1501">
        <f>IF(D1501="ECO",1,IF(D1501="EZ",2,3))</f>
        <v>1</v>
      </c>
      <c r="F1501" t="s">
        <v>4</v>
      </c>
      <c r="G1501">
        <f>IF(F1501="PP_PM",1,IF(F1501="PP_CASH",2,3))</f>
        <v>1</v>
      </c>
      <c r="H1501" t="s">
        <v>5</v>
      </c>
      <c r="I1501">
        <f>IF(H1501="AKULAKUOB",1,IF(H1501="BUKAEXPRESS",2,IF(H1501="BUKALAPAK",3,IF(H1501="E3",4,IF(H1501="LAZADA",5,IF(H1501="MAGELLAN",6,IF(H1501="SHOPEE",7,IF(H1501="TOKOPEDIA",8,9))))))))</f>
        <v>7</v>
      </c>
      <c r="J1501">
        <v>19058</v>
      </c>
      <c r="K1501">
        <f>IF(M1501="Bermasalah",0,1)</f>
        <v>0</v>
      </c>
      <c r="L1501" t="s">
        <v>131</v>
      </c>
      <c r="M1501" t="str">
        <f t="shared" si="92"/>
        <v>Bermasalah</v>
      </c>
    </row>
    <row r="1502" spans="1:13" x14ac:dyDescent="0.25">
      <c r="A1502" s="1">
        <v>45059</v>
      </c>
      <c r="B1502" t="s">
        <v>37</v>
      </c>
      <c r="C1502">
        <f t="shared" si="95"/>
        <v>61</v>
      </c>
      <c r="D1502" t="s">
        <v>3</v>
      </c>
      <c r="E1502">
        <f>IF(D1502="ECO",1,IF(D1502="EZ",2,3))</f>
        <v>1</v>
      </c>
      <c r="F1502" t="s">
        <v>4</v>
      </c>
      <c r="G1502">
        <f>IF(F1502="PP_PM",1,IF(F1502="PP_CASH",2,3))</f>
        <v>1</v>
      </c>
      <c r="H1502" t="s">
        <v>5</v>
      </c>
      <c r="I1502">
        <f>IF(H1502="AKULAKUOB",1,IF(H1502="BUKAEXPRESS",2,IF(H1502="BUKALAPAK",3,IF(H1502="E3",4,IF(H1502="LAZADA",5,IF(H1502="MAGELLAN",6,IF(H1502="SHOPEE",7,IF(H1502="TOKOPEDIA",8,9))))))))</f>
        <v>7</v>
      </c>
      <c r="J1502">
        <v>22028</v>
      </c>
      <c r="K1502">
        <f>IF(M1502="Bermasalah",0,1)</f>
        <v>1</v>
      </c>
      <c r="L1502" t="s">
        <v>49</v>
      </c>
      <c r="M1502" t="str">
        <f t="shared" ref="M1502:M1547" si="96">IF(L1502="Other","Bermasalah",IF(L1502="Delivery","Tidak Bermasalah",IF(L1502="Kirim","Tidak Bermasalah",IF(L1502="Pack","Tidak Bermasalah",IF(L1502="Paket Bermasalah","Bermasalah",IF(L1502="Paket Tinggal Gudang","Tidak Bermasalah",IF(L1502="Sampai","Tidak Bermasalah",IF(L1502="Tanda Terima","Tidak Bermasalah",IF(L1502="TTD Retur","Bermasalah",0)))))))))</f>
        <v>Tidak Bermasalah</v>
      </c>
    </row>
    <row r="1503" spans="1:13" x14ac:dyDescent="0.25">
      <c r="A1503" s="1">
        <v>45060</v>
      </c>
      <c r="B1503" t="s">
        <v>37</v>
      </c>
      <c r="C1503">
        <f t="shared" si="95"/>
        <v>61</v>
      </c>
      <c r="D1503" t="s">
        <v>3</v>
      </c>
      <c r="E1503">
        <f>IF(D1503="ECO",1,IF(D1503="EZ",2,3))</f>
        <v>1</v>
      </c>
      <c r="F1503" t="s">
        <v>4</v>
      </c>
      <c r="G1503">
        <f>IF(F1503="PP_PM",1,IF(F1503="PP_CASH",2,3))</f>
        <v>1</v>
      </c>
      <c r="H1503" t="s">
        <v>5</v>
      </c>
      <c r="I1503">
        <f>IF(H1503="AKULAKUOB",1,IF(H1503="BUKAEXPRESS",2,IF(H1503="BUKALAPAK",3,IF(H1503="E3",4,IF(H1503="LAZADA",5,IF(H1503="MAGELLAN",6,IF(H1503="SHOPEE",7,IF(H1503="TOKOPEDIA",8,9))))))))</f>
        <v>7</v>
      </c>
      <c r="J1503">
        <v>20048</v>
      </c>
      <c r="K1503">
        <f>IF(M1503="Bermasalah",0,1)</f>
        <v>1</v>
      </c>
      <c r="L1503" t="s">
        <v>49</v>
      </c>
      <c r="M1503" t="str">
        <f t="shared" si="96"/>
        <v>Tidak Bermasalah</v>
      </c>
    </row>
    <row r="1504" spans="1:13" x14ac:dyDescent="0.25">
      <c r="A1504" s="1">
        <v>45061</v>
      </c>
      <c r="B1504" t="s">
        <v>37</v>
      </c>
      <c r="C1504">
        <f t="shared" si="95"/>
        <v>61</v>
      </c>
      <c r="D1504" t="s">
        <v>3</v>
      </c>
      <c r="E1504">
        <f>IF(D1504="ECO",1,IF(D1504="EZ",2,3))</f>
        <v>1</v>
      </c>
      <c r="F1504" t="s">
        <v>4</v>
      </c>
      <c r="G1504">
        <f>IF(F1504="PP_PM",1,IF(F1504="PP_CASH",2,3))</f>
        <v>1</v>
      </c>
      <c r="H1504" t="s">
        <v>5</v>
      </c>
      <c r="I1504">
        <f>IF(H1504="AKULAKUOB",1,IF(H1504="BUKAEXPRESS",2,IF(H1504="BUKALAPAK",3,IF(H1504="E3",4,IF(H1504="LAZADA",5,IF(H1504="MAGELLAN",6,IF(H1504="SHOPEE",7,IF(H1504="TOKOPEDIA",8,9))))))))</f>
        <v>7</v>
      </c>
      <c r="J1504">
        <v>29948</v>
      </c>
      <c r="K1504">
        <f>IF(M1504="Bermasalah",0,1)</f>
        <v>1</v>
      </c>
      <c r="L1504" t="s">
        <v>49</v>
      </c>
      <c r="M1504" t="str">
        <f t="shared" si="96"/>
        <v>Tidak Bermasalah</v>
      </c>
    </row>
    <row r="1505" spans="1:13" x14ac:dyDescent="0.25">
      <c r="A1505" s="1">
        <v>45091</v>
      </c>
      <c r="B1505" t="s">
        <v>37</v>
      </c>
      <c r="C1505">
        <f t="shared" si="95"/>
        <v>61</v>
      </c>
      <c r="D1505" t="s">
        <v>8</v>
      </c>
      <c r="E1505">
        <f>IF(D1505="ECO",1,IF(D1505="EZ",2,3))</f>
        <v>2</v>
      </c>
      <c r="F1505" t="s">
        <v>4</v>
      </c>
      <c r="G1505">
        <f>IF(F1505="PP_PM",1,IF(F1505="PP_CASH",2,3))</f>
        <v>1</v>
      </c>
      <c r="H1505" t="s">
        <v>5</v>
      </c>
      <c r="I1505">
        <f>IF(H1505="AKULAKUOB",1,IF(H1505="BUKAEXPRESS",2,IF(H1505="BUKALAPAK",3,IF(H1505="E3",4,IF(H1505="LAZADA",5,IF(H1505="MAGELLAN",6,IF(H1505="SHOPEE",7,IF(H1505="TOKOPEDIA",8,9))))))))</f>
        <v>7</v>
      </c>
      <c r="J1505">
        <v>4000</v>
      </c>
      <c r="K1505">
        <f>IF(M1505="Bermasalah",0,1)</f>
        <v>0</v>
      </c>
      <c r="L1505" t="s">
        <v>19</v>
      </c>
      <c r="M1505" t="str">
        <f t="shared" si="96"/>
        <v>Bermasalah</v>
      </c>
    </row>
    <row r="1506" spans="1:13" x14ac:dyDescent="0.25">
      <c r="A1506" s="1">
        <v>45103</v>
      </c>
      <c r="B1506" t="s">
        <v>37</v>
      </c>
      <c r="C1506">
        <f t="shared" si="95"/>
        <v>61</v>
      </c>
      <c r="D1506" t="s">
        <v>8</v>
      </c>
      <c r="E1506">
        <f>IF(D1506="ECO",1,IF(D1506="EZ",2,3))</f>
        <v>2</v>
      </c>
      <c r="F1506" t="s">
        <v>4</v>
      </c>
      <c r="G1506">
        <f>IF(F1506="PP_PM",1,IF(F1506="PP_CASH",2,3))</f>
        <v>1</v>
      </c>
      <c r="H1506" t="s">
        <v>5</v>
      </c>
      <c r="I1506">
        <f>IF(H1506="AKULAKUOB",1,IF(H1506="BUKAEXPRESS",2,IF(H1506="BUKALAPAK",3,IF(H1506="E3",4,IF(H1506="LAZADA",5,IF(H1506="MAGELLAN",6,IF(H1506="SHOPEE",7,IF(H1506="TOKOPEDIA",8,9))))))))</f>
        <v>7</v>
      </c>
      <c r="J1506">
        <v>4000</v>
      </c>
      <c r="K1506">
        <f>IF(M1506="Bermasalah",0,1)</f>
        <v>1</v>
      </c>
      <c r="L1506" t="s">
        <v>49</v>
      </c>
      <c r="M1506" t="str">
        <f t="shared" si="96"/>
        <v>Tidak Bermasalah</v>
      </c>
    </row>
    <row r="1507" spans="1:13" x14ac:dyDescent="0.25">
      <c r="A1507" s="1">
        <v>45100</v>
      </c>
      <c r="B1507" t="s">
        <v>37</v>
      </c>
      <c r="C1507">
        <f t="shared" si="95"/>
        <v>61</v>
      </c>
      <c r="D1507" t="s">
        <v>8</v>
      </c>
      <c r="E1507">
        <f>IF(D1507="ECO",1,IF(D1507="EZ",2,3))</f>
        <v>2</v>
      </c>
      <c r="F1507" t="s">
        <v>4</v>
      </c>
      <c r="G1507">
        <f>IF(F1507="PP_PM",1,IF(F1507="PP_CASH",2,3))</f>
        <v>1</v>
      </c>
      <c r="H1507" t="s">
        <v>5</v>
      </c>
      <c r="I1507">
        <f>IF(H1507="AKULAKUOB",1,IF(H1507="BUKAEXPRESS",2,IF(H1507="BUKALAPAK",3,IF(H1507="E3",4,IF(H1507="LAZADA",5,IF(H1507="MAGELLAN",6,IF(H1507="SHOPEE",7,IF(H1507="TOKOPEDIA",8,9))))))))</f>
        <v>7</v>
      </c>
      <c r="J1507">
        <v>4000</v>
      </c>
      <c r="K1507">
        <f>IF(M1507="Bermasalah",0,1)</f>
        <v>1</v>
      </c>
      <c r="L1507" t="s">
        <v>49</v>
      </c>
      <c r="M1507" t="str">
        <f t="shared" si="96"/>
        <v>Tidak Bermasalah</v>
      </c>
    </row>
    <row r="1508" spans="1:13" x14ac:dyDescent="0.25">
      <c r="A1508" s="1">
        <v>45102</v>
      </c>
      <c r="B1508" t="s">
        <v>37</v>
      </c>
      <c r="C1508">
        <f t="shared" si="95"/>
        <v>61</v>
      </c>
      <c r="D1508" t="s">
        <v>8</v>
      </c>
      <c r="E1508">
        <f>IF(D1508="ECO",1,IF(D1508="EZ",2,3))</f>
        <v>2</v>
      </c>
      <c r="F1508" t="s">
        <v>4</v>
      </c>
      <c r="G1508">
        <f>IF(F1508="PP_PM",1,IF(F1508="PP_CASH",2,3))</f>
        <v>1</v>
      </c>
      <c r="H1508" t="s">
        <v>5</v>
      </c>
      <c r="I1508">
        <f>IF(H1508="AKULAKUOB",1,IF(H1508="BUKAEXPRESS",2,IF(H1508="BUKALAPAK",3,IF(H1508="E3",4,IF(H1508="LAZADA",5,IF(H1508="MAGELLAN",6,IF(H1508="SHOPEE",7,IF(H1508="TOKOPEDIA",8,9))))))))</f>
        <v>7</v>
      </c>
      <c r="J1508">
        <v>4365</v>
      </c>
      <c r="K1508">
        <f>IF(M1508="Bermasalah",0,1)</f>
        <v>1</v>
      </c>
      <c r="L1508" t="s">
        <v>49</v>
      </c>
      <c r="M1508" t="str">
        <f t="shared" si="96"/>
        <v>Tidak Bermasalah</v>
      </c>
    </row>
    <row r="1509" spans="1:13" x14ac:dyDescent="0.25">
      <c r="A1509" s="1">
        <v>44954</v>
      </c>
      <c r="B1509" t="s">
        <v>72</v>
      </c>
      <c r="C1509">
        <f t="shared" si="95"/>
        <v>62</v>
      </c>
      <c r="D1509" t="s">
        <v>3</v>
      </c>
      <c r="E1509">
        <f>IF(D1509="ECO",1,IF(D1509="EZ",2,3))</f>
        <v>1</v>
      </c>
      <c r="F1509" t="s">
        <v>4</v>
      </c>
      <c r="G1509">
        <f>IF(F1509="PP_PM",1,IF(F1509="PP_CASH",2,3))</f>
        <v>1</v>
      </c>
      <c r="H1509" t="s">
        <v>5</v>
      </c>
      <c r="I1509">
        <f>IF(H1509="AKULAKUOB",1,IF(H1509="BUKAEXPRESS",2,IF(H1509="BUKALAPAK",3,IF(H1509="E3",4,IF(H1509="LAZADA",5,IF(H1509="MAGELLAN",6,IF(H1509="SHOPEE",7,IF(H1509="TOKOPEDIA",8,9))))))))</f>
        <v>7</v>
      </c>
      <c r="J1509">
        <v>32918</v>
      </c>
      <c r="K1509">
        <f>IF(M1509="Bermasalah",0,1)</f>
        <v>1</v>
      </c>
      <c r="L1509" t="s">
        <v>49</v>
      </c>
      <c r="M1509" t="str">
        <f t="shared" si="96"/>
        <v>Tidak Bermasalah</v>
      </c>
    </row>
    <row r="1510" spans="1:13" x14ac:dyDescent="0.25">
      <c r="A1510" s="1">
        <v>44957</v>
      </c>
      <c r="B1510" t="s">
        <v>72</v>
      </c>
      <c r="C1510">
        <f>IF(B1510=B1509,62,63)</f>
        <v>62</v>
      </c>
      <c r="D1510" t="s">
        <v>3</v>
      </c>
      <c r="E1510">
        <f>IF(D1510="ECO",1,IF(D1510="EZ",2,3))</f>
        <v>1</v>
      </c>
      <c r="F1510" t="s">
        <v>4</v>
      </c>
      <c r="G1510">
        <f>IF(F1510="PP_PM",1,IF(F1510="PP_CASH",2,3))</f>
        <v>1</v>
      </c>
      <c r="H1510" t="s">
        <v>5</v>
      </c>
      <c r="I1510">
        <f>IF(H1510="AKULAKUOB",1,IF(H1510="BUKAEXPRESS",2,IF(H1510="BUKALAPAK",3,IF(H1510="E3",4,IF(H1510="LAZADA",5,IF(H1510="MAGELLAN",6,IF(H1510="SHOPEE",7,IF(H1510="TOKOPEDIA",8,9))))))))</f>
        <v>7</v>
      </c>
      <c r="J1510">
        <v>23265</v>
      </c>
      <c r="K1510">
        <f>IF(M1510="Bermasalah",0,1)</f>
        <v>1</v>
      </c>
      <c r="L1510" t="s">
        <v>49</v>
      </c>
      <c r="M1510" t="str">
        <f t="shared" si="96"/>
        <v>Tidak Bermasalah</v>
      </c>
    </row>
    <row r="1511" spans="1:13" x14ac:dyDescent="0.25">
      <c r="A1511" s="1">
        <v>44957</v>
      </c>
      <c r="B1511" t="s">
        <v>72</v>
      </c>
      <c r="C1511">
        <f t="shared" ref="C1511:C1548" si="97">IF(B1511=B1510,62,63)</f>
        <v>62</v>
      </c>
      <c r="D1511" t="s">
        <v>3</v>
      </c>
      <c r="E1511">
        <f>IF(D1511="ECO",1,IF(D1511="EZ",2,3))</f>
        <v>1</v>
      </c>
      <c r="F1511" t="s">
        <v>4</v>
      </c>
      <c r="G1511">
        <f>IF(F1511="PP_PM",1,IF(F1511="PP_CASH",2,3))</f>
        <v>1</v>
      </c>
      <c r="H1511" t="s">
        <v>5</v>
      </c>
      <c r="I1511">
        <f>IF(H1511="AKULAKUOB",1,IF(H1511="BUKAEXPRESS",2,IF(H1511="BUKALAPAK",3,IF(H1511="E3",4,IF(H1511="LAZADA",5,IF(H1511="MAGELLAN",6,IF(H1511="SHOPEE",7,IF(H1511="TOKOPEDIA",8,9))))))))</f>
        <v>7</v>
      </c>
      <c r="J1511">
        <v>23265</v>
      </c>
      <c r="K1511">
        <f>IF(M1511="Bermasalah",0,1)</f>
        <v>1</v>
      </c>
      <c r="L1511" t="s">
        <v>49</v>
      </c>
      <c r="M1511" t="str">
        <f t="shared" si="96"/>
        <v>Tidak Bermasalah</v>
      </c>
    </row>
    <row r="1512" spans="1:13" x14ac:dyDescent="0.25">
      <c r="A1512" s="1">
        <v>44957</v>
      </c>
      <c r="B1512" t="s">
        <v>72</v>
      </c>
      <c r="C1512">
        <f t="shared" si="97"/>
        <v>62</v>
      </c>
      <c r="D1512" t="s">
        <v>3</v>
      </c>
      <c r="E1512">
        <f>IF(D1512="ECO",1,IF(D1512="EZ",2,3))</f>
        <v>1</v>
      </c>
      <c r="F1512" t="s">
        <v>4</v>
      </c>
      <c r="G1512">
        <f>IF(F1512="PP_PM",1,IF(F1512="PP_CASH",2,3))</f>
        <v>1</v>
      </c>
      <c r="H1512" t="s">
        <v>5</v>
      </c>
      <c r="I1512">
        <f>IF(H1512="AKULAKUOB",1,IF(H1512="BUKAEXPRESS",2,IF(H1512="BUKALAPAK",3,IF(H1512="E3",4,IF(H1512="LAZADA",5,IF(H1512="MAGELLAN",6,IF(H1512="SHOPEE",7,IF(H1512="TOKOPEDIA",8,9))))))))</f>
        <v>7</v>
      </c>
      <c r="J1512">
        <v>23265</v>
      </c>
      <c r="K1512">
        <f>IF(M1512="Bermasalah",0,1)</f>
        <v>1</v>
      </c>
      <c r="L1512" t="s">
        <v>49</v>
      </c>
      <c r="M1512" t="str">
        <f t="shared" si="96"/>
        <v>Tidak Bermasalah</v>
      </c>
    </row>
    <row r="1513" spans="1:13" x14ac:dyDescent="0.25">
      <c r="A1513" s="1">
        <v>44957</v>
      </c>
      <c r="B1513" t="s">
        <v>72</v>
      </c>
      <c r="C1513">
        <f t="shared" si="97"/>
        <v>62</v>
      </c>
      <c r="D1513" t="s">
        <v>3</v>
      </c>
      <c r="E1513">
        <f>IF(D1513="ECO",1,IF(D1513="EZ",2,3))</f>
        <v>1</v>
      </c>
      <c r="F1513" t="s">
        <v>4</v>
      </c>
      <c r="G1513">
        <f>IF(F1513="PP_PM",1,IF(F1513="PP_CASH",2,3))</f>
        <v>1</v>
      </c>
      <c r="H1513" t="s">
        <v>5</v>
      </c>
      <c r="I1513">
        <f>IF(H1513="AKULAKUOB",1,IF(H1513="BUKAEXPRESS",2,IF(H1513="BUKALAPAK",3,IF(H1513="E3",4,IF(H1513="LAZADA",5,IF(H1513="MAGELLAN",6,IF(H1513="SHOPEE",7,IF(H1513="TOKOPEDIA",8,9))))))))</f>
        <v>7</v>
      </c>
      <c r="J1513">
        <v>23265</v>
      </c>
      <c r="K1513">
        <f>IF(M1513="Bermasalah",0,1)</f>
        <v>1</v>
      </c>
      <c r="L1513" t="s">
        <v>49</v>
      </c>
      <c r="M1513" t="str">
        <f t="shared" si="96"/>
        <v>Tidak Bermasalah</v>
      </c>
    </row>
    <row r="1514" spans="1:13" x14ac:dyDescent="0.25">
      <c r="A1514" s="1">
        <v>44957</v>
      </c>
      <c r="B1514" t="s">
        <v>72</v>
      </c>
      <c r="C1514">
        <f t="shared" si="97"/>
        <v>62</v>
      </c>
      <c r="D1514" t="s">
        <v>3</v>
      </c>
      <c r="E1514">
        <f>IF(D1514="ECO",1,IF(D1514="EZ",2,3))</f>
        <v>1</v>
      </c>
      <c r="F1514" t="s">
        <v>4</v>
      </c>
      <c r="G1514">
        <f>IF(F1514="PP_PM",1,IF(F1514="PP_CASH",2,3))</f>
        <v>1</v>
      </c>
      <c r="H1514" t="s">
        <v>5</v>
      </c>
      <c r="I1514">
        <f>IF(H1514="AKULAKUOB",1,IF(H1514="BUKAEXPRESS",2,IF(H1514="BUKALAPAK",3,IF(H1514="E3",4,IF(H1514="LAZADA",5,IF(H1514="MAGELLAN",6,IF(H1514="SHOPEE",7,IF(H1514="TOKOPEDIA",8,9))))))))</f>
        <v>7</v>
      </c>
      <c r="J1514">
        <v>23265</v>
      </c>
      <c r="K1514">
        <f>IF(M1514="Bermasalah",0,1)</f>
        <v>1</v>
      </c>
      <c r="L1514" t="s">
        <v>49</v>
      </c>
      <c r="M1514" t="str">
        <f t="shared" si="96"/>
        <v>Tidak Bermasalah</v>
      </c>
    </row>
    <row r="1515" spans="1:13" x14ac:dyDescent="0.25">
      <c r="A1515" s="1">
        <v>44953</v>
      </c>
      <c r="B1515" t="s">
        <v>72</v>
      </c>
      <c r="C1515">
        <f t="shared" si="97"/>
        <v>62</v>
      </c>
      <c r="D1515" t="s">
        <v>3</v>
      </c>
      <c r="E1515">
        <f>IF(D1515="ECO",1,IF(D1515="EZ",2,3))</f>
        <v>1</v>
      </c>
      <c r="F1515" t="s">
        <v>4</v>
      </c>
      <c r="G1515">
        <f>IF(F1515="PP_PM",1,IF(F1515="PP_CASH",2,3))</f>
        <v>1</v>
      </c>
      <c r="H1515" t="s">
        <v>5</v>
      </c>
      <c r="I1515">
        <f>IF(H1515="AKULAKUOB",1,IF(H1515="BUKAEXPRESS",2,IF(H1515="BUKALAPAK",3,IF(H1515="E3",4,IF(H1515="LAZADA",5,IF(H1515="MAGELLAN",6,IF(H1515="SHOPEE",7,IF(H1515="TOKOPEDIA",8,9))))))))</f>
        <v>7</v>
      </c>
      <c r="J1515">
        <v>29948</v>
      </c>
      <c r="K1515">
        <f>IF(M1515="Bermasalah",0,1)</f>
        <v>1</v>
      </c>
      <c r="L1515" t="s">
        <v>49</v>
      </c>
      <c r="M1515" t="str">
        <f t="shared" si="96"/>
        <v>Tidak Bermasalah</v>
      </c>
    </row>
    <row r="1516" spans="1:13" x14ac:dyDescent="0.25">
      <c r="A1516" s="1">
        <v>45014</v>
      </c>
      <c r="B1516" t="s">
        <v>72</v>
      </c>
      <c r="C1516">
        <f t="shared" si="97"/>
        <v>62</v>
      </c>
      <c r="D1516" t="s">
        <v>3</v>
      </c>
      <c r="E1516">
        <f>IF(D1516="ECO",1,IF(D1516="EZ",2,3))</f>
        <v>1</v>
      </c>
      <c r="F1516" t="s">
        <v>4</v>
      </c>
      <c r="G1516">
        <f>IF(F1516="PP_PM",1,IF(F1516="PP_CASH",2,3))</f>
        <v>1</v>
      </c>
      <c r="H1516" t="s">
        <v>5</v>
      </c>
      <c r="I1516">
        <f>IF(H1516="AKULAKUOB",1,IF(H1516="BUKAEXPRESS",2,IF(H1516="BUKALAPAK",3,IF(H1516="E3",4,IF(H1516="LAZADA",5,IF(H1516="MAGELLAN",6,IF(H1516="SHOPEE",7,IF(H1516="TOKOPEDIA",8,9))))))))</f>
        <v>7</v>
      </c>
      <c r="J1516">
        <v>37372</v>
      </c>
      <c r="K1516">
        <f>IF(M1516="Bermasalah",0,1)</f>
        <v>1</v>
      </c>
      <c r="L1516" t="s">
        <v>49</v>
      </c>
      <c r="M1516" t="str">
        <f t="shared" si="96"/>
        <v>Tidak Bermasalah</v>
      </c>
    </row>
    <row r="1517" spans="1:13" x14ac:dyDescent="0.25">
      <c r="A1517" s="1">
        <v>45015</v>
      </c>
      <c r="B1517" t="s">
        <v>72</v>
      </c>
      <c r="C1517">
        <f t="shared" si="97"/>
        <v>62</v>
      </c>
      <c r="D1517" t="s">
        <v>3</v>
      </c>
      <c r="E1517">
        <f>IF(D1517="ECO",1,IF(D1517="EZ",2,3))</f>
        <v>1</v>
      </c>
      <c r="F1517" t="s">
        <v>4</v>
      </c>
      <c r="G1517">
        <f>IF(F1517="PP_PM",1,IF(F1517="PP_CASH",2,3))</f>
        <v>1</v>
      </c>
      <c r="H1517" t="s">
        <v>5</v>
      </c>
      <c r="I1517">
        <f>IF(H1517="AKULAKUOB",1,IF(H1517="BUKAEXPRESS",2,IF(H1517="BUKALAPAK",3,IF(H1517="E3",4,IF(H1517="LAZADA",5,IF(H1517="MAGELLAN",6,IF(H1517="SHOPEE",7,IF(H1517="TOKOPEDIA",8,9))))))))</f>
        <v>7</v>
      </c>
      <c r="J1517">
        <v>211860</v>
      </c>
      <c r="K1517">
        <f>IF(M1517="Bermasalah",0,1)</f>
        <v>1</v>
      </c>
      <c r="L1517" t="s">
        <v>49</v>
      </c>
      <c r="M1517" t="str">
        <f t="shared" si="96"/>
        <v>Tidak Bermasalah</v>
      </c>
    </row>
    <row r="1518" spans="1:13" x14ac:dyDescent="0.25">
      <c r="A1518" s="1">
        <v>45015</v>
      </c>
      <c r="B1518" t="s">
        <v>72</v>
      </c>
      <c r="C1518">
        <f t="shared" si="97"/>
        <v>62</v>
      </c>
      <c r="D1518" t="s">
        <v>3</v>
      </c>
      <c r="E1518">
        <f>IF(D1518="ECO",1,IF(D1518="EZ",2,3))</f>
        <v>1</v>
      </c>
      <c r="F1518" t="s">
        <v>4</v>
      </c>
      <c r="G1518">
        <f>IF(F1518="PP_PM",1,IF(F1518="PP_CASH",2,3))</f>
        <v>1</v>
      </c>
      <c r="H1518" t="s">
        <v>5</v>
      </c>
      <c r="I1518">
        <f>IF(H1518="AKULAKUOB",1,IF(H1518="BUKAEXPRESS",2,IF(H1518="BUKALAPAK",3,IF(H1518="E3",4,IF(H1518="LAZADA",5,IF(H1518="MAGELLAN",6,IF(H1518="SHOPEE",7,IF(H1518="TOKOPEDIA",8,9))))))))</f>
        <v>7</v>
      </c>
      <c r="J1518">
        <v>26730</v>
      </c>
      <c r="K1518">
        <f>IF(M1518="Bermasalah",0,1)</f>
        <v>1</v>
      </c>
      <c r="L1518" t="s">
        <v>49</v>
      </c>
      <c r="M1518" t="str">
        <f t="shared" si="96"/>
        <v>Tidak Bermasalah</v>
      </c>
    </row>
    <row r="1519" spans="1:13" x14ac:dyDescent="0.25">
      <c r="A1519" s="1">
        <v>45016</v>
      </c>
      <c r="B1519" t="s">
        <v>72</v>
      </c>
      <c r="C1519">
        <f t="shared" si="97"/>
        <v>62</v>
      </c>
      <c r="D1519" t="s">
        <v>3</v>
      </c>
      <c r="E1519">
        <f>IF(D1519="ECO",1,IF(D1519="EZ",2,3))</f>
        <v>1</v>
      </c>
      <c r="F1519" t="s">
        <v>4</v>
      </c>
      <c r="G1519">
        <f>IF(F1519="PP_PM",1,IF(F1519="PP_CASH",2,3))</f>
        <v>1</v>
      </c>
      <c r="H1519" t="s">
        <v>5</v>
      </c>
      <c r="I1519">
        <f>IF(H1519="AKULAKUOB",1,IF(H1519="BUKAEXPRESS",2,IF(H1519="BUKALAPAK",3,IF(H1519="E3",4,IF(H1519="LAZADA",5,IF(H1519="MAGELLAN",6,IF(H1519="SHOPEE",7,IF(H1519="TOKOPEDIA",8,9))))))))</f>
        <v>7</v>
      </c>
      <c r="J1519">
        <v>14602</v>
      </c>
      <c r="K1519">
        <f>IF(M1519="Bermasalah",0,1)</f>
        <v>1</v>
      </c>
      <c r="L1519" t="s">
        <v>49</v>
      </c>
      <c r="M1519" t="str">
        <f t="shared" si="96"/>
        <v>Tidak Bermasalah</v>
      </c>
    </row>
    <row r="1520" spans="1:13" x14ac:dyDescent="0.25">
      <c r="A1520" s="1">
        <v>45016</v>
      </c>
      <c r="B1520" t="s">
        <v>72</v>
      </c>
      <c r="C1520">
        <f t="shared" si="97"/>
        <v>62</v>
      </c>
      <c r="D1520" t="s">
        <v>3</v>
      </c>
      <c r="E1520">
        <f>IF(D1520="ECO",1,IF(D1520="EZ",2,3))</f>
        <v>1</v>
      </c>
      <c r="F1520" t="s">
        <v>4</v>
      </c>
      <c r="G1520">
        <f>IF(F1520="PP_PM",1,IF(F1520="PP_CASH",2,3))</f>
        <v>1</v>
      </c>
      <c r="H1520" t="s">
        <v>5</v>
      </c>
      <c r="I1520">
        <f>IF(H1520="AKULAKUOB",1,IF(H1520="BUKAEXPRESS",2,IF(H1520="BUKALAPAK",3,IF(H1520="E3",4,IF(H1520="LAZADA",5,IF(H1520="MAGELLAN",6,IF(H1520="SHOPEE",7,IF(H1520="TOKOPEDIA",8,9))))))))</f>
        <v>7</v>
      </c>
      <c r="J1520">
        <v>13860</v>
      </c>
      <c r="K1520">
        <f>IF(M1520="Bermasalah",0,1)</f>
        <v>1</v>
      </c>
      <c r="L1520" t="s">
        <v>49</v>
      </c>
      <c r="M1520" t="str">
        <f t="shared" si="96"/>
        <v>Tidak Bermasalah</v>
      </c>
    </row>
    <row r="1521" spans="1:13" x14ac:dyDescent="0.25">
      <c r="A1521" s="1">
        <v>45016</v>
      </c>
      <c r="B1521" t="s">
        <v>72</v>
      </c>
      <c r="C1521">
        <f t="shared" si="97"/>
        <v>62</v>
      </c>
      <c r="D1521" t="s">
        <v>3</v>
      </c>
      <c r="E1521">
        <f>IF(D1521="ECO",1,IF(D1521="EZ",2,3))</f>
        <v>1</v>
      </c>
      <c r="F1521" t="s">
        <v>4</v>
      </c>
      <c r="G1521">
        <f>IF(F1521="PP_PM",1,IF(F1521="PP_CASH",2,3))</f>
        <v>1</v>
      </c>
      <c r="H1521" t="s">
        <v>5</v>
      </c>
      <c r="I1521">
        <f>IF(H1521="AKULAKUOB",1,IF(H1521="BUKAEXPRESS",2,IF(H1521="BUKALAPAK",3,IF(H1521="E3",4,IF(H1521="LAZADA",5,IF(H1521="MAGELLAN",6,IF(H1521="SHOPEE",7,IF(H1521="TOKOPEDIA",8,9))))))))</f>
        <v>7</v>
      </c>
      <c r="J1521">
        <v>23265</v>
      </c>
      <c r="K1521">
        <f>IF(M1521="Bermasalah",0,1)</f>
        <v>1</v>
      </c>
      <c r="L1521" t="s">
        <v>49</v>
      </c>
      <c r="M1521" t="str">
        <f t="shared" si="96"/>
        <v>Tidak Bermasalah</v>
      </c>
    </row>
    <row r="1522" spans="1:13" x14ac:dyDescent="0.25">
      <c r="A1522" s="1">
        <v>45034</v>
      </c>
      <c r="B1522" t="s">
        <v>72</v>
      </c>
      <c r="C1522">
        <f t="shared" si="97"/>
        <v>62</v>
      </c>
      <c r="D1522" t="s">
        <v>8</v>
      </c>
      <c r="E1522">
        <f>IF(D1522="ECO",1,IF(D1522="EZ",2,3))</f>
        <v>2</v>
      </c>
      <c r="F1522" t="s">
        <v>4</v>
      </c>
      <c r="G1522">
        <f>IF(F1522="PP_PM",1,IF(F1522="PP_CASH",2,3))</f>
        <v>1</v>
      </c>
      <c r="H1522" t="s">
        <v>5</v>
      </c>
      <c r="I1522">
        <f>IF(H1522="AKULAKUOB",1,IF(H1522="BUKAEXPRESS",2,IF(H1522="BUKALAPAK",3,IF(H1522="E3",4,IF(H1522="LAZADA",5,IF(H1522="MAGELLAN",6,IF(H1522="SHOPEE",7,IF(H1522="TOKOPEDIA",8,9))))))))</f>
        <v>7</v>
      </c>
      <c r="J1522">
        <v>34435</v>
      </c>
      <c r="K1522">
        <f>IF(M1522="Bermasalah",0,1)</f>
        <v>0</v>
      </c>
      <c r="L1522" t="s">
        <v>131</v>
      </c>
      <c r="M1522" t="str">
        <f t="shared" si="96"/>
        <v>Bermasalah</v>
      </c>
    </row>
    <row r="1523" spans="1:13" x14ac:dyDescent="0.25">
      <c r="A1523" s="1">
        <v>45063</v>
      </c>
      <c r="B1523" t="s">
        <v>72</v>
      </c>
      <c r="C1523">
        <f t="shared" si="97"/>
        <v>62</v>
      </c>
      <c r="D1523" t="s">
        <v>3</v>
      </c>
      <c r="E1523">
        <f>IF(D1523="ECO",1,IF(D1523="EZ",2,3))</f>
        <v>1</v>
      </c>
      <c r="F1523" t="s">
        <v>4</v>
      </c>
      <c r="G1523">
        <f>IF(F1523="PP_PM",1,IF(F1523="PP_CASH",2,3))</f>
        <v>1</v>
      </c>
      <c r="H1523" t="s">
        <v>5</v>
      </c>
      <c r="I1523">
        <f>IF(H1523="AKULAKUOB",1,IF(H1523="BUKAEXPRESS",2,IF(H1523="BUKALAPAK",3,IF(H1523="E3",4,IF(H1523="LAZADA",5,IF(H1523="MAGELLAN",6,IF(H1523="SHOPEE",7,IF(H1523="TOKOPEDIA",8,9))))))))</f>
        <v>7</v>
      </c>
      <c r="J1523">
        <v>17078</v>
      </c>
      <c r="K1523">
        <f>IF(M1523="Bermasalah",0,1)</f>
        <v>1</v>
      </c>
      <c r="L1523" t="s">
        <v>49</v>
      </c>
      <c r="M1523" t="str">
        <f t="shared" si="96"/>
        <v>Tidak Bermasalah</v>
      </c>
    </row>
    <row r="1524" spans="1:13" x14ac:dyDescent="0.25">
      <c r="A1524" s="1">
        <v>44957</v>
      </c>
      <c r="B1524" t="s">
        <v>72</v>
      </c>
      <c r="C1524">
        <f t="shared" si="97"/>
        <v>62</v>
      </c>
      <c r="D1524" t="s">
        <v>3</v>
      </c>
      <c r="E1524">
        <f>IF(D1524="ECO",1,IF(D1524="EZ",2,3))</f>
        <v>1</v>
      </c>
      <c r="F1524" t="s">
        <v>4</v>
      </c>
      <c r="G1524">
        <f>IF(F1524="PP_PM",1,IF(F1524="PP_CASH",2,3))</f>
        <v>1</v>
      </c>
      <c r="H1524" t="s">
        <v>5</v>
      </c>
      <c r="I1524">
        <f>IF(H1524="AKULAKUOB",1,IF(H1524="BUKAEXPRESS",2,IF(H1524="BUKALAPAK",3,IF(H1524="E3",4,IF(H1524="LAZADA",5,IF(H1524="MAGELLAN",6,IF(H1524="SHOPEE",7,IF(H1524="TOKOPEDIA",8,9))))))))</f>
        <v>7</v>
      </c>
      <c r="J1524">
        <v>25245</v>
      </c>
      <c r="K1524">
        <f>IF(M1524="Bermasalah",0,1)</f>
        <v>1</v>
      </c>
      <c r="L1524" t="s">
        <v>49</v>
      </c>
      <c r="M1524" t="str">
        <f t="shared" si="96"/>
        <v>Tidak Bermasalah</v>
      </c>
    </row>
    <row r="1525" spans="1:13" x14ac:dyDescent="0.25">
      <c r="A1525" s="1">
        <v>44966</v>
      </c>
      <c r="B1525" t="s">
        <v>72</v>
      </c>
      <c r="C1525">
        <f t="shared" si="97"/>
        <v>62</v>
      </c>
      <c r="D1525" t="s">
        <v>3</v>
      </c>
      <c r="E1525">
        <f>IF(D1525="ECO",1,IF(D1525="EZ",2,3))</f>
        <v>1</v>
      </c>
      <c r="F1525" t="s">
        <v>4</v>
      </c>
      <c r="G1525">
        <f>IF(F1525="PP_PM",1,IF(F1525="PP_CASH",2,3))</f>
        <v>1</v>
      </c>
      <c r="H1525" t="s">
        <v>5</v>
      </c>
      <c r="I1525">
        <f>IF(H1525="AKULAKUOB",1,IF(H1525="BUKAEXPRESS",2,IF(H1525="BUKALAPAK",3,IF(H1525="E3",4,IF(H1525="LAZADA",5,IF(H1525="MAGELLAN",6,IF(H1525="SHOPEE",7,IF(H1525="TOKOPEDIA",8,9))))))))</f>
        <v>7</v>
      </c>
      <c r="J1525">
        <v>28958</v>
      </c>
      <c r="K1525">
        <f>IF(M1525="Bermasalah",0,1)</f>
        <v>1</v>
      </c>
      <c r="L1525" t="s">
        <v>49</v>
      </c>
      <c r="M1525" t="str">
        <f t="shared" si="96"/>
        <v>Tidak Bermasalah</v>
      </c>
    </row>
    <row r="1526" spans="1:13" x14ac:dyDescent="0.25">
      <c r="A1526" s="1">
        <v>44967</v>
      </c>
      <c r="B1526" t="s">
        <v>72</v>
      </c>
      <c r="C1526">
        <f t="shared" si="97"/>
        <v>62</v>
      </c>
      <c r="D1526" t="s">
        <v>3</v>
      </c>
      <c r="E1526">
        <f>IF(D1526="ECO",1,IF(D1526="EZ",2,3))</f>
        <v>1</v>
      </c>
      <c r="F1526" t="s">
        <v>4</v>
      </c>
      <c r="G1526">
        <f>IF(F1526="PP_PM",1,IF(F1526="PP_CASH",2,3))</f>
        <v>1</v>
      </c>
      <c r="H1526" t="s">
        <v>5</v>
      </c>
      <c r="I1526">
        <f>IF(H1526="AKULAKUOB",1,IF(H1526="BUKAEXPRESS",2,IF(H1526="BUKALAPAK",3,IF(H1526="E3",4,IF(H1526="LAZADA",5,IF(H1526="MAGELLAN",6,IF(H1526="SHOPEE",7,IF(H1526="TOKOPEDIA",8,9))))))))</f>
        <v>7</v>
      </c>
      <c r="J1526">
        <v>23018</v>
      </c>
      <c r="K1526">
        <f>IF(M1526="Bermasalah",0,1)</f>
        <v>1</v>
      </c>
      <c r="L1526" t="s">
        <v>49</v>
      </c>
      <c r="M1526" t="str">
        <f t="shared" si="96"/>
        <v>Tidak Bermasalah</v>
      </c>
    </row>
    <row r="1527" spans="1:13" x14ac:dyDescent="0.25">
      <c r="A1527" s="1">
        <v>45008</v>
      </c>
      <c r="B1527" t="s">
        <v>72</v>
      </c>
      <c r="C1527">
        <f t="shared" si="97"/>
        <v>62</v>
      </c>
      <c r="D1527" t="s">
        <v>3</v>
      </c>
      <c r="E1527">
        <f>IF(D1527="ECO",1,IF(D1527="EZ",2,3))</f>
        <v>1</v>
      </c>
      <c r="F1527" t="s">
        <v>4</v>
      </c>
      <c r="G1527">
        <f>IF(F1527="PP_PM",1,IF(F1527="PP_CASH",2,3))</f>
        <v>1</v>
      </c>
      <c r="H1527" t="s">
        <v>5</v>
      </c>
      <c r="I1527">
        <f>IF(H1527="AKULAKUOB",1,IF(H1527="BUKAEXPRESS",2,IF(H1527="BUKALAPAK",3,IF(H1527="E3",4,IF(H1527="LAZADA",5,IF(H1527="MAGELLAN",6,IF(H1527="SHOPEE",7,IF(H1527="TOKOPEDIA",8,9))))))))</f>
        <v>7</v>
      </c>
      <c r="J1527">
        <v>32175</v>
      </c>
      <c r="K1527">
        <f>IF(M1527="Bermasalah",0,1)</f>
        <v>1</v>
      </c>
      <c r="L1527" t="s">
        <v>49</v>
      </c>
      <c r="M1527" t="str">
        <f t="shared" si="96"/>
        <v>Tidak Bermasalah</v>
      </c>
    </row>
    <row r="1528" spans="1:13" x14ac:dyDescent="0.25">
      <c r="A1528" s="1">
        <v>45014</v>
      </c>
      <c r="B1528" t="s">
        <v>72</v>
      </c>
      <c r="C1528">
        <f t="shared" si="97"/>
        <v>62</v>
      </c>
      <c r="D1528" t="s">
        <v>3</v>
      </c>
      <c r="E1528">
        <f>IF(D1528="ECO",1,IF(D1528="EZ",2,3))</f>
        <v>1</v>
      </c>
      <c r="F1528" t="s">
        <v>4</v>
      </c>
      <c r="G1528">
        <f>IF(F1528="PP_PM",1,IF(F1528="PP_CASH",2,3))</f>
        <v>1</v>
      </c>
      <c r="H1528" t="s">
        <v>5</v>
      </c>
      <c r="I1528">
        <f>IF(H1528="AKULAKUOB",1,IF(H1528="BUKAEXPRESS",2,IF(H1528="BUKALAPAK",3,IF(H1528="E3",4,IF(H1528="LAZADA",5,IF(H1528="MAGELLAN",6,IF(H1528="SHOPEE",7,IF(H1528="TOKOPEDIA",8,9))))))))</f>
        <v>7</v>
      </c>
      <c r="J1528">
        <v>27472</v>
      </c>
      <c r="K1528">
        <f>IF(M1528="Bermasalah",0,1)</f>
        <v>1</v>
      </c>
      <c r="L1528" t="s">
        <v>49</v>
      </c>
      <c r="M1528" t="str">
        <f t="shared" si="96"/>
        <v>Tidak Bermasalah</v>
      </c>
    </row>
    <row r="1529" spans="1:13" x14ac:dyDescent="0.25">
      <c r="A1529" s="1">
        <v>45015</v>
      </c>
      <c r="B1529" t="s">
        <v>72</v>
      </c>
      <c r="C1529">
        <f t="shared" si="97"/>
        <v>62</v>
      </c>
      <c r="D1529" t="s">
        <v>3</v>
      </c>
      <c r="E1529">
        <f>IF(D1529="ECO",1,IF(D1529="EZ",2,3))</f>
        <v>1</v>
      </c>
      <c r="F1529" t="s">
        <v>4</v>
      </c>
      <c r="G1529">
        <f>IF(F1529="PP_PM",1,IF(F1529="PP_CASH",2,3))</f>
        <v>1</v>
      </c>
      <c r="H1529" t="s">
        <v>5</v>
      </c>
      <c r="I1529">
        <f>IF(H1529="AKULAKUOB",1,IF(H1529="BUKAEXPRESS",2,IF(H1529="BUKALAPAK",3,IF(H1529="E3",4,IF(H1529="LAZADA",5,IF(H1529="MAGELLAN",6,IF(H1529="SHOPEE",7,IF(H1529="TOKOPEDIA",8,9))))))))</f>
        <v>7</v>
      </c>
      <c r="J1529">
        <v>24998</v>
      </c>
      <c r="K1529">
        <f>IF(M1529="Bermasalah",0,1)</f>
        <v>1</v>
      </c>
      <c r="L1529" t="s">
        <v>49</v>
      </c>
      <c r="M1529" t="str">
        <f t="shared" si="96"/>
        <v>Tidak Bermasalah</v>
      </c>
    </row>
    <row r="1530" spans="1:13" x14ac:dyDescent="0.25">
      <c r="A1530" s="1">
        <v>45021</v>
      </c>
      <c r="B1530" t="s">
        <v>72</v>
      </c>
      <c r="C1530">
        <f t="shared" si="97"/>
        <v>62</v>
      </c>
      <c r="D1530" t="s">
        <v>3</v>
      </c>
      <c r="E1530">
        <f>IF(D1530="ECO",1,IF(D1530="EZ",2,3))</f>
        <v>1</v>
      </c>
      <c r="F1530" t="s">
        <v>4</v>
      </c>
      <c r="G1530">
        <f>IF(F1530="PP_PM",1,IF(F1530="PP_CASH",2,3))</f>
        <v>1</v>
      </c>
      <c r="H1530" t="s">
        <v>5</v>
      </c>
      <c r="I1530">
        <f>IF(H1530="AKULAKUOB",1,IF(H1530="BUKAEXPRESS",2,IF(H1530="BUKALAPAK",3,IF(H1530="E3",4,IF(H1530="LAZADA",5,IF(H1530="MAGELLAN",6,IF(H1530="SHOPEE",7,IF(H1530="TOKOPEDIA",8,9))))))))</f>
        <v>7</v>
      </c>
      <c r="J1530">
        <v>11138</v>
      </c>
      <c r="K1530">
        <f>IF(M1530="Bermasalah",0,1)</f>
        <v>1</v>
      </c>
      <c r="L1530" t="s">
        <v>49</v>
      </c>
      <c r="M1530" t="str">
        <f t="shared" si="96"/>
        <v>Tidak Bermasalah</v>
      </c>
    </row>
    <row r="1531" spans="1:13" x14ac:dyDescent="0.25">
      <c r="A1531" s="1">
        <v>45020</v>
      </c>
      <c r="B1531" t="s">
        <v>72</v>
      </c>
      <c r="C1531">
        <f t="shared" si="97"/>
        <v>62</v>
      </c>
      <c r="D1531" t="s">
        <v>8</v>
      </c>
      <c r="E1531">
        <f>IF(D1531="ECO",1,IF(D1531="EZ",2,3))</f>
        <v>2</v>
      </c>
      <c r="F1531" t="s">
        <v>4</v>
      </c>
      <c r="G1531">
        <f>IF(F1531="PP_PM",1,IF(F1531="PP_CASH",2,3))</f>
        <v>1</v>
      </c>
      <c r="H1531" t="s">
        <v>5</v>
      </c>
      <c r="I1531">
        <f>IF(H1531="AKULAKUOB",1,IF(H1531="BUKAEXPRESS",2,IF(H1531="BUKALAPAK",3,IF(H1531="E3",4,IF(H1531="LAZADA",5,IF(H1531="MAGELLAN",6,IF(H1531="SHOPEE",7,IF(H1531="TOKOPEDIA",8,9))))))))</f>
        <v>7</v>
      </c>
      <c r="J1531">
        <v>3880</v>
      </c>
      <c r="K1531">
        <f>IF(M1531="Bermasalah",0,1)</f>
        <v>0</v>
      </c>
      <c r="L1531" t="s">
        <v>10</v>
      </c>
      <c r="M1531" t="str">
        <f t="shared" si="96"/>
        <v>Bermasalah</v>
      </c>
    </row>
    <row r="1532" spans="1:13" x14ac:dyDescent="0.25">
      <c r="A1532" s="1">
        <v>45021</v>
      </c>
      <c r="B1532" t="s">
        <v>72</v>
      </c>
      <c r="C1532">
        <f t="shared" si="97"/>
        <v>62</v>
      </c>
      <c r="D1532" t="s">
        <v>8</v>
      </c>
      <c r="E1532">
        <f>IF(D1532="ECO",1,IF(D1532="EZ",2,3))</f>
        <v>2</v>
      </c>
      <c r="F1532" t="s">
        <v>4</v>
      </c>
      <c r="G1532">
        <f>IF(F1532="PP_PM",1,IF(F1532="PP_CASH",2,3))</f>
        <v>1</v>
      </c>
      <c r="H1532" t="s">
        <v>5</v>
      </c>
      <c r="I1532">
        <f>IF(H1532="AKULAKUOB",1,IF(H1532="BUKAEXPRESS",2,IF(H1532="BUKALAPAK",3,IF(H1532="E3",4,IF(H1532="LAZADA",5,IF(H1532="MAGELLAN",6,IF(H1532="SHOPEE",7,IF(H1532="TOKOPEDIA",8,9))))))))</f>
        <v>7</v>
      </c>
      <c r="J1532">
        <v>3880</v>
      </c>
      <c r="K1532">
        <f>IF(M1532="Bermasalah",0,1)</f>
        <v>0</v>
      </c>
      <c r="L1532" t="s">
        <v>19</v>
      </c>
      <c r="M1532" t="str">
        <f t="shared" si="96"/>
        <v>Bermasalah</v>
      </c>
    </row>
    <row r="1533" spans="1:13" x14ac:dyDescent="0.25">
      <c r="A1533" s="1">
        <v>45021</v>
      </c>
      <c r="B1533" t="s">
        <v>72</v>
      </c>
      <c r="C1533">
        <f t="shared" si="97"/>
        <v>62</v>
      </c>
      <c r="D1533" t="s">
        <v>8</v>
      </c>
      <c r="E1533">
        <f>IF(D1533="ECO",1,IF(D1533="EZ",2,3))</f>
        <v>2</v>
      </c>
      <c r="F1533" t="s">
        <v>4</v>
      </c>
      <c r="G1533">
        <f>IF(F1533="PP_PM",1,IF(F1533="PP_CASH",2,3))</f>
        <v>1</v>
      </c>
      <c r="H1533" t="s">
        <v>5</v>
      </c>
      <c r="I1533">
        <f>IF(H1533="AKULAKUOB",1,IF(H1533="BUKAEXPRESS",2,IF(H1533="BUKALAPAK",3,IF(H1533="E3",4,IF(H1533="LAZADA",5,IF(H1533="MAGELLAN",6,IF(H1533="SHOPEE",7,IF(H1533="TOKOPEDIA",8,9))))))))</f>
        <v>7</v>
      </c>
      <c r="J1533">
        <v>3880</v>
      </c>
      <c r="K1533">
        <f>IF(M1533="Bermasalah",0,1)</f>
        <v>0</v>
      </c>
      <c r="L1533" t="s">
        <v>19</v>
      </c>
      <c r="M1533" t="str">
        <f t="shared" si="96"/>
        <v>Bermasalah</v>
      </c>
    </row>
    <row r="1534" spans="1:13" x14ac:dyDescent="0.25">
      <c r="A1534" s="1">
        <v>45097</v>
      </c>
      <c r="B1534" t="s">
        <v>72</v>
      </c>
      <c r="C1534">
        <f t="shared" si="97"/>
        <v>62</v>
      </c>
      <c r="D1534" t="s">
        <v>8</v>
      </c>
      <c r="E1534">
        <f>IF(D1534="ECO",1,IF(D1534="EZ",2,3))</f>
        <v>2</v>
      </c>
      <c r="F1534" t="s">
        <v>4</v>
      </c>
      <c r="G1534">
        <f>IF(F1534="PP_PM",1,IF(F1534="PP_CASH",2,3))</f>
        <v>1</v>
      </c>
      <c r="H1534" t="s">
        <v>5</v>
      </c>
      <c r="I1534">
        <f>IF(H1534="AKULAKUOB",1,IF(H1534="BUKAEXPRESS",2,IF(H1534="BUKALAPAK",3,IF(H1534="E3",4,IF(H1534="LAZADA",5,IF(H1534="MAGELLAN",6,IF(H1534="SHOPEE",7,IF(H1534="TOKOPEDIA",8,9))))))))</f>
        <v>7</v>
      </c>
      <c r="J1534">
        <v>4365</v>
      </c>
      <c r="K1534">
        <f>IF(M1534="Bermasalah",0,1)</f>
        <v>0</v>
      </c>
      <c r="L1534" t="s">
        <v>19</v>
      </c>
      <c r="M1534" t="str">
        <f t="shared" si="96"/>
        <v>Bermasalah</v>
      </c>
    </row>
    <row r="1535" spans="1:13" x14ac:dyDescent="0.25">
      <c r="A1535" s="1">
        <v>45091</v>
      </c>
      <c r="B1535" t="s">
        <v>72</v>
      </c>
      <c r="C1535">
        <f t="shared" si="97"/>
        <v>62</v>
      </c>
      <c r="D1535" t="s">
        <v>3</v>
      </c>
      <c r="E1535">
        <f>IF(D1535="ECO",1,IF(D1535="EZ",2,3))</f>
        <v>1</v>
      </c>
      <c r="F1535" t="s">
        <v>4</v>
      </c>
      <c r="G1535">
        <f>IF(F1535="PP_PM",1,IF(F1535="PP_CASH",2,3))</f>
        <v>1</v>
      </c>
      <c r="H1535" t="s">
        <v>5</v>
      </c>
      <c r="I1535">
        <f>IF(H1535="AKULAKUOB",1,IF(H1535="BUKAEXPRESS",2,IF(H1535="BUKALAPAK",3,IF(H1535="E3",4,IF(H1535="LAZADA",5,IF(H1535="MAGELLAN",6,IF(H1535="SHOPEE",7,IF(H1535="TOKOPEDIA",8,9))))))))</f>
        <v>7</v>
      </c>
      <c r="J1535">
        <v>36630</v>
      </c>
      <c r="K1535">
        <f>IF(M1535="Bermasalah",0,1)</f>
        <v>1</v>
      </c>
      <c r="L1535" t="s">
        <v>49</v>
      </c>
      <c r="M1535" t="str">
        <f t="shared" si="96"/>
        <v>Tidak Bermasalah</v>
      </c>
    </row>
    <row r="1536" spans="1:13" x14ac:dyDescent="0.25">
      <c r="A1536" s="1">
        <v>44970</v>
      </c>
      <c r="B1536" t="s">
        <v>72</v>
      </c>
      <c r="C1536">
        <f t="shared" si="97"/>
        <v>62</v>
      </c>
      <c r="D1536" t="s">
        <v>3</v>
      </c>
      <c r="E1536">
        <f>IF(D1536="ECO",1,IF(D1536="EZ",2,3))</f>
        <v>1</v>
      </c>
      <c r="F1536" t="s">
        <v>4</v>
      </c>
      <c r="G1536">
        <f>IF(F1536="PP_PM",1,IF(F1536="PP_CASH",2,3))</f>
        <v>1</v>
      </c>
      <c r="H1536" t="s">
        <v>12</v>
      </c>
      <c r="I1536">
        <f>IF(H1536="AKULAKUOB",1,IF(H1536="BUKAEXPRESS",2,IF(H1536="BUKALAPAK",3,IF(H1536="E3",4,IF(H1536="LAZADA",5,IF(H1536="MAGELLAN",6,IF(H1536="SHOPEE",7,IF(H1536="TOKOPEDIA",8,9))))))))</f>
        <v>6</v>
      </c>
      <c r="J1536">
        <v>24998</v>
      </c>
      <c r="K1536">
        <f>IF(M1536="Bermasalah",0,1)</f>
        <v>1</v>
      </c>
      <c r="L1536" t="s">
        <v>49</v>
      </c>
      <c r="M1536" t="str">
        <f t="shared" si="96"/>
        <v>Tidak Bermasalah</v>
      </c>
    </row>
    <row r="1537" spans="1:13" x14ac:dyDescent="0.25">
      <c r="A1537" s="1">
        <v>44971</v>
      </c>
      <c r="B1537" t="s">
        <v>72</v>
      </c>
      <c r="C1537">
        <f t="shared" si="97"/>
        <v>62</v>
      </c>
      <c r="D1537" t="s">
        <v>3</v>
      </c>
      <c r="E1537">
        <f>IF(D1537="ECO",1,IF(D1537="EZ",2,3))</f>
        <v>1</v>
      </c>
      <c r="F1537" t="s">
        <v>4</v>
      </c>
      <c r="G1537">
        <f>IF(F1537="PP_PM",1,IF(F1537="PP_CASH",2,3))</f>
        <v>1</v>
      </c>
      <c r="H1537" t="s">
        <v>12</v>
      </c>
      <c r="I1537">
        <f>IF(H1537="AKULAKUOB",1,IF(H1537="BUKAEXPRESS",2,IF(H1537="BUKALAPAK",3,IF(H1537="E3",4,IF(H1537="LAZADA",5,IF(H1537="MAGELLAN",6,IF(H1537="SHOPEE",7,IF(H1537="TOKOPEDIA",8,9))))))))</f>
        <v>6</v>
      </c>
      <c r="J1537">
        <v>23018</v>
      </c>
      <c r="K1537">
        <f>IF(M1537="Bermasalah",0,1)</f>
        <v>1</v>
      </c>
      <c r="L1537" t="s">
        <v>49</v>
      </c>
      <c r="M1537" t="str">
        <f t="shared" si="96"/>
        <v>Tidak Bermasalah</v>
      </c>
    </row>
    <row r="1538" spans="1:13" x14ac:dyDescent="0.25">
      <c r="A1538" s="1">
        <v>44958</v>
      </c>
      <c r="B1538" t="s">
        <v>72</v>
      </c>
      <c r="C1538">
        <f t="shared" si="97"/>
        <v>62</v>
      </c>
      <c r="D1538" t="s">
        <v>3</v>
      </c>
      <c r="E1538">
        <f>IF(D1538="ECO",1,IF(D1538="EZ",2,3))</f>
        <v>1</v>
      </c>
      <c r="F1538" t="s">
        <v>4</v>
      </c>
      <c r="G1538">
        <f>IF(F1538="PP_PM",1,IF(F1538="PP_CASH",2,3))</f>
        <v>1</v>
      </c>
      <c r="H1538" t="s">
        <v>12</v>
      </c>
      <c r="I1538">
        <f>IF(H1538="AKULAKUOB",1,IF(H1538="BUKAEXPRESS",2,IF(H1538="BUKALAPAK",3,IF(H1538="E3",4,IF(H1538="LAZADA",5,IF(H1538="MAGELLAN",6,IF(H1538="SHOPEE",7,IF(H1538="TOKOPEDIA",8,9))))))))</f>
        <v>6</v>
      </c>
      <c r="J1538">
        <v>22028</v>
      </c>
      <c r="K1538">
        <f>IF(M1538="Bermasalah",0,1)</f>
        <v>1</v>
      </c>
      <c r="L1538" t="s">
        <v>49</v>
      </c>
      <c r="M1538" t="str">
        <f t="shared" si="96"/>
        <v>Tidak Bermasalah</v>
      </c>
    </row>
    <row r="1539" spans="1:13" x14ac:dyDescent="0.25">
      <c r="A1539" s="1">
        <v>44958</v>
      </c>
      <c r="B1539" t="s">
        <v>72</v>
      </c>
      <c r="C1539">
        <f t="shared" si="97"/>
        <v>62</v>
      </c>
      <c r="D1539" t="s">
        <v>3</v>
      </c>
      <c r="E1539">
        <f>IF(D1539="ECO",1,IF(D1539="EZ",2,3))</f>
        <v>1</v>
      </c>
      <c r="F1539" t="s">
        <v>4</v>
      </c>
      <c r="G1539">
        <f>IF(F1539="PP_PM",1,IF(F1539="PP_CASH",2,3))</f>
        <v>1</v>
      </c>
      <c r="H1539" t="s">
        <v>12</v>
      </c>
      <c r="I1539">
        <f>IF(H1539="AKULAKUOB",1,IF(H1539="BUKAEXPRESS",2,IF(H1539="BUKALAPAK",3,IF(H1539="E3",4,IF(H1539="LAZADA",5,IF(H1539="MAGELLAN",6,IF(H1539="SHOPEE",7,IF(H1539="TOKOPEDIA",8,9))))))))</f>
        <v>6</v>
      </c>
      <c r="J1539">
        <v>31928</v>
      </c>
      <c r="K1539">
        <f>IF(M1539="Bermasalah",0,1)</f>
        <v>1</v>
      </c>
      <c r="L1539" t="s">
        <v>49</v>
      </c>
      <c r="M1539" t="str">
        <f t="shared" si="96"/>
        <v>Tidak Bermasalah</v>
      </c>
    </row>
    <row r="1540" spans="1:13" x14ac:dyDescent="0.25">
      <c r="A1540" s="1">
        <v>45015</v>
      </c>
      <c r="B1540" t="s">
        <v>72</v>
      </c>
      <c r="C1540">
        <f t="shared" si="97"/>
        <v>62</v>
      </c>
      <c r="D1540" t="s">
        <v>3</v>
      </c>
      <c r="E1540">
        <f>IF(D1540="ECO",1,IF(D1540="EZ",2,3))</f>
        <v>1</v>
      </c>
      <c r="F1540" t="s">
        <v>4</v>
      </c>
      <c r="G1540">
        <f>IF(F1540="PP_PM",1,IF(F1540="PP_CASH",2,3))</f>
        <v>1</v>
      </c>
      <c r="H1540" t="s">
        <v>12</v>
      </c>
      <c r="I1540">
        <f>IF(H1540="AKULAKUOB",1,IF(H1540="BUKAEXPRESS",2,IF(H1540="BUKALAPAK",3,IF(H1540="E3",4,IF(H1540="LAZADA",5,IF(H1540="MAGELLAN",6,IF(H1540="SHOPEE",7,IF(H1540="TOKOPEDIA",8,9))))))))</f>
        <v>6</v>
      </c>
      <c r="J1540">
        <v>49995</v>
      </c>
      <c r="K1540">
        <f>IF(M1540="Bermasalah",0,1)</f>
        <v>1</v>
      </c>
      <c r="L1540" t="s">
        <v>49</v>
      </c>
      <c r="M1540" t="str">
        <f t="shared" si="96"/>
        <v>Tidak Bermasalah</v>
      </c>
    </row>
    <row r="1541" spans="1:13" x14ac:dyDescent="0.25">
      <c r="A1541" s="1">
        <v>45015</v>
      </c>
      <c r="B1541" t="s">
        <v>72</v>
      </c>
      <c r="C1541">
        <f t="shared" si="97"/>
        <v>62</v>
      </c>
      <c r="D1541" t="s">
        <v>8</v>
      </c>
      <c r="E1541">
        <f>IF(D1541="ECO",1,IF(D1541="EZ",2,3))</f>
        <v>2</v>
      </c>
      <c r="F1541" t="s">
        <v>4</v>
      </c>
      <c r="G1541">
        <f>IF(F1541="PP_PM",1,IF(F1541="PP_CASH",2,3))</f>
        <v>1</v>
      </c>
      <c r="H1541" t="s">
        <v>12</v>
      </c>
      <c r="I1541">
        <f>IF(H1541="AKULAKUOB",1,IF(H1541="BUKAEXPRESS",2,IF(H1541="BUKALAPAK",3,IF(H1541="E3",4,IF(H1541="LAZADA",5,IF(H1541="MAGELLAN",6,IF(H1541="SHOPEE",7,IF(H1541="TOKOPEDIA",8,9))))))))</f>
        <v>6</v>
      </c>
      <c r="J1541">
        <v>23765</v>
      </c>
      <c r="K1541">
        <f>IF(M1541="Bermasalah",0,1)</f>
        <v>0</v>
      </c>
      <c r="L1541" t="s">
        <v>131</v>
      </c>
      <c r="M1541" t="str">
        <f t="shared" si="96"/>
        <v>Bermasalah</v>
      </c>
    </row>
    <row r="1542" spans="1:13" x14ac:dyDescent="0.25">
      <c r="A1542" s="1">
        <v>45016</v>
      </c>
      <c r="B1542" t="s">
        <v>72</v>
      </c>
      <c r="C1542">
        <f t="shared" si="97"/>
        <v>62</v>
      </c>
      <c r="D1542" t="s">
        <v>3</v>
      </c>
      <c r="E1542">
        <f>IF(D1542="ECO",1,IF(D1542="EZ",2,3))</f>
        <v>1</v>
      </c>
      <c r="F1542" t="s">
        <v>4</v>
      </c>
      <c r="G1542">
        <f>IF(F1542="PP_PM",1,IF(F1542="PP_CASH",2,3))</f>
        <v>1</v>
      </c>
      <c r="H1542" t="s">
        <v>12</v>
      </c>
      <c r="I1542">
        <f>IF(H1542="AKULAKUOB",1,IF(H1542="BUKAEXPRESS",2,IF(H1542="BUKALAPAK",3,IF(H1542="E3",4,IF(H1542="LAZADA",5,IF(H1542="MAGELLAN",6,IF(H1542="SHOPEE",7,IF(H1542="TOKOPEDIA",8,9))))))))</f>
        <v>6</v>
      </c>
      <c r="J1542">
        <v>32918</v>
      </c>
      <c r="K1542">
        <f>IF(M1542="Bermasalah",0,1)</f>
        <v>1</v>
      </c>
      <c r="L1542" t="s">
        <v>49</v>
      </c>
      <c r="M1542" t="str">
        <f t="shared" si="96"/>
        <v>Tidak Bermasalah</v>
      </c>
    </row>
    <row r="1543" spans="1:13" x14ac:dyDescent="0.25">
      <c r="A1543" s="1">
        <v>45028</v>
      </c>
      <c r="B1543" t="s">
        <v>72</v>
      </c>
      <c r="C1543">
        <f t="shared" si="97"/>
        <v>62</v>
      </c>
      <c r="D1543" t="s">
        <v>8</v>
      </c>
      <c r="E1543">
        <f>IF(D1543="ECO",1,IF(D1543="EZ",2,3))</f>
        <v>2</v>
      </c>
      <c r="F1543" t="s">
        <v>4</v>
      </c>
      <c r="G1543">
        <f>IF(F1543="PP_PM",1,IF(F1543="PP_CASH",2,3))</f>
        <v>1</v>
      </c>
      <c r="H1543" t="s">
        <v>12</v>
      </c>
      <c r="I1543">
        <f>IF(H1543="AKULAKUOB",1,IF(H1543="BUKAEXPRESS",2,IF(H1543="BUKALAPAK",3,IF(H1543="E3",4,IF(H1543="LAZADA",5,IF(H1543="MAGELLAN",6,IF(H1543="SHOPEE",7,IF(H1543="TOKOPEDIA",8,9))))))))</f>
        <v>6</v>
      </c>
      <c r="J1543">
        <v>27645</v>
      </c>
      <c r="K1543">
        <f>IF(M1543="Bermasalah",0,1)</f>
        <v>1</v>
      </c>
      <c r="L1543" t="s">
        <v>49</v>
      </c>
      <c r="M1543" t="str">
        <f t="shared" si="96"/>
        <v>Tidak Bermasalah</v>
      </c>
    </row>
    <row r="1544" spans="1:13" x14ac:dyDescent="0.25">
      <c r="A1544" s="1">
        <v>45044</v>
      </c>
      <c r="B1544" t="s">
        <v>72</v>
      </c>
      <c r="C1544">
        <f t="shared" si="97"/>
        <v>62</v>
      </c>
      <c r="D1544" t="s">
        <v>3</v>
      </c>
      <c r="E1544">
        <f>IF(D1544="ECO",1,IF(D1544="EZ",2,3))</f>
        <v>1</v>
      </c>
      <c r="F1544" t="s">
        <v>4</v>
      </c>
      <c r="G1544">
        <f>IF(F1544="PP_PM",1,IF(F1544="PP_CASH",2,3))</f>
        <v>1</v>
      </c>
      <c r="H1544" t="s">
        <v>12</v>
      </c>
      <c r="I1544">
        <f>IF(H1544="AKULAKUOB",1,IF(H1544="BUKAEXPRESS",2,IF(H1544="BUKALAPAK",3,IF(H1544="E3",4,IF(H1544="LAZADA",5,IF(H1544="MAGELLAN",6,IF(H1544="SHOPEE",7,IF(H1544="TOKOPEDIA",8,9))))))))</f>
        <v>6</v>
      </c>
      <c r="J1544">
        <v>31432</v>
      </c>
      <c r="K1544">
        <f>IF(M1544="Bermasalah",0,1)</f>
        <v>1</v>
      </c>
      <c r="L1544" t="s">
        <v>49</v>
      </c>
      <c r="M1544" t="str">
        <f t="shared" si="96"/>
        <v>Tidak Bermasalah</v>
      </c>
    </row>
    <row r="1545" spans="1:13" x14ac:dyDescent="0.25">
      <c r="A1545" s="1">
        <v>45064</v>
      </c>
      <c r="B1545" t="s">
        <v>72</v>
      </c>
      <c r="C1545">
        <f t="shared" si="97"/>
        <v>62</v>
      </c>
      <c r="D1545" t="s">
        <v>3</v>
      </c>
      <c r="E1545">
        <f>IF(D1545="ECO",1,IF(D1545="EZ",2,3))</f>
        <v>1</v>
      </c>
      <c r="F1545" t="s">
        <v>4</v>
      </c>
      <c r="G1545">
        <f>IF(F1545="PP_PM",1,IF(F1545="PP_CASH",2,3))</f>
        <v>1</v>
      </c>
      <c r="H1545" t="s">
        <v>12</v>
      </c>
      <c r="I1545">
        <f>IF(H1545="AKULAKUOB",1,IF(H1545="BUKAEXPRESS",2,IF(H1545="BUKALAPAK",3,IF(H1545="E3",4,IF(H1545="LAZADA",5,IF(H1545="MAGELLAN",6,IF(H1545="SHOPEE",7,IF(H1545="TOKOPEDIA",8,9))))))))</f>
        <v>6</v>
      </c>
      <c r="J1545">
        <v>14355</v>
      </c>
      <c r="K1545">
        <f>IF(M1545="Bermasalah",0,1)</f>
        <v>0</v>
      </c>
      <c r="L1545" t="s">
        <v>19</v>
      </c>
      <c r="M1545" t="str">
        <f t="shared" si="96"/>
        <v>Bermasalah</v>
      </c>
    </row>
    <row r="1546" spans="1:13" x14ac:dyDescent="0.25">
      <c r="A1546" s="1">
        <v>45089</v>
      </c>
      <c r="B1546" t="s">
        <v>72</v>
      </c>
      <c r="C1546">
        <f t="shared" si="97"/>
        <v>62</v>
      </c>
      <c r="D1546" t="s">
        <v>8</v>
      </c>
      <c r="E1546">
        <f>IF(D1546="ECO",1,IF(D1546="EZ",2,3))</f>
        <v>2</v>
      </c>
      <c r="F1546" t="s">
        <v>4</v>
      </c>
      <c r="G1546">
        <f>IF(F1546="PP_PM",1,IF(F1546="PP_CASH",2,3))</f>
        <v>1</v>
      </c>
      <c r="H1546" t="s">
        <v>12</v>
      </c>
      <c r="I1546">
        <f>IF(H1546="AKULAKUOB",1,IF(H1546="BUKAEXPRESS",2,IF(H1546="BUKALAPAK",3,IF(H1546="E3",4,IF(H1546="LAZADA",5,IF(H1546="MAGELLAN",6,IF(H1546="SHOPEE",7,IF(H1546="TOKOPEDIA",8,9))))))))</f>
        <v>6</v>
      </c>
      <c r="J1546">
        <v>23765</v>
      </c>
      <c r="K1546">
        <f>IF(M1546="Bermasalah",0,1)</f>
        <v>0</v>
      </c>
      <c r="L1546" t="s">
        <v>19</v>
      </c>
      <c r="M1546" t="str">
        <f t="shared" si="96"/>
        <v>Bermasalah</v>
      </c>
    </row>
    <row r="1547" spans="1:13" x14ac:dyDescent="0.25">
      <c r="A1547" s="1">
        <v>45087</v>
      </c>
      <c r="B1547" t="s">
        <v>72</v>
      </c>
      <c r="C1547">
        <f t="shared" si="97"/>
        <v>62</v>
      </c>
      <c r="D1547" t="s">
        <v>8</v>
      </c>
      <c r="E1547">
        <f>IF(D1547="ECO",1,IF(D1547="EZ",2,3))</f>
        <v>2</v>
      </c>
      <c r="F1547" t="s">
        <v>4</v>
      </c>
      <c r="G1547">
        <f>IF(F1547="PP_PM",1,IF(F1547="PP_CASH",2,3))</f>
        <v>1</v>
      </c>
      <c r="H1547" t="s">
        <v>12</v>
      </c>
      <c r="I1547">
        <f>IF(H1547="AKULAKUOB",1,IF(H1547="BUKAEXPRESS",2,IF(H1547="BUKALAPAK",3,IF(H1547="E3",4,IF(H1547="LAZADA",5,IF(H1547="MAGELLAN",6,IF(H1547="SHOPEE",7,IF(H1547="TOKOPEDIA",8,9))))))))</f>
        <v>6</v>
      </c>
      <c r="J1547">
        <v>23280</v>
      </c>
      <c r="K1547">
        <f>IF(M1547="Bermasalah",0,1)</f>
        <v>1</v>
      </c>
      <c r="L1547" t="s">
        <v>49</v>
      </c>
      <c r="M1547" t="str">
        <f t="shared" si="96"/>
        <v>Tidak Bermasalah</v>
      </c>
    </row>
    <row r="1548" spans="1:13" x14ac:dyDescent="0.25">
      <c r="A1548" s="1">
        <v>45010</v>
      </c>
      <c r="B1548" t="s">
        <v>138</v>
      </c>
      <c r="C1548">
        <f t="shared" si="97"/>
        <v>63</v>
      </c>
      <c r="D1548" t="s">
        <v>3</v>
      </c>
      <c r="E1548">
        <f>IF(D1548="ECO",1,IF(D1548="EZ",2,3))</f>
        <v>1</v>
      </c>
      <c r="F1548" t="s">
        <v>4</v>
      </c>
      <c r="G1548">
        <f>IF(F1548="PP_PM",1,IF(F1548="PP_CASH",2,3))</f>
        <v>1</v>
      </c>
      <c r="H1548" t="s">
        <v>5</v>
      </c>
      <c r="I1548">
        <f>IF(H1548="AKULAKUOB",1,IF(H1548="BUKAEXPRESS",2,IF(H1548="BUKALAPAK",3,IF(H1548="E3",4,IF(H1548="LAZADA",5,IF(H1548="MAGELLAN",6,IF(H1548="SHOPEE",7,IF(H1548="TOKOPEDIA",8,9))))))))</f>
        <v>7</v>
      </c>
      <c r="J1548">
        <v>32918</v>
      </c>
      <c r="K1548">
        <f>IF(M1548="Bermasalah",0,1)</f>
        <v>1</v>
      </c>
      <c r="L1548" t="s">
        <v>49</v>
      </c>
      <c r="M1548" t="str">
        <f t="shared" ref="M1548:M1596" si="98">IF(L1548="Other","Bermasalah",IF(L1548="Delivery","Tidak Bermasalah",IF(L1548="Kirim","Tidak Bermasalah",IF(L1548="Pack","Tidak Bermasalah",IF(L1548="Paket Bermasalah","Bermasalah",IF(L1548="Paket Tinggal Gudang","Tidak Bermasalah",IF(L1548="Sampai","Tidak Bermasalah",IF(L1548="Tanda Terima","Tidak Bermasalah",IF(L1548="TTD Retur","Bermasalah",0)))))))))</f>
        <v>Tidak Bermasalah</v>
      </c>
    </row>
    <row r="1549" spans="1:13" x14ac:dyDescent="0.25">
      <c r="A1549" s="1">
        <v>45014</v>
      </c>
      <c r="B1549" t="s">
        <v>138</v>
      </c>
      <c r="C1549">
        <f>IF(B1549=B1548,63,62)</f>
        <v>63</v>
      </c>
      <c r="D1549" t="s">
        <v>3</v>
      </c>
      <c r="E1549">
        <f>IF(D1549="ECO",1,IF(D1549="EZ",2,3))</f>
        <v>1</v>
      </c>
      <c r="F1549" t="s">
        <v>4</v>
      </c>
      <c r="G1549">
        <f>IF(F1549="PP_PM",1,IF(F1549="PP_CASH",2,3))</f>
        <v>1</v>
      </c>
      <c r="H1549" t="s">
        <v>5</v>
      </c>
      <c r="I1549">
        <f>IF(H1549="AKULAKUOB",1,IF(H1549="BUKAEXPRESS",2,IF(H1549="BUKALAPAK",3,IF(H1549="E3",4,IF(H1549="LAZADA",5,IF(H1549="MAGELLAN",6,IF(H1549="SHOPEE",7,IF(H1549="TOKOPEDIA",8,9))))))))</f>
        <v>7</v>
      </c>
      <c r="J1549">
        <v>24998</v>
      </c>
      <c r="K1549">
        <f>IF(M1549="Bermasalah",0,1)</f>
        <v>1</v>
      </c>
      <c r="L1549" t="s">
        <v>49</v>
      </c>
      <c r="M1549" t="str">
        <f t="shared" si="98"/>
        <v>Tidak Bermasalah</v>
      </c>
    </row>
    <row r="1550" spans="1:13" x14ac:dyDescent="0.25">
      <c r="A1550" s="1">
        <v>45029</v>
      </c>
      <c r="B1550" t="s">
        <v>138</v>
      </c>
      <c r="C1550">
        <f t="shared" ref="C1550:C1560" si="99">IF(B1550=B1549,63,62)</f>
        <v>63</v>
      </c>
      <c r="D1550" t="s">
        <v>8</v>
      </c>
      <c r="E1550">
        <f>IF(D1550="ECO",1,IF(D1550="EZ",2,3))</f>
        <v>2</v>
      </c>
      <c r="F1550" t="s">
        <v>4</v>
      </c>
      <c r="G1550">
        <f>IF(F1550="PP_PM",1,IF(F1550="PP_CASH",2,3))</f>
        <v>1</v>
      </c>
      <c r="H1550" t="s">
        <v>5</v>
      </c>
      <c r="I1550">
        <f>IF(H1550="AKULAKUOB",1,IF(H1550="BUKAEXPRESS",2,IF(H1550="BUKALAPAK",3,IF(H1550="E3",4,IF(H1550="LAZADA",5,IF(H1550="MAGELLAN",6,IF(H1550="SHOPEE",7,IF(H1550="TOKOPEDIA",8,9))))))))</f>
        <v>7</v>
      </c>
      <c r="J1550">
        <v>4365</v>
      </c>
      <c r="K1550">
        <f>IF(M1550="Bermasalah",0,1)</f>
        <v>0</v>
      </c>
      <c r="L1550" t="s">
        <v>19</v>
      </c>
      <c r="M1550" t="str">
        <f t="shared" si="98"/>
        <v>Bermasalah</v>
      </c>
    </row>
    <row r="1551" spans="1:13" x14ac:dyDescent="0.25">
      <c r="A1551" s="1">
        <v>45028</v>
      </c>
      <c r="B1551" t="s">
        <v>138</v>
      </c>
      <c r="C1551">
        <f t="shared" si="99"/>
        <v>63</v>
      </c>
      <c r="D1551" t="s">
        <v>8</v>
      </c>
      <c r="E1551">
        <f>IF(D1551="ECO",1,IF(D1551="EZ",2,3))</f>
        <v>2</v>
      </c>
      <c r="F1551" t="s">
        <v>4</v>
      </c>
      <c r="G1551">
        <f>IF(F1551="PP_PM",1,IF(F1551="PP_CASH",2,3))</f>
        <v>1</v>
      </c>
      <c r="H1551" t="s">
        <v>5</v>
      </c>
      <c r="I1551">
        <f>IF(H1551="AKULAKUOB",1,IF(H1551="BUKAEXPRESS",2,IF(H1551="BUKALAPAK",3,IF(H1551="E3",4,IF(H1551="LAZADA",5,IF(H1551="MAGELLAN",6,IF(H1551="SHOPEE",7,IF(H1551="TOKOPEDIA",8,9))))))))</f>
        <v>7</v>
      </c>
      <c r="J1551">
        <v>4365</v>
      </c>
      <c r="K1551">
        <f>IF(M1551="Bermasalah",0,1)</f>
        <v>0</v>
      </c>
      <c r="L1551" t="s">
        <v>19</v>
      </c>
      <c r="M1551" t="str">
        <f t="shared" si="98"/>
        <v>Bermasalah</v>
      </c>
    </row>
    <row r="1552" spans="1:13" x14ac:dyDescent="0.25">
      <c r="A1552" s="1">
        <v>45032</v>
      </c>
      <c r="B1552" t="s">
        <v>138</v>
      </c>
      <c r="C1552">
        <f t="shared" si="99"/>
        <v>63</v>
      </c>
      <c r="D1552" t="s">
        <v>8</v>
      </c>
      <c r="E1552">
        <f>IF(D1552="ECO",1,IF(D1552="EZ",2,3))</f>
        <v>2</v>
      </c>
      <c r="F1552" t="s">
        <v>4</v>
      </c>
      <c r="G1552">
        <f>IF(F1552="PP_PM",1,IF(F1552="PP_CASH",2,3))</f>
        <v>1</v>
      </c>
      <c r="H1552" t="s">
        <v>5</v>
      </c>
      <c r="I1552">
        <f>IF(H1552="AKULAKUOB",1,IF(H1552="BUKAEXPRESS",2,IF(H1552="BUKALAPAK",3,IF(H1552="E3",4,IF(H1552="LAZADA",5,IF(H1552="MAGELLAN",6,IF(H1552="SHOPEE",7,IF(H1552="TOKOPEDIA",8,9))))))))</f>
        <v>7</v>
      </c>
      <c r="J1552">
        <v>3880</v>
      </c>
      <c r="K1552">
        <f>IF(M1552="Bermasalah",0,1)</f>
        <v>0</v>
      </c>
      <c r="L1552" t="s">
        <v>19</v>
      </c>
      <c r="M1552" t="str">
        <f t="shared" si="98"/>
        <v>Bermasalah</v>
      </c>
    </row>
    <row r="1553" spans="1:13" x14ac:dyDescent="0.25">
      <c r="A1553" s="1">
        <v>45035</v>
      </c>
      <c r="B1553" t="s">
        <v>138</v>
      </c>
      <c r="C1553">
        <f t="shared" si="99"/>
        <v>63</v>
      </c>
      <c r="D1553" t="s">
        <v>8</v>
      </c>
      <c r="E1553">
        <f>IF(D1553="ECO",1,IF(D1553="EZ",2,3))</f>
        <v>2</v>
      </c>
      <c r="F1553" t="s">
        <v>4</v>
      </c>
      <c r="G1553">
        <f>IF(F1553="PP_PM",1,IF(F1553="PP_CASH",2,3))</f>
        <v>1</v>
      </c>
      <c r="H1553" t="s">
        <v>12</v>
      </c>
      <c r="I1553">
        <f>IF(H1553="AKULAKUOB",1,IF(H1553="BUKAEXPRESS",2,IF(H1553="BUKALAPAK",3,IF(H1553="E3",4,IF(H1553="LAZADA",5,IF(H1553="MAGELLAN",6,IF(H1553="SHOPEE",7,IF(H1553="TOKOPEDIA",8,9))))))))</f>
        <v>6</v>
      </c>
      <c r="J1553">
        <v>21185</v>
      </c>
      <c r="K1553">
        <f>IF(M1553="Bermasalah",0,1)</f>
        <v>0</v>
      </c>
      <c r="L1553" t="s">
        <v>19</v>
      </c>
      <c r="M1553" t="str">
        <f t="shared" si="98"/>
        <v>Bermasalah</v>
      </c>
    </row>
    <row r="1554" spans="1:13" x14ac:dyDescent="0.25">
      <c r="A1554" s="1">
        <v>45035</v>
      </c>
      <c r="B1554" t="s">
        <v>138</v>
      </c>
      <c r="C1554">
        <f t="shared" si="99"/>
        <v>63</v>
      </c>
      <c r="D1554" t="s">
        <v>8</v>
      </c>
      <c r="E1554">
        <f>IF(D1554="ECO",1,IF(D1554="EZ",2,3))</f>
        <v>2</v>
      </c>
      <c r="F1554" t="s">
        <v>4</v>
      </c>
      <c r="G1554">
        <f>IF(F1554="PP_PM",1,IF(F1554="PP_CASH",2,3))</f>
        <v>1</v>
      </c>
      <c r="H1554" t="s">
        <v>12</v>
      </c>
      <c r="I1554">
        <f>IF(H1554="AKULAKUOB",1,IF(H1554="BUKAEXPRESS",2,IF(H1554="BUKALAPAK",3,IF(H1554="E3",4,IF(H1554="LAZADA",5,IF(H1554="MAGELLAN",6,IF(H1554="SHOPEE",7,IF(H1554="TOKOPEDIA",8,9))))))))</f>
        <v>6</v>
      </c>
      <c r="J1554">
        <v>4695</v>
      </c>
      <c r="K1554">
        <f>IF(M1554="Bermasalah",0,1)</f>
        <v>0</v>
      </c>
      <c r="L1554" t="s">
        <v>19</v>
      </c>
      <c r="M1554" t="str">
        <f t="shared" si="98"/>
        <v>Bermasalah</v>
      </c>
    </row>
    <row r="1555" spans="1:13" x14ac:dyDescent="0.25">
      <c r="A1555" s="1">
        <v>45035</v>
      </c>
      <c r="B1555" t="s">
        <v>138</v>
      </c>
      <c r="C1555">
        <f t="shared" si="99"/>
        <v>63</v>
      </c>
      <c r="D1555" t="s">
        <v>8</v>
      </c>
      <c r="E1555">
        <f>IF(D1555="ECO",1,IF(D1555="EZ",2,3))</f>
        <v>2</v>
      </c>
      <c r="F1555" t="s">
        <v>4</v>
      </c>
      <c r="G1555">
        <f>IF(F1555="PP_PM",1,IF(F1555="PP_CASH",2,3))</f>
        <v>1</v>
      </c>
      <c r="H1555" t="s">
        <v>12</v>
      </c>
      <c r="I1555">
        <f>IF(H1555="AKULAKUOB",1,IF(H1555="BUKAEXPRESS",2,IF(H1555="BUKALAPAK",3,IF(H1555="E3",4,IF(H1555="LAZADA",5,IF(H1555="MAGELLAN",6,IF(H1555="SHOPEE",7,IF(H1555="TOKOPEDIA",8,9))))))))</f>
        <v>6</v>
      </c>
      <c r="J1555">
        <v>9545</v>
      </c>
      <c r="K1555">
        <f>IF(M1555="Bermasalah",0,1)</f>
        <v>0</v>
      </c>
      <c r="L1555" t="s">
        <v>19</v>
      </c>
      <c r="M1555" t="str">
        <f t="shared" si="98"/>
        <v>Bermasalah</v>
      </c>
    </row>
    <row r="1556" spans="1:13" x14ac:dyDescent="0.25">
      <c r="A1556" s="1">
        <v>45028</v>
      </c>
      <c r="B1556" t="s">
        <v>138</v>
      </c>
      <c r="C1556">
        <f t="shared" si="99"/>
        <v>63</v>
      </c>
      <c r="D1556" t="s">
        <v>8</v>
      </c>
      <c r="E1556">
        <f>IF(D1556="ECO",1,IF(D1556="EZ",2,3))</f>
        <v>2</v>
      </c>
      <c r="F1556" t="s">
        <v>4</v>
      </c>
      <c r="G1556">
        <f>IF(F1556="PP_PM",1,IF(F1556="PP_CASH",2,3))</f>
        <v>1</v>
      </c>
      <c r="H1556" t="s">
        <v>5</v>
      </c>
      <c r="I1556">
        <f>IF(H1556="AKULAKUOB",1,IF(H1556="BUKAEXPRESS",2,IF(H1556="BUKALAPAK",3,IF(H1556="E3",4,IF(H1556="LAZADA",5,IF(H1556="MAGELLAN",6,IF(H1556="SHOPEE",7,IF(H1556="TOKOPEDIA",8,9))))))))</f>
        <v>7</v>
      </c>
      <c r="J1556">
        <v>17460</v>
      </c>
      <c r="K1556">
        <f>IF(M1556="Bermasalah",0,1)</f>
        <v>0</v>
      </c>
      <c r="L1556" t="s">
        <v>131</v>
      </c>
      <c r="M1556" t="str">
        <f t="shared" si="98"/>
        <v>Bermasalah</v>
      </c>
    </row>
    <row r="1557" spans="1:13" x14ac:dyDescent="0.25">
      <c r="A1557" s="1">
        <v>45035</v>
      </c>
      <c r="B1557" t="s">
        <v>138</v>
      </c>
      <c r="C1557">
        <f t="shared" si="99"/>
        <v>63</v>
      </c>
      <c r="D1557" t="s">
        <v>8</v>
      </c>
      <c r="E1557">
        <f>IF(D1557="ECO",1,IF(D1557="EZ",2,3))</f>
        <v>2</v>
      </c>
      <c r="F1557" t="s">
        <v>4</v>
      </c>
      <c r="G1557">
        <f>IF(F1557="PP_PM",1,IF(F1557="PP_CASH",2,3))</f>
        <v>1</v>
      </c>
      <c r="H1557" t="s">
        <v>5</v>
      </c>
      <c r="I1557">
        <f>IF(H1557="AKULAKUOB",1,IF(H1557="BUKAEXPRESS",2,IF(H1557="BUKALAPAK",3,IF(H1557="E3",4,IF(H1557="LAZADA",5,IF(H1557="MAGELLAN",6,IF(H1557="SHOPEE",7,IF(H1557="TOKOPEDIA",8,9))))))))</f>
        <v>7</v>
      </c>
      <c r="J1557">
        <v>10185</v>
      </c>
      <c r="K1557">
        <f>IF(M1557="Bermasalah",0,1)</f>
        <v>0</v>
      </c>
      <c r="L1557" t="s">
        <v>19</v>
      </c>
      <c r="M1557" t="str">
        <f t="shared" si="98"/>
        <v>Bermasalah</v>
      </c>
    </row>
    <row r="1558" spans="1:13" x14ac:dyDescent="0.25">
      <c r="A1558" s="1">
        <v>45047</v>
      </c>
      <c r="B1558" t="s">
        <v>138</v>
      </c>
      <c r="C1558">
        <f t="shared" si="99"/>
        <v>63</v>
      </c>
      <c r="D1558" t="s">
        <v>3</v>
      </c>
      <c r="E1558">
        <f>IF(D1558="ECO",1,IF(D1558="EZ",2,3))</f>
        <v>1</v>
      </c>
      <c r="F1558" t="s">
        <v>4</v>
      </c>
      <c r="G1558">
        <f>IF(F1558="PP_PM",1,IF(F1558="PP_CASH",2,3))</f>
        <v>1</v>
      </c>
      <c r="H1558" t="s">
        <v>5</v>
      </c>
      <c r="I1558">
        <f>IF(H1558="AKULAKUOB",1,IF(H1558="BUKAEXPRESS",2,IF(H1558="BUKALAPAK",3,IF(H1558="E3",4,IF(H1558="LAZADA",5,IF(H1558="MAGELLAN",6,IF(H1558="SHOPEE",7,IF(H1558="TOKOPEDIA",8,9))))))))</f>
        <v>7</v>
      </c>
      <c r="J1558">
        <v>14355</v>
      </c>
      <c r="K1558">
        <f>IF(M1558="Bermasalah",0,1)</f>
        <v>1</v>
      </c>
      <c r="L1558" t="s">
        <v>49</v>
      </c>
      <c r="M1558" t="str">
        <f t="shared" si="98"/>
        <v>Tidak Bermasalah</v>
      </c>
    </row>
    <row r="1559" spans="1:13" x14ac:dyDescent="0.25">
      <c r="A1559" s="1">
        <v>45103</v>
      </c>
      <c r="B1559" t="s">
        <v>138</v>
      </c>
      <c r="C1559">
        <f t="shared" si="99"/>
        <v>63</v>
      </c>
      <c r="D1559" t="s">
        <v>8</v>
      </c>
      <c r="E1559">
        <f>IF(D1559="ECO",1,IF(D1559="EZ",2,3))</f>
        <v>2</v>
      </c>
      <c r="F1559" t="s">
        <v>4</v>
      </c>
      <c r="G1559">
        <f>IF(F1559="PP_PM",1,IF(F1559="PP_CASH",2,3))</f>
        <v>1</v>
      </c>
      <c r="H1559" t="s">
        <v>5</v>
      </c>
      <c r="I1559">
        <f>IF(H1559="AKULAKUOB",1,IF(H1559="BUKAEXPRESS",2,IF(H1559="BUKALAPAK",3,IF(H1559="E3",4,IF(H1559="LAZADA",5,IF(H1559="MAGELLAN",6,IF(H1559="SHOPEE",7,IF(H1559="TOKOPEDIA",8,9))))))))</f>
        <v>7</v>
      </c>
      <c r="J1559">
        <v>10185</v>
      </c>
      <c r="K1559">
        <f>IF(M1559="Bermasalah",0,1)</f>
        <v>1</v>
      </c>
      <c r="L1559" t="s">
        <v>49</v>
      </c>
      <c r="M1559" t="str">
        <f t="shared" si="98"/>
        <v>Tidak Bermasalah</v>
      </c>
    </row>
    <row r="1560" spans="1:13" x14ac:dyDescent="0.25">
      <c r="A1560" s="1">
        <v>45105</v>
      </c>
      <c r="B1560" t="s">
        <v>138</v>
      </c>
      <c r="C1560">
        <f t="shared" si="99"/>
        <v>63</v>
      </c>
      <c r="D1560" t="s">
        <v>8</v>
      </c>
      <c r="E1560">
        <f>IF(D1560="ECO",1,IF(D1560="EZ",2,3))</f>
        <v>2</v>
      </c>
      <c r="F1560" t="s">
        <v>4</v>
      </c>
      <c r="G1560">
        <f>IF(F1560="PP_PM",1,IF(F1560="PP_CASH",2,3))</f>
        <v>1</v>
      </c>
      <c r="H1560" t="s">
        <v>12</v>
      </c>
      <c r="I1560">
        <f>IF(H1560="AKULAKUOB",1,IF(H1560="BUKAEXPRESS",2,IF(H1560="BUKALAPAK",3,IF(H1560="E3",4,IF(H1560="LAZADA",5,IF(H1560="MAGELLAN",6,IF(H1560="SHOPEE",7,IF(H1560="TOKOPEDIA",8,9))))))))</f>
        <v>6</v>
      </c>
      <c r="J1560">
        <v>4985</v>
      </c>
      <c r="K1560">
        <f>IF(M1560="Bermasalah",0,1)</f>
        <v>1</v>
      </c>
      <c r="L1560" t="s">
        <v>46</v>
      </c>
      <c r="M1560" t="str">
        <f t="shared" si="98"/>
        <v>Tidak Bermasalah</v>
      </c>
    </row>
    <row r="1561" spans="1:13" x14ac:dyDescent="0.25">
      <c r="A1561" s="1">
        <v>44927</v>
      </c>
      <c r="B1561" t="s">
        <v>98</v>
      </c>
      <c r="C1561">
        <f>IF(B1561=B1560,63,64)</f>
        <v>64</v>
      </c>
      <c r="D1561" t="s">
        <v>8</v>
      </c>
      <c r="E1561">
        <f>IF(D1561="ECO",1,IF(D1561="EZ",2,3))</f>
        <v>2</v>
      </c>
      <c r="F1561" t="s">
        <v>4</v>
      </c>
      <c r="G1561">
        <f>IF(F1561="PP_PM",1,IF(F1561="PP_CASH",2,3))</f>
        <v>1</v>
      </c>
      <c r="H1561" t="s">
        <v>5</v>
      </c>
      <c r="I1561">
        <f>IF(H1561="AKULAKUOB",1,IF(H1561="BUKAEXPRESS",2,IF(H1561="BUKALAPAK",3,IF(H1561="E3",4,IF(H1561="LAZADA",5,IF(H1561="MAGELLAN",6,IF(H1561="SHOPEE",7,IF(H1561="TOKOPEDIA",8,9))))))))</f>
        <v>7</v>
      </c>
      <c r="J1561">
        <v>20000</v>
      </c>
      <c r="K1561">
        <f>IF(M1561="Bermasalah",0,1)</f>
        <v>1</v>
      </c>
      <c r="L1561" t="s">
        <v>49</v>
      </c>
      <c r="M1561" t="str">
        <f t="shared" si="98"/>
        <v>Tidak Bermasalah</v>
      </c>
    </row>
    <row r="1562" spans="1:13" x14ac:dyDescent="0.25">
      <c r="A1562" s="1">
        <v>44966</v>
      </c>
      <c r="B1562" t="s">
        <v>98</v>
      </c>
      <c r="C1562">
        <f>IF(B1562=B1561,64,65)</f>
        <v>64</v>
      </c>
      <c r="D1562" t="s">
        <v>8</v>
      </c>
      <c r="E1562">
        <f>IF(D1562="ECO",1,IF(D1562="EZ",2,3))</f>
        <v>2</v>
      </c>
      <c r="F1562" t="s">
        <v>4</v>
      </c>
      <c r="G1562">
        <f>IF(F1562="PP_PM",1,IF(F1562="PP_CASH",2,3))</f>
        <v>1</v>
      </c>
      <c r="H1562" t="s">
        <v>5</v>
      </c>
      <c r="I1562">
        <f>IF(H1562="AKULAKUOB",1,IF(H1562="BUKAEXPRESS",2,IF(H1562="BUKALAPAK",3,IF(H1562="E3",4,IF(H1562="LAZADA",5,IF(H1562="MAGELLAN",6,IF(H1562="SHOPEE",7,IF(H1562="TOKOPEDIA",8,9))))))))</f>
        <v>7</v>
      </c>
      <c r="J1562">
        <v>41000</v>
      </c>
      <c r="K1562">
        <f>IF(M1562="Bermasalah",0,1)</f>
        <v>1</v>
      </c>
      <c r="L1562" t="s">
        <v>49</v>
      </c>
      <c r="M1562" t="str">
        <f t="shared" si="98"/>
        <v>Tidak Bermasalah</v>
      </c>
    </row>
    <row r="1563" spans="1:13" x14ac:dyDescent="0.25">
      <c r="A1563" s="1">
        <v>44962</v>
      </c>
      <c r="B1563" t="s">
        <v>98</v>
      </c>
      <c r="C1563">
        <f t="shared" ref="C1563:C1583" si="100">IF(B1563=B1562,64,65)</f>
        <v>64</v>
      </c>
      <c r="D1563" t="s">
        <v>8</v>
      </c>
      <c r="E1563">
        <f>IF(D1563="ECO",1,IF(D1563="EZ",2,3))</f>
        <v>2</v>
      </c>
      <c r="F1563" t="s">
        <v>4</v>
      </c>
      <c r="G1563">
        <f>IF(F1563="PP_PM",1,IF(F1563="PP_CASH",2,3))</f>
        <v>1</v>
      </c>
      <c r="H1563" t="s">
        <v>5</v>
      </c>
      <c r="I1563">
        <f>IF(H1563="AKULAKUOB",1,IF(H1563="BUKAEXPRESS",2,IF(H1563="BUKALAPAK",3,IF(H1563="E3",4,IF(H1563="LAZADA",5,IF(H1563="MAGELLAN",6,IF(H1563="SHOPEE",7,IF(H1563="TOKOPEDIA",8,9))))))))</f>
        <v>7</v>
      </c>
      <c r="J1563">
        <v>40000</v>
      </c>
      <c r="K1563">
        <f>IF(M1563="Bermasalah",0,1)</f>
        <v>1</v>
      </c>
      <c r="L1563" t="s">
        <v>49</v>
      </c>
      <c r="M1563" t="str">
        <f t="shared" si="98"/>
        <v>Tidak Bermasalah</v>
      </c>
    </row>
    <row r="1564" spans="1:13" x14ac:dyDescent="0.25">
      <c r="A1564" s="1">
        <v>44983</v>
      </c>
      <c r="B1564" t="s">
        <v>98</v>
      </c>
      <c r="C1564">
        <f t="shared" si="100"/>
        <v>64</v>
      </c>
      <c r="D1564" t="s">
        <v>8</v>
      </c>
      <c r="E1564">
        <f>IF(D1564="ECO",1,IF(D1564="EZ",2,3))</f>
        <v>2</v>
      </c>
      <c r="F1564" t="s">
        <v>4</v>
      </c>
      <c r="G1564">
        <f>IF(F1564="PP_PM",1,IF(F1564="PP_CASH",2,3))</f>
        <v>1</v>
      </c>
      <c r="H1564" t="s">
        <v>5</v>
      </c>
      <c r="I1564">
        <f>IF(H1564="AKULAKUOB",1,IF(H1564="BUKAEXPRESS",2,IF(H1564="BUKALAPAK",3,IF(H1564="E3",4,IF(H1564="LAZADA",5,IF(H1564="MAGELLAN",6,IF(H1564="SHOPEE",7,IF(H1564="TOKOPEDIA",8,9))))))))</f>
        <v>7</v>
      </c>
      <c r="J1564">
        <v>20000</v>
      </c>
      <c r="K1564">
        <f>IF(M1564="Bermasalah",0,1)</f>
        <v>1</v>
      </c>
      <c r="L1564" t="s">
        <v>49</v>
      </c>
      <c r="M1564" t="str">
        <f t="shared" si="98"/>
        <v>Tidak Bermasalah</v>
      </c>
    </row>
    <row r="1565" spans="1:13" x14ac:dyDescent="0.25">
      <c r="A1565" s="1">
        <v>44960</v>
      </c>
      <c r="B1565" t="s">
        <v>98</v>
      </c>
      <c r="C1565">
        <f t="shared" si="100"/>
        <v>64</v>
      </c>
      <c r="D1565" t="s">
        <v>8</v>
      </c>
      <c r="E1565">
        <f>IF(D1565="ECO",1,IF(D1565="EZ",2,3))</f>
        <v>2</v>
      </c>
      <c r="F1565" t="s">
        <v>4</v>
      </c>
      <c r="G1565">
        <f>IF(F1565="PP_PM",1,IF(F1565="PP_CASH",2,3))</f>
        <v>1</v>
      </c>
      <c r="H1565" t="s">
        <v>5</v>
      </c>
      <c r="I1565">
        <f>IF(H1565="AKULAKUOB",1,IF(H1565="BUKAEXPRESS",2,IF(H1565="BUKALAPAK",3,IF(H1565="E3",4,IF(H1565="LAZADA",5,IF(H1565="MAGELLAN",6,IF(H1565="SHOPEE",7,IF(H1565="TOKOPEDIA",8,9))))))))</f>
        <v>7</v>
      </c>
      <c r="J1565">
        <v>13000</v>
      </c>
      <c r="K1565">
        <f>IF(M1565="Bermasalah",0,1)</f>
        <v>1</v>
      </c>
      <c r="L1565" t="s">
        <v>49</v>
      </c>
      <c r="M1565" t="str">
        <f t="shared" si="98"/>
        <v>Tidak Bermasalah</v>
      </c>
    </row>
    <row r="1566" spans="1:13" x14ac:dyDescent="0.25">
      <c r="A1566" s="1">
        <v>44961</v>
      </c>
      <c r="B1566" t="s">
        <v>98</v>
      </c>
      <c r="C1566">
        <f t="shared" si="100"/>
        <v>64</v>
      </c>
      <c r="D1566" t="s">
        <v>8</v>
      </c>
      <c r="E1566">
        <f>IF(D1566="ECO",1,IF(D1566="EZ",2,3))</f>
        <v>2</v>
      </c>
      <c r="F1566" t="s">
        <v>4</v>
      </c>
      <c r="G1566">
        <f>IF(F1566="PP_PM",1,IF(F1566="PP_CASH",2,3))</f>
        <v>1</v>
      </c>
      <c r="H1566" t="s">
        <v>5</v>
      </c>
      <c r="I1566">
        <f>IF(H1566="AKULAKUOB",1,IF(H1566="BUKAEXPRESS",2,IF(H1566="BUKALAPAK",3,IF(H1566="E3",4,IF(H1566="LAZADA",5,IF(H1566="MAGELLAN",6,IF(H1566="SHOPEE",7,IF(H1566="TOKOPEDIA",8,9))))))))</f>
        <v>7</v>
      </c>
      <c r="J1566">
        <v>8000</v>
      </c>
      <c r="K1566">
        <f>IF(M1566="Bermasalah",0,1)</f>
        <v>1</v>
      </c>
      <c r="L1566" t="s">
        <v>49</v>
      </c>
      <c r="M1566" t="str">
        <f t="shared" si="98"/>
        <v>Tidak Bermasalah</v>
      </c>
    </row>
    <row r="1567" spans="1:13" x14ac:dyDescent="0.25">
      <c r="A1567" s="1">
        <v>44964</v>
      </c>
      <c r="B1567" t="s">
        <v>98</v>
      </c>
      <c r="C1567">
        <f t="shared" si="100"/>
        <v>64</v>
      </c>
      <c r="D1567" t="s">
        <v>8</v>
      </c>
      <c r="E1567">
        <f>IF(D1567="ECO",1,IF(D1567="EZ",2,3))</f>
        <v>2</v>
      </c>
      <c r="F1567" t="s">
        <v>4</v>
      </c>
      <c r="G1567">
        <f>IF(F1567="PP_PM",1,IF(F1567="PP_CASH",2,3))</f>
        <v>1</v>
      </c>
      <c r="H1567" t="s">
        <v>5</v>
      </c>
      <c r="I1567">
        <f>IF(H1567="AKULAKUOB",1,IF(H1567="BUKAEXPRESS",2,IF(H1567="BUKALAPAK",3,IF(H1567="E3",4,IF(H1567="LAZADA",5,IF(H1567="MAGELLAN",6,IF(H1567="SHOPEE",7,IF(H1567="TOKOPEDIA",8,9))))))))</f>
        <v>7</v>
      </c>
      <c r="J1567">
        <v>4000</v>
      </c>
      <c r="K1567">
        <f>IF(M1567="Bermasalah",0,1)</f>
        <v>1</v>
      </c>
      <c r="L1567" t="s">
        <v>49</v>
      </c>
      <c r="M1567" t="str">
        <f t="shared" si="98"/>
        <v>Tidak Bermasalah</v>
      </c>
    </row>
    <row r="1568" spans="1:13" x14ac:dyDescent="0.25">
      <c r="A1568" s="1">
        <v>44966</v>
      </c>
      <c r="B1568" t="s">
        <v>98</v>
      </c>
      <c r="C1568">
        <f t="shared" si="100"/>
        <v>64</v>
      </c>
      <c r="D1568" t="s">
        <v>8</v>
      </c>
      <c r="E1568">
        <f>IF(D1568="ECO",1,IF(D1568="EZ",2,3))</f>
        <v>2</v>
      </c>
      <c r="F1568" t="s">
        <v>4</v>
      </c>
      <c r="G1568">
        <f>IF(F1568="PP_PM",1,IF(F1568="PP_CASH",2,3))</f>
        <v>1</v>
      </c>
      <c r="H1568" t="s">
        <v>5</v>
      </c>
      <c r="I1568">
        <f>IF(H1568="AKULAKUOB",1,IF(H1568="BUKAEXPRESS",2,IF(H1568="BUKALAPAK",3,IF(H1568="E3",4,IF(H1568="LAZADA",5,IF(H1568="MAGELLAN",6,IF(H1568="SHOPEE",7,IF(H1568="TOKOPEDIA",8,9))))))))</f>
        <v>7</v>
      </c>
      <c r="J1568">
        <v>23000</v>
      </c>
      <c r="K1568">
        <f>IF(M1568="Bermasalah",0,1)</f>
        <v>1</v>
      </c>
      <c r="L1568" t="s">
        <v>49</v>
      </c>
      <c r="M1568" t="str">
        <f t="shared" si="98"/>
        <v>Tidak Bermasalah</v>
      </c>
    </row>
    <row r="1569" spans="1:13" x14ac:dyDescent="0.25">
      <c r="A1569" s="1">
        <v>44973</v>
      </c>
      <c r="B1569" t="s">
        <v>98</v>
      </c>
      <c r="C1569">
        <f t="shared" si="100"/>
        <v>64</v>
      </c>
      <c r="D1569" t="s">
        <v>8</v>
      </c>
      <c r="E1569">
        <f>IF(D1569="ECO",1,IF(D1569="EZ",2,3))</f>
        <v>2</v>
      </c>
      <c r="F1569" t="s">
        <v>4</v>
      </c>
      <c r="G1569">
        <f>IF(F1569="PP_PM",1,IF(F1569="PP_CASH",2,3))</f>
        <v>1</v>
      </c>
      <c r="H1569" t="s">
        <v>5</v>
      </c>
      <c r="I1569">
        <f>IF(H1569="AKULAKUOB",1,IF(H1569="BUKAEXPRESS",2,IF(H1569="BUKALAPAK",3,IF(H1569="E3",4,IF(H1569="LAZADA",5,IF(H1569="MAGELLAN",6,IF(H1569="SHOPEE",7,IF(H1569="TOKOPEDIA",8,9))))))))</f>
        <v>7</v>
      </c>
      <c r="J1569">
        <v>22000</v>
      </c>
      <c r="K1569">
        <f>IF(M1569="Bermasalah",0,1)</f>
        <v>1</v>
      </c>
      <c r="L1569" t="s">
        <v>49</v>
      </c>
      <c r="M1569" t="str">
        <f t="shared" si="98"/>
        <v>Tidak Bermasalah</v>
      </c>
    </row>
    <row r="1570" spans="1:13" x14ac:dyDescent="0.25">
      <c r="A1570" s="1">
        <v>44974</v>
      </c>
      <c r="B1570" t="s">
        <v>98</v>
      </c>
      <c r="C1570">
        <f t="shared" si="100"/>
        <v>64</v>
      </c>
      <c r="D1570" t="s">
        <v>8</v>
      </c>
      <c r="E1570">
        <f>IF(D1570="ECO",1,IF(D1570="EZ",2,3))</f>
        <v>2</v>
      </c>
      <c r="F1570" t="s">
        <v>4</v>
      </c>
      <c r="G1570">
        <f>IF(F1570="PP_PM",1,IF(F1570="PP_CASH",2,3))</f>
        <v>1</v>
      </c>
      <c r="H1570" t="s">
        <v>5</v>
      </c>
      <c r="I1570">
        <f>IF(H1570="AKULAKUOB",1,IF(H1570="BUKAEXPRESS",2,IF(H1570="BUKALAPAK",3,IF(H1570="E3",4,IF(H1570="LAZADA",5,IF(H1570="MAGELLAN",6,IF(H1570="SHOPEE",7,IF(H1570="TOKOPEDIA",8,9))))))))</f>
        <v>7</v>
      </c>
      <c r="J1570">
        <v>53000</v>
      </c>
      <c r="K1570">
        <f>IF(M1570="Bermasalah",0,1)</f>
        <v>1</v>
      </c>
      <c r="L1570" t="s">
        <v>49</v>
      </c>
      <c r="M1570" t="str">
        <f t="shared" si="98"/>
        <v>Tidak Bermasalah</v>
      </c>
    </row>
    <row r="1571" spans="1:13" x14ac:dyDescent="0.25">
      <c r="A1571" s="1">
        <v>44979</v>
      </c>
      <c r="B1571" t="s">
        <v>98</v>
      </c>
      <c r="C1571">
        <f t="shared" si="100"/>
        <v>64</v>
      </c>
      <c r="D1571" t="s">
        <v>8</v>
      </c>
      <c r="E1571">
        <f>IF(D1571="ECO",1,IF(D1571="EZ",2,3))</f>
        <v>2</v>
      </c>
      <c r="F1571" t="s">
        <v>4</v>
      </c>
      <c r="G1571">
        <f>IF(F1571="PP_PM",1,IF(F1571="PP_CASH",2,3))</f>
        <v>1</v>
      </c>
      <c r="H1571" t="s">
        <v>5</v>
      </c>
      <c r="I1571">
        <f>IF(H1571="AKULAKUOB",1,IF(H1571="BUKAEXPRESS",2,IF(H1571="BUKALAPAK",3,IF(H1571="E3",4,IF(H1571="LAZADA",5,IF(H1571="MAGELLAN",6,IF(H1571="SHOPEE",7,IF(H1571="TOKOPEDIA",8,9))))))))</f>
        <v>7</v>
      </c>
      <c r="J1571">
        <v>40000</v>
      </c>
      <c r="K1571">
        <f>IF(M1571="Bermasalah",0,1)</f>
        <v>1</v>
      </c>
      <c r="L1571" t="s">
        <v>49</v>
      </c>
      <c r="M1571" t="str">
        <f t="shared" si="98"/>
        <v>Tidak Bermasalah</v>
      </c>
    </row>
    <row r="1572" spans="1:13" x14ac:dyDescent="0.25">
      <c r="A1572" s="1">
        <v>44960</v>
      </c>
      <c r="B1572" t="s">
        <v>98</v>
      </c>
      <c r="C1572">
        <f t="shared" si="100"/>
        <v>64</v>
      </c>
      <c r="D1572" t="s">
        <v>8</v>
      </c>
      <c r="E1572">
        <f>IF(D1572="ECO",1,IF(D1572="EZ",2,3))</f>
        <v>2</v>
      </c>
      <c r="F1572" t="s">
        <v>4</v>
      </c>
      <c r="G1572">
        <f>IF(F1572="PP_PM",1,IF(F1572="PP_CASH",2,3))</f>
        <v>1</v>
      </c>
      <c r="H1572" t="s">
        <v>5</v>
      </c>
      <c r="I1572">
        <f>IF(H1572="AKULAKUOB",1,IF(H1572="BUKAEXPRESS",2,IF(H1572="BUKALAPAK",3,IF(H1572="E3",4,IF(H1572="LAZADA",5,IF(H1572="MAGELLAN",6,IF(H1572="SHOPEE",7,IF(H1572="TOKOPEDIA",8,9))))))))</f>
        <v>7</v>
      </c>
      <c r="J1572">
        <v>25000</v>
      </c>
      <c r="K1572">
        <f>IF(M1572="Bermasalah",0,1)</f>
        <v>1</v>
      </c>
      <c r="L1572" t="s">
        <v>49</v>
      </c>
      <c r="M1572" t="str">
        <f t="shared" si="98"/>
        <v>Tidak Bermasalah</v>
      </c>
    </row>
    <row r="1573" spans="1:13" x14ac:dyDescent="0.25">
      <c r="A1573" s="1">
        <v>44971</v>
      </c>
      <c r="B1573" t="s">
        <v>98</v>
      </c>
      <c r="C1573">
        <f t="shared" si="100"/>
        <v>64</v>
      </c>
      <c r="D1573" t="s">
        <v>8</v>
      </c>
      <c r="E1573">
        <f>IF(D1573="ECO",1,IF(D1573="EZ",2,3))</f>
        <v>2</v>
      </c>
      <c r="F1573" t="s">
        <v>4</v>
      </c>
      <c r="G1573">
        <f>IF(F1573="PP_PM",1,IF(F1573="PP_CASH",2,3))</f>
        <v>1</v>
      </c>
      <c r="H1573" t="s">
        <v>5</v>
      </c>
      <c r="I1573">
        <f>IF(H1573="AKULAKUOB",1,IF(H1573="BUKAEXPRESS",2,IF(H1573="BUKALAPAK",3,IF(H1573="E3",4,IF(H1573="LAZADA",5,IF(H1573="MAGELLAN",6,IF(H1573="SHOPEE",7,IF(H1573="TOKOPEDIA",8,9))))))))</f>
        <v>7</v>
      </c>
      <c r="J1573">
        <v>18000</v>
      </c>
      <c r="K1573">
        <f>IF(M1573="Bermasalah",0,1)</f>
        <v>1</v>
      </c>
      <c r="L1573" t="s">
        <v>49</v>
      </c>
      <c r="M1573" t="str">
        <f t="shared" si="98"/>
        <v>Tidak Bermasalah</v>
      </c>
    </row>
    <row r="1574" spans="1:13" x14ac:dyDescent="0.25">
      <c r="A1574" s="1">
        <v>44961</v>
      </c>
      <c r="B1574" t="s">
        <v>98</v>
      </c>
      <c r="C1574">
        <f t="shared" si="100"/>
        <v>64</v>
      </c>
      <c r="D1574" t="s">
        <v>8</v>
      </c>
      <c r="E1574">
        <f>IF(D1574="ECO",1,IF(D1574="EZ",2,3))</f>
        <v>2</v>
      </c>
      <c r="F1574" t="s">
        <v>4</v>
      </c>
      <c r="G1574">
        <f>IF(F1574="PP_PM",1,IF(F1574="PP_CASH",2,3))</f>
        <v>1</v>
      </c>
      <c r="H1574" t="s">
        <v>5</v>
      </c>
      <c r="I1574">
        <f>IF(H1574="AKULAKUOB",1,IF(H1574="BUKAEXPRESS",2,IF(H1574="BUKALAPAK",3,IF(H1574="E3",4,IF(H1574="LAZADA",5,IF(H1574="MAGELLAN",6,IF(H1574="SHOPEE",7,IF(H1574="TOKOPEDIA",8,9))))))))</f>
        <v>7</v>
      </c>
      <c r="J1574">
        <v>8000</v>
      </c>
      <c r="K1574">
        <f>IF(M1574="Bermasalah",0,1)</f>
        <v>1</v>
      </c>
      <c r="L1574" t="s">
        <v>49</v>
      </c>
      <c r="M1574" t="str">
        <f t="shared" si="98"/>
        <v>Tidak Bermasalah</v>
      </c>
    </row>
    <row r="1575" spans="1:13" x14ac:dyDescent="0.25">
      <c r="A1575" s="1">
        <v>44962</v>
      </c>
      <c r="B1575" t="s">
        <v>98</v>
      </c>
      <c r="C1575">
        <f t="shared" si="100"/>
        <v>64</v>
      </c>
      <c r="D1575" t="s">
        <v>8</v>
      </c>
      <c r="E1575">
        <f>IF(D1575="ECO",1,IF(D1575="EZ",2,3))</f>
        <v>2</v>
      </c>
      <c r="F1575" t="s">
        <v>4</v>
      </c>
      <c r="G1575">
        <f>IF(F1575="PP_PM",1,IF(F1575="PP_CASH",2,3))</f>
        <v>1</v>
      </c>
      <c r="H1575" t="s">
        <v>5</v>
      </c>
      <c r="I1575">
        <f>IF(H1575="AKULAKUOB",1,IF(H1575="BUKAEXPRESS",2,IF(H1575="BUKALAPAK",3,IF(H1575="E3",4,IF(H1575="LAZADA",5,IF(H1575="MAGELLAN",6,IF(H1575="SHOPEE",7,IF(H1575="TOKOPEDIA",8,9))))))))</f>
        <v>7</v>
      </c>
      <c r="J1575">
        <v>40000</v>
      </c>
      <c r="K1575">
        <f>IF(M1575="Bermasalah",0,1)</f>
        <v>1</v>
      </c>
      <c r="L1575" t="s">
        <v>49</v>
      </c>
      <c r="M1575" t="str">
        <f t="shared" si="98"/>
        <v>Tidak Bermasalah</v>
      </c>
    </row>
    <row r="1576" spans="1:13" x14ac:dyDescent="0.25">
      <c r="A1576" s="1">
        <v>44964</v>
      </c>
      <c r="B1576" t="s">
        <v>98</v>
      </c>
      <c r="C1576">
        <f t="shared" si="100"/>
        <v>64</v>
      </c>
      <c r="D1576" t="s">
        <v>8</v>
      </c>
      <c r="E1576">
        <f>IF(D1576="ECO",1,IF(D1576="EZ",2,3))</f>
        <v>2</v>
      </c>
      <c r="F1576" t="s">
        <v>4</v>
      </c>
      <c r="G1576">
        <f>IF(F1576="PP_PM",1,IF(F1576="PP_CASH",2,3))</f>
        <v>1</v>
      </c>
      <c r="H1576" t="s">
        <v>5</v>
      </c>
      <c r="I1576">
        <f>IF(H1576="AKULAKUOB",1,IF(H1576="BUKAEXPRESS",2,IF(H1576="BUKALAPAK",3,IF(H1576="E3",4,IF(H1576="LAZADA",5,IF(H1576="MAGELLAN",6,IF(H1576="SHOPEE",7,IF(H1576="TOKOPEDIA",8,9))))))))</f>
        <v>7</v>
      </c>
      <c r="J1576">
        <v>37000</v>
      </c>
      <c r="K1576">
        <f>IF(M1576="Bermasalah",0,1)</f>
        <v>1</v>
      </c>
      <c r="L1576" t="s">
        <v>49</v>
      </c>
      <c r="M1576" t="str">
        <f t="shared" si="98"/>
        <v>Tidak Bermasalah</v>
      </c>
    </row>
    <row r="1577" spans="1:13" x14ac:dyDescent="0.25">
      <c r="A1577" s="1">
        <v>44958</v>
      </c>
      <c r="B1577" t="s">
        <v>98</v>
      </c>
      <c r="C1577">
        <f t="shared" si="100"/>
        <v>64</v>
      </c>
      <c r="D1577" t="s">
        <v>8</v>
      </c>
      <c r="E1577">
        <f>IF(D1577="ECO",1,IF(D1577="EZ",2,3))</f>
        <v>2</v>
      </c>
      <c r="F1577" t="s">
        <v>4</v>
      </c>
      <c r="G1577">
        <f>IF(F1577="PP_PM",1,IF(F1577="PP_CASH",2,3))</f>
        <v>1</v>
      </c>
      <c r="H1577" t="s">
        <v>5</v>
      </c>
      <c r="I1577">
        <f>IF(H1577="AKULAKUOB",1,IF(H1577="BUKAEXPRESS",2,IF(H1577="BUKALAPAK",3,IF(H1577="E3",4,IF(H1577="LAZADA",5,IF(H1577="MAGELLAN",6,IF(H1577="SHOPEE",7,IF(H1577="TOKOPEDIA",8,9))))))))</f>
        <v>7</v>
      </c>
      <c r="J1577">
        <v>48000</v>
      </c>
      <c r="K1577">
        <f>IF(M1577="Bermasalah",0,1)</f>
        <v>1</v>
      </c>
      <c r="L1577" t="s">
        <v>49</v>
      </c>
      <c r="M1577" t="str">
        <f t="shared" si="98"/>
        <v>Tidak Bermasalah</v>
      </c>
    </row>
    <row r="1578" spans="1:13" x14ac:dyDescent="0.25">
      <c r="A1578" s="1">
        <v>44972</v>
      </c>
      <c r="B1578" t="s">
        <v>98</v>
      </c>
      <c r="C1578">
        <f t="shared" si="100"/>
        <v>64</v>
      </c>
      <c r="D1578" t="s">
        <v>8</v>
      </c>
      <c r="E1578">
        <f>IF(D1578="ECO",1,IF(D1578="EZ",2,3))</f>
        <v>2</v>
      </c>
      <c r="F1578" t="s">
        <v>4</v>
      </c>
      <c r="G1578">
        <f>IF(F1578="PP_PM",1,IF(F1578="PP_CASH",2,3))</f>
        <v>1</v>
      </c>
      <c r="H1578" t="s">
        <v>5</v>
      </c>
      <c r="I1578">
        <f>IF(H1578="AKULAKUOB",1,IF(H1578="BUKAEXPRESS",2,IF(H1578="BUKALAPAK",3,IF(H1578="E3",4,IF(H1578="LAZADA",5,IF(H1578="MAGELLAN",6,IF(H1578="SHOPEE",7,IF(H1578="TOKOPEDIA",8,9))))))))</f>
        <v>7</v>
      </c>
      <c r="J1578">
        <v>9000</v>
      </c>
      <c r="K1578">
        <f>IF(M1578="Bermasalah",0,1)</f>
        <v>1</v>
      </c>
      <c r="L1578" t="s">
        <v>49</v>
      </c>
      <c r="M1578" t="str">
        <f t="shared" si="98"/>
        <v>Tidak Bermasalah</v>
      </c>
    </row>
    <row r="1579" spans="1:13" x14ac:dyDescent="0.25">
      <c r="A1579" s="1">
        <v>44972</v>
      </c>
      <c r="B1579" t="s">
        <v>98</v>
      </c>
      <c r="C1579">
        <f t="shared" si="100"/>
        <v>64</v>
      </c>
      <c r="D1579" t="s">
        <v>8</v>
      </c>
      <c r="E1579">
        <f>IF(D1579="ECO",1,IF(D1579="EZ",2,3))</f>
        <v>2</v>
      </c>
      <c r="F1579" t="s">
        <v>4</v>
      </c>
      <c r="G1579">
        <f>IF(F1579="PP_PM",1,IF(F1579="PP_CASH",2,3))</f>
        <v>1</v>
      </c>
      <c r="H1579" t="s">
        <v>5</v>
      </c>
      <c r="I1579">
        <f>IF(H1579="AKULAKUOB",1,IF(H1579="BUKAEXPRESS",2,IF(H1579="BUKALAPAK",3,IF(H1579="E3",4,IF(H1579="LAZADA",5,IF(H1579="MAGELLAN",6,IF(H1579="SHOPEE",7,IF(H1579="TOKOPEDIA",8,9))))))))</f>
        <v>7</v>
      </c>
      <c r="J1579">
        <v>22000</v>
      </c>
      <c r="K1579">
        <f>IF(M1579="Bermasalah",0,1)</f>
        <v>1</v>
      </c>
      <c r="L1579" t="s">
        <v>49</v>
      </c>
      <c r="M1579" t="str">
        <f t="shared" si="98"/>
        <v>Tidak Bermasalah</v>
      </c>
    </row>
    <row r="1580" spans="1:13" x14ac:dyDescent="0.25">
      <c r="A1580" s="1">
        <v>45098</v>
      </c>
      <c r="B1580" t="s">
        <v>98</v>
      </c>
      <c r="C1580">
        <f t="shared" si="100"/>
        <v>64</v>
      </c>
      <c r="D1580" t="s">
        <v>8</v>
      </c>
      <c r="E1580">
        <f>IF(D1580="ECO",1,IF(D1580="EZ",2,3))</f>
        <v>2</v>
      </c>
      <c r="F1580" t="s">
        <v>4</v>
      </c>
      <c r="G1580">
        <f>IF(F1580="PP_PM",1,IF(F1580="PP_CASH",2,3))</f>
        <v>1</v>
      </c>
      <c r="H1580" t="s">
        <v>5</v>
      </c>
      <c r="I1580">
        <f>IF(H1580="AKULAKUOB",1,IF(H1580="BUKAEXPRESS",2,IF(H1580="BUKALAPAK",3,IF(H1580="E3",4,IF(H1580="LAZADA",5,IF(H1580="MAGELLAN",6,IF(H1580="SHOPEE",7,IF(H1580="TOKOPEDIA",8,9))))))))</f>
        <v>7</v>
      </c>
      <c r="J1580">
        <v>20370</v>
      </c>
      <c r="K1580">
        <f>IF(M1580="Bermasalah",0,1)</f>
        <v>1</v>
      </c>
      <c r="L1580" t="s">
        <v>49</v>
      </c>
      <c r="M1580" t="str">
        <f t="shared" si="98"/>
        <v>Tidak Bermasalah</v>
      </c>
    </row>
    <row r="1581" spans="1:13" x14ac:dyDescent="0.25">
      <c r="A1581" s="1">
        <v>45097</v>
      </c>
      <c r="B1581" t="s">
        <v>98</v>
      </c>
      <c r="C1581">
        <f t="shared" si="100"/>
        <v>64</v>
      </c>
      <c r="D1581" t="s">
        <v>8</v>
      </c>
      <c r="E1581">
        <f>IF(D1581="ECO",1,IF(D1581="EZ",2,3))</f>
        <v>2</v>
      </c>
      <c r="F1581" t="s">
        <v>4</v>
      </c>
      <c r="G1581">
        <f>IF(F1581="PP_PM",1,IF(F1581="PP_CASH",2,3))</f>
        <v>1</v>
      </c>
      <c r="H1581" t="s">
        <v>5</v>
      </c>
      <c r="I1581">
        <f>IF(H1581="AKULAKUOB",1,IF(H1581="BUKAEXPRESS",2,IF(H1581="BUKALAPAK",3,IF(H1581="E3",4,IF(H1581="LAZADA",5,IF(H1581="MAGELLAN",6,IF(H1581="SHOPEE",7,IF(H1581="TOKOPEDIA",8,9))))))))</f>
        <v>7</v>
      </c>
      <c r="J1581">
        <v>4000</v>
      </c>
      <c r="K1581">
        <f>IF(M1581="Bermasalah",0,1)</f>
        <v>1</v>
      </c>
      <c r="L1581" t="s">
        <v>49</v>
      </c>
      <c r="M1581" t="str">
        <f t="shared" si="98"/>
        <v>Tidak Bermasalah</v>
      </c>
    </row>
    <row r="1582" spans="1:13" x14ac:dyDescent="0.25">
      <c r="A1582" s="1">
        <v>45098</v>
      </c>
      <c r="B1582" t="s">
        <v>98</v>
      </c>
      <c r="C1582">
        <f t="shared" si="100"/>
        <v>64</v>
      </c>
      <c r="D1582" t="s">
        <v>8</v>
      </c>
      <c r="E1582">
        <f>IF(D1582="ECO",1,IF(D1582="EZ",2,3))</f>
        <v>2</v>
      </c>
      <c r="F1582" t="s">
        <v>4</v>
      </c>
      <c r="G1582">
        <f>IF(F1582="PP_PM",1,IF(F1582="PP_CASH",2,3))</f>
        <v>1</v>
      </c>
      <c r="H1582" t="s">
        <v>5</v>
      </c>
      <c r="I1582">
        <f>IF(H1582="AKULAKUOB",1,IF(H1582="BUKAEXPRESS",2,IF(H1582="BUKALAPAK",3,IF(H1582="E3",4,IF(H1582="LAZADA",5,IF(H1582="MAGELLAN",6,IF(H1582="SHOPEE",7,IF(H1582="TOKOPEDIA",8,9))))))))</f>
        <v>7</v>
      </c>
      <c r="J1582">
        <v>3880</v>
      </c>
      <c r="K1582">
        <f>IF(M1582="Bermasalah",0,1)</f>
        <v>1</v>
      </c>
      <c r="L1582" t="s">
        <v>49</v>
      </c>
      <c r="M1582" t="str">
        <f t="shared" si="98"/>
        <v>Tidak Bermasalah</v>
      </c>
    </row>
    <row r="1583" spans="1:13" x14ac:dyDescent="0.25">
      <c r="A1583" s="1">
        <v>44970</v>
      </c>
      <c r="B1583" t="s">
        <v>105</v>
      </c>
      <c r="C1583">
        <f t="shared" si="100"/>
        <v>65</v>
      </c>
      <c r="D1583" t="s">
        <v>8</v>
      </c>
      <c r="E1583">
        <f>IF(D1583="ECO",1,IF(D1583="EZ",2,3))</f>
        <v>2</v>
      </c>
      <c r="F1583" t="s">
        <v>4</v>
      </c>
      <c r="G1583">
        <f>IF(F1583="PP_PM",1,IF(F1583="PP_CASH",2,3))</f>
        <v>1</v>
      </c>
      <c r="H1583" t="s">
        <v>5</v>
      </c>
      <c r="I1583">
        <f>IF(H1583="AKULAKUOB",1,IF(H1583="BUKAEXPRESS",2,IF(H1583="BUKALAPAK",3,IF(H1583="E3",4,IF(H1583="LAZADA",5,IF(H1583="MAGELLAN",6,IF(H1583="SHOPEE",7,IF(H1583="TOKOPEDIA",8,9))))))))</f>
        <v>7</v>
      </c>
      <c r="J1583">
        <v>8000</v>
      </c>
      <c r="K1583">
        <f>IF(M1583="Bermasalah",0,1)</f>
        <v>1</v>
      </c>
      <c r="L1583" t="s">
        <v>49</v>
      </c>
      <c r="M1583" t="str">
        <f t="shared" si="98"/>
        <v>Tidak Bermasalah</v>
      </c>
    </row>
    <row r="1584" spans="1:13" x14ac:dyDescent="0.25">
      <c r="A1584" s="1">
        <v>44976</v>
      </c>
      <c r="B1584" t="s">
        <v>105</v>
      </c>
      <c r="C1584">
        <f>IF(B1584=B1583,65,66)</f>
        <v>65</v>
      </c>
      <c r="D1584" t="s">
        <v>3</v>
      </c>
      <c r="E1584">
        <f>IF(D1584="ECO",1,IF(D1584="EZ",2,3))</f>
        <v>1</v>
      </c>
      <c r="F1584" t="s">
        <v>4</v>
      </c>
      <c r="G1584">
        <f>IF(F1584="PP_PM",1,IF(F1584="PP_CASH",2,3))</f>
        <v>1</v>
      </c>
      <c r="H1584" t="s">
        <v>5</v>
      </c>
      <c r="I1584">
        <f>IF(H1584="AKULAKUOB",1,IF(H1584="BUKAEXPRESS",2,IF(H1584="BUKALAPAK",3,IF(H1584="E3",4,IF(H1584="LAZADA",5,IF(H1584="MAGELLAN",6,IF(H1584="SHOPEE",7,IF(H1584="TOKOPEDIA",8,9))))))))</f>
        <v>7</v>
      </c>
      <c r="J1584">
        <v>39000</v>
      </c>
      <c r="K1584">
        <f>IF(M1584="Bermasalah",0,1)</f>
        <v>1</v>
      </c>
      <c r="L1584" t="s">
        <v>49</v>
      </c>
      <c r="M1584" t="str">
        <f t="shared" si="98"/>
        <v>Tidak Bermasalah</v>
      </c>
    </row>
    <row r="1585" spans="1:13" x14ac:dyDescent="0.25">
      <c r="A1585" s="1">
        <v>44958</v>
      </c>
      <c r="B1585" t="s">
        <v>105</v>
      </c>
      <c r="C1585">
        <f t="shared" ref="C1585:C1604" si="101">IF(B1585=B1584,65,66)</f>
        <v>65</v>
      </c>
      <c r="D1585" t="s">
        <v>8</v>
      </c>
      <c r="E1585">
        <f>IF(D1585="ECO",1,IF(D1585="EZ",2,3))</f>
        <v>2</v>
      </c>
      <c r="F1585" t="s">
        <v>4</v>
      </c>
      <c r="G1585">
        <f>IF(F1585="PP_PM",1,IF(F1585="PP_CASH",2,3))</f>
        <v>1</v>
      </c>
      <c r="H1585" t="s">
        <v>5</v>
      </c>
      <c r="I1585">
        <f>IF(H1585="AKULAKUOB",1,IF(H1585="BUKAEXPRESS",2,IF(H1585="BUKALAPAK",3,IF(H1585="E3",4,IF(H1585="LAZADA",5,IF(H1585="MAGELLAN",6,IF(H1585="SHOPEE",7,IF(H1585="TOKOPEDIA",8,9))))))))</f>
        <v>7</v>
      </c>
      <c r="J1585">
        <v>9000</v>
      </c>
      <c r="K1585">
        <f>IF(M1585="Bermasalah",0,1)</f>
        <v>1</v>
      </c>
      <c r="L1585" t="s">
        <v>49</v>
      </c>
      <c r="M1585" t="str">
        <f t="shared" si="98"/>
        <v>Tidak Bermasalah</v>
      </c>
    </row>
    <row r="1586" spans="1:13" x14ac:dyDescent="0.25">
      <c r="A1586" s="1">
        <v>44968</v>
      </c>
      <c r="B1586" t="s">
        <v>105</v>
      </c>
      <c r="C1586">
        <f t="shared" si="101"/>
        <v>65</v>
      </c>
      <c r="D1586" t="s">
        <v>8</v>
      </c>
      <c r="E1586">
        <f>IF(D1586="ECO",1,IF(D1586="EZ",2,3))</f>
        <v>2</v>
      </c>
      <c r="F1586" t="s">
        <v>4</v>
      </c>
      <c r="G1586">
        <f>IF(F1586="PP_PM",1,IF(F1586="PP_CASH",2,3))</f>
        <v>1</v>
      </c>
      <c r="H1586" t="s">
        <v>5</v>
      </c>
      <c r="I1586">
        <f>IF(H1586="AKULAKUOB",1,IF(H1586="BUKAEXPRESS",2,IF(H1586="BUKALAPAK",3,IF(H1586="E3",4,IF(H1586="LAZADA",5,IF(H1586="MAGELLAN",6,IF(H1586="SHOPEE",7,IF(H1586="TOKOPEDIA",8,9))))))))</f>
        <v>7</v>
      </c>
      <c r="J1586">
        <v>9000</v>
      </c>
      <c r="K1586">
        <f>IF(M1586="Bermasalah",0,1)</f>
        <v>1</v>
      </c>
      <c r="L1586" t="s">
        <v>49</v>
      </c>
      <c r="M1586" t="str">
        <f t="shared" si="98"/>
        <v>Tidak Bermasalah</v>
      </c>
    </row>
    <row r="1587" spans="1:13" x14ac:dyDescent="0.25">
      <c r="A1587" s="1">
        <v>44959</v>
      </c>
      <c r="B1587" t="s">
        <v>105</v>
      </c>
      <c r="C1587">
        <f t="shared" si="101"/>
        <v>65</v>
      </c>
      <c r="D1587" t="s">
        <v>8</v>
      </c>
      <c r="E1587">
        <f>IF(D1587="ECO",1,IF(D1587="EZ",2,3))</f>
        <v>2</v>
      </c>
      <c r="F1587" t="s">
        <v>4</v>
      </c>
      <c r="G1587">
        <f>IF(F1587="PP_PM",1,IF(F1587="PP_CASH",2,3))</f>
        <v>1</v>
      </c>
      <c r="H1587" t="s">
        <v>5</v>
      </c>
      <c r="I1587">
        <f>IF(H1587="AKULAKUOB",1,IF(H1587="BUKAEXPRESS",2,IF(H1587="BUKALAPAK",3,IF(H1587="E3",4,IF(H1587="LAZADA",5,IF(H1587="MAGELLAN",6,IF(H1587="SHOPEE",7,IF(H1587="TOKOPEDIA",8,9))))))))</f>
        <v>7</v>
      </c>
      <c r="J1587">
        <v>22000</v>
      </c>
      <c r="K1587">
        <f>IF(M1587="Bermasalah",0,1)</f>
        <v>1</v>
      </c>
      <c r="L1587" t="s">
        <v>49</v>
      </c>
      <c r="M1587" t="str">
        <f t="shared" si="98"/>
        <v>Tidak Bermasalah</v>
      </c>
    </row>
    <row r="1588" spans="1:13" x14ac:dyDescent="0.25">
      <c r="A1588" s="1">
        <v>44973</v>
      </c>
      <c r="B1588" t="s">
        <v>105</v>
      </c>
      <c r="C1588">
        <f t="shared" si="101"/>
        <v>65</v>
      </c>
      <c r="D1588" t="s">
        <v>3</v>
      </c>
      <c r="E1588">
        <f>IF(D1588="ECO",1,IF(D1588="EZ",2,3))</f>
        <v>1</v>
      </c>
      <c r="F1588" t="s">
        <v>4</v>
      </c>
      <c r="G1588">
        <f>IF(F1588="PP_PM",1,IF(F1588="PP_CASH",2,3))</f>
        <v>1</v>
      </c>
      <c r="H1588" t="s">
        <v>5</v>
      </c>
      <c r="I1588">
        <f>IF(H1588="AKULAKUOB",1,IF(H1588="BUKAEXPRESS",2,IF(H1588="BUKALAPAK",3,IF(H1588="E3",4,IF(H1588="LAZADA",5,IF(H1588="MAGELLAN",6,IF(H1588="SHOPEE",7,IF(H1588="TOKOPEDIA",8,9))))))))</f>
        <v>7</v>
      </c>
      <c r="J1588">
        <v>44500</v>
      </c>
      <c r="K1588">
        <f>IF(M1588="Bermasalah",0,1)</f>
        <v>1</v>
      </c>
      <c r="L1588" t="s">
        <v>49</v>
      </c>
      <c r="M1588" t="str">
        <f t="shared" si="98"/>
        <v>Tidak Bermasalah</v>
      </c>
    </row>
    <row r="1589" spans="1:13" x14ac:dyDescent="0.25">
      <c r="A1589" s="1">
        <v>44971</v>
      </c>
      <c r="B1589" t="s">
        <v>105</v>
      </c>
      <c r="C1589">
        <f t="shared" si="101"/>
        <v>65</v>
      </c>
      <c r="D1589" t="s">
        <v>8</v>
      </c>
      <c r="E1589">
        <f>IF(D1589="ECO",1,IF(D1589="EZ",2,3))</f>
        <v>2</v>
      </c>
      <c r="F1589" t="s">
        <v>4</v>
      </c>
      <c r="G1589">
        <f>IF(F1589="PP_PM",1,IF(F1589="PP_CASH",2,3))</f>
        <v>1</v>
      </c>
      <c r="H1589" t="s">
        <v>5</v>
      </c>
      <c r="I1589">
        <f>IF(H1589="AKULAKUOB",1,IF(H1589="BUKAEXPRESS",2,IF(H1589="BUKALAPAK",3,IF(H1589="E3",4,IF(H1589="LAZADA",5,IF(H1589="MAGELLAN",6,IF(H1589="SHOPEE",7,IF(H1589="TOKOPEDIA",8,9))))))))</f>
        <v>7</v>
      </c>
      <c r="J1589">
        <v>17000</v>
      </c>
      <c r="K1589">
        <f>IF(M1589="Bermasalah",0,1)</f>
        <v>1</v>
      </c>
      <c r="L1589" t="s">
        <v>49</v>
      </c>
      <c r="M1589" t="str">
        <f t="shared" si="98"/>
        <v>Tidak Bermasalah</v>
      </c>
    </row>
    <row r="1590" spans="1:13" x14ac:dyDescent="0.25">
      <c r="A1590" s="1">
        <v>44959</v>
      </c>
      <c r="B1590" t="s">
        <v>105</v>
      </c>
      <c r="C1590">
        <f t="shared" si="101"/>
        <v>65</v>
      </c>
      <c r="D1590" t="s">
        <v>8</v>
      </c>
      <c r="E1590">
        <f>IF(D1590="ECO",1,IF(D1590="EZ",2,3))</f>
        <v>2</v>
      </c>
      <c r="F1590" t="s">
        <v>4</v>
      </c>
      <c r="G1590">
        <f>IF(F1590="PP_PM",1,IF(F1590="PP_CASH",2,3))</f>
        <v>1</v>
      </c>
      <c r="H1590" t="s">
        <v>5</v>
      </c>
      <c r="I1590">
        <f>IF(H1590="AKULAKUOB",1,IF(H1590="BUKAEXPRESS",2,IF(H1590="BUKALAPAK",3,IF(H1590="E3",4,IF(H1590="LAZADA",5,IF(H1590="MAGELLAN",6,IF(H1590="SHOPEE",7,IF(H1590="TOKOPEDIA",8,9))))))))</f>
        <v>7</v>
      </c>
      <c r="J1590">
        <v>8000</v>
      </c>
      <c r="K1590">
        <f>IF(M1590="Bermasalah",0,1)</f>
        <v>1</v>
      </c>
      <c r="L1590" t="s">
        <v>49</v>
      </c>
      <c r="M1590" t="str">
        <f t="shared" si="98"/>
        <v>Tidak Bermasalah</v>
      </c>
    </row>
    <row r="1591" spans="1:13" x14ac:dyDescent="0.25">
      <c r="A1591" s="1">
        <v>44983</v>
      </c>
      <c r="B1591" t="s">
        <v>105</v>
      </c>
      <c r="C1591">
        <f t="shared" si="101"/>
        <v>65</v>
      </c>
      <c r="D1591" t="s">
        <v>8</v>
      </c>
      <c r="E1591">
        <f>IF(D1591="ECO",1,IF(D1591="EZ",2,3))</f>
        <v>2</v>
      </c>
      <c r="F1591" t="s">
        <v>4</v>
      </c>
      <c r="G1591">
        <f>IF(F1591="PP_PM",1,IF(F1591="PP_CASH",2,3))</f>
        <v>1</v>
      </c>
      <c r="H1591" t="s">
        <v>5</v>
      </c>
      <c r="I1591">
        <f>IF(H1591="AKULAKUOB",1,IF(H1591="BUKAEXPRESS",2,IF(H1591="BUKALAPAK",3,IF(H1591="E3",4,IF(H1591="LAZADA",5,IF(H1591="MAGELLAN",6,IF(H1591="SHOPEE",7,IF(H1591="TOKOPEDIA",8,9))))))))</f>
        <v>7</v>
      </c>
      <c r="J1591">
        <v>17000</v>
      </c>
      <c r="K1591">
        <f>IF(M1591="Bermasalah",0,1)</f>
        <v>1</v>
      </c>
      <c r="L1591" t="s">
        <v>49</v>
      </c>
      <c r="M1591" t="str">
        <f t="shared" si="98"/>
        <v>Tidak Bermasalah</v>
      </c>
    </row>
    <row r="1592" spans="1:13" x14ac:dyDescent="0.25">
      <c r="A1592" s="1">
        <v>44969</v>
      </c>
      <c r="B1592" t="s">
        <v>105</v>
      </c>
      <c r="C1592">
        <f t="shared" si="101"/>
        <v>65</v>
      </c>
      <c r="D1592" t="s">
        <v>8</v>
      </c>
      <c r="E1592">
        <f>IF(D1592="ECO",1,IF(D1592="EZ",2,3))</f>
        <v>2</v>
      </c>
      <c r="F1592" t="s">
        <v>4</v>
      </c>
      <c r="G1592">
        <f>IF(F1592="PP_PM",1,IF(F1592="PP_CASH",2,3))</f>
        <v>1</v>
      </c>
      <c r="H1592" t="s">
        <v>5</v>
      </c>
      <c r="I1592">
        <f>IF(H1592="AKULAKUOB",1,IF(H1592="BUKAEXPRESS",2,IF(H1592="BUKALAPAK",3,IF(H1592="E3",4,IF(H1592="LAZADA",5,IF(H1592="MAGELLAN",6,IF(H1592="SHOPEE",7,IF(H1592="TOKOPEDIA",8,9))))))))</f>
        <v>7</v>
      </c>
      <c r="J1592">
        <v>22000</v>
      </c>
      <c r="K1592">
        <f>IF(M1592="Bermasalah",0,1)</f>
        <v>1</v>
      </c>
      <c r="L1592" t="s">
        <v>49</v>
      </c>
      <c r="M1592" t="str">
        <f t="shared" si="98"/>
        <v>Tidak Bermasalah</v>
      </c>
    </row>
    <row r="1593" spans="1:13" x14ac:dyDescent="0.25">
      <c r="A1593" s="1">
        <v>44968</v>
      </c>
      <c r="B1593" t="s">
        <v>105</v>
      </c>
      <c r="C1593">
        <f t="shared" si="101"/>
        <v>65</v>
      </c>
      <c r="D1593" t="s">
        <v>3</v>
      </c>
      <c r="E1593">
        <f>IF(D1593="ECO",1,IF(D1593="EZ",2,3))</f>
        <v>1</v>
      </c>
      <c r="F1593" t="s">
        <v>4</v>
      </c>
      <c r="G1593">
        <f>IF(F1593="PP_PM",1,IF(F1593="PP_CASH",2,3))</f>
        <v>1</v>
      </c>
      <c r="H1593" t="s">
        <v>5</v>
      </c>
      <c r="I1593">
        <f>IF(H1593="AKULAKUOB",1,IF(H1593="BUKAEXPRESS",2,IF(H1593="BUKALAPAK",3,IF(H1593="E3",4,IF(H1593="LAZADA",5,IF(H1593="MAGELLAN",6,IF(H1593="SHOPEE",7,IF(H1593="TOKOPEDIA",8,9))))))))</f>
        <v>7</v>
      </c>
      <c r="J1593">
        <v>18500</v>
      </c>
      <c r="K1593">
        <f>IF(M1593="Bermasalah",0,1)</f>
        <v>1</v>
      </c>
      <c r="L1593" t="s">
        <v>49</v>
      </c>
      <c r="M1593" t="str">
        <f t="shared" si="98"/>
        <v>Tidak Bermasalah</v>
      </c>
    </row>
    <row r="1594" spans="1:13" x14ac:dyDescent="0.25">
      <c r="A1594" s="1">
        <v>44964</v>
      </c>
      <c r="B1594" t="s">
        <v>105</v>
      </c>
      <c r="C1594">
        <f t="shared" si="101"/>
        <v>65</v>
      </c>
      <c r="D1594" t="s">
        <v>8</v>
      </c>
      <c r="E1594">
        <f>IF(D1594="ECO",1,IF(D1594="EZ",2,3))</f>
        <v>2</v>
      </c>
      <c r="F1594" t="s">
        <v>4</v>
      </c>
      <c r="G1594">
        <f>IF(F1594="PP_PM",1,IF(F1594="PP_CASH",2,3))</f>
        <v>1</v>
      </c>
      <c r="H1594" t="s">
        <v>5</v>
      </c>
      <c r="I1594">
        <f>IF(H1594="AKULAKUOB",1,IF(H1594="BUKAEXPRESS",2,IF(H1594="BUKALAPAK",3,IF(H1594="E3",4,IF(H1594="LAZADA",5,IF(H1594="MAGELLAN",6,IF(H1594="SHOPEE",7,IF(H1594="TOKOPEDIA",8,9))))))))</f>
        <v>7</v>
      </c>
      <c r="J1594">
        <v>17000</v>
      </c>
      <c r="K1594">
        <f>IF(M1594="Bermasalah",0,1)</f>
        <v>1</v>
      </c>
      <c r="L1594" t="s">
        <v>49</v>
      </c>
      <c r="M1594" t="str">
        <f t="shared" si="98"/>
        <v>Tidak Bermasalah</v>
      </c>
    </row>
    <row r="1595" spans="1:13" x14ac:dyDescent="0.25">
      <c r="A1595" s="1">
        <v>44966</v>
      </c>
      <c r="B1595" t="s">
        <v>105</v>
      </c>
      <c r="C1595">
        <f t="shared" si="101"/>
        <v>65</v>
      </c>
      <c r="D1595" t="s">
        <v>8</v>
      </c>
      <c r="E1595">
        <f>IF(D1595="ECO",1,IF(D1595="EZ",2,3))</f>
        <v>2</v>
      </c>
      <c r="F1595" t="s">
        <v>4</v>
      </c>
      <c r="G1595">
        <f>IF(F1595="PP_PM",1,IF(F1595="PP_CASH",2,3))</f>
        <v>1</v>
      </c>
      <c r="H1595" t="s">
        <v>5</v>
      </c>
      <c r="I1595">
        <f>IF(H1595="AKULAKUOB",1,IF(H1595="BUKAEXPRESS",2,IF(H1595="BUKALAPAK",3,IF(H1595="E3",4,IF(H1595="LAZADA",5,IF(H1595="MAGELLAN",6,IF(H1595="SHOPEE",7,IF(H1595="TOKOPEDIA",8,9))))))))</f>
        <v>7</v>
      </c>
      <c r="J1595">
        <v>8000</v>
      </c>
      <c r="K1595">
        <f>IF(M1595="Bermasalah",0,1)</f>
        <v>1</v>
      </c>
      <c r="L1595" t="s">
        <v>49</v>
      </c>
      <c r="M1595" t="str">
        <f t="shared" si="98"/>
        <v>Tidak Bermasalah</v>
      </c>
    </row>
    <row r="1596" spans="1:13" x14ac:dyDescent="0.25">
      <c r="A1596" s="1">
        <v>44981</v>
      </c>
      <c r="B1596" t="s">
        <v>105</v>
      </c>
      <c r="C1596">
        <f t="shared" si="101"/>
        <v>65</v>
      </c>
      <c r="D1596" t="s">
        <v>8</v>
      </c>
      <c r="E1596">
        <f>IF(D1596="ECO",1,IF(D1596="EZ",2,3))</f>
        <v>2</v>
      </c>
      <c r="F1596" t="s">
        <v>4</v>
      </c>
      <c r="G1596">
        <f>IF(F1596="PP_PM",1,IF(F1596="PP_CASH",2,3))</f>
        <v>1</v>
      </c>
      <c r="H1596" t="s">
        <v>5</v>
      </c>
      <c r="I1596">
        <f>IF(H1596="AKULAKUOB",1,IF(H1596="BUKAEXPRESS",2,IF(H1596="BUKALAPAK",3,IF(H1596="E3",4,IF(H1596="LAZADA",5,IF(H1596="MAGELLAN",6,IF(H1596="SHOPEE",7,IF(H1596="TOKOPEDIA",8,9))))))))</f>
        <v>7</v>
      </c>
      <c r="J1596">
        <v>49000</v>
      </c>
      <c r="K1596">
        <f>IF(M1596="Bermasalah",0,1)</f>
        <v>1</v>
      </c>
      <c r="L1596" t="s">
        <v>49</v>
      </c>
      <c r="M1596" t="str">
        <f t="shared" si="98"/>
        <v>Tidak Bermasalah</v>
      </c>
    </row>
    <row r="1597" spans="1:13" x14ac:dyDescent="0.25">
      <c r="A1597" s="1">
        <v>44984</v>
      </c>
      <c r="B1597" t="s">
        <v>105</v>
      </c>
      <c r="C1597">
        <f t="shared" si="101"/>
        <v>65</v>
      </c>
      <c r="D1597" t="s">
        <v>3</v>
      </c>
      <c r="E1597">
        <f>IF(D1597="ECO",1,IF(D1597="EZ",2,3))</f>
        <v>1</v>
      </c>
      <c r="F1597" t="s">
        <v>4</v>
      </c>
      <c r="G1597">
        <f>IF(F1597="PP_PM",1,IF(F1597="PP_CASH",2,3))</f>
        <v>1</v>
      </c>
      <c r="H1597" t="s">
        <v>5</v>
      </c>
      <c r="I1597">
        <f>IF(H1597="AKULAKUOB",1,IF(H1597="BUKAEXPRESS",2,IF(H1597="BUKALAPAK",3,IF(H1597="E3",4,IF(H1597="LAZADA",5,IF(H1597="MAGELLAN",6,IF(H1597="SHOPEE",7,IF(H1597="TOKOPEDIA",8,9))))))))</f>
        <v>7</v>
      </c>
      <c r="J1597">
        <v>16335</v>
      </c>
      <c r="K1597">
        <f>IF(M1597="Bermasalah",0,1)</f>
        <v>1</v>
      </c>
      <c r="L1597" t="s">
        <v>49</v>
      </c>
      <c r="M1597" t="str">
        <f t="shared" ref="M1597:M1644" si="102">IF(L1597="Other","Bermasalah",IF(L1597="Delivery","Tidak Bermasalah",IF(L1597="Kirim","Tidak Bermasalah",IF(L1597="Pack","Tidak Bermasalah",IF(L1597="Paket Bermasalah","Bermasalah",IF(L1597="Paket Tinggal Gudang","Tidak Bermasalah",IF(L1597="Sampai","Tidak Bermasalah",IF(L1597="Tanda Terima","Tidak Bermasalah",IF(L1597="TTD Retur","Bermasalah",0)))))))))</f>
        <v>Tidak Bermasalah</v>
      </c>
    </row>
    <row r="1598" spans="1:13" x14ac:dyDescent="0.25">
      <c r="A1598" s="1">
        <v>45013</v>
      </c>
      <c r="B1598" t="s">
        <v>105</v>
      </c>
      <c r="C1598">
        <f t="shared" si="101"/>
        <v>65</v>
      </c>
      <c r="D1598" t="s">
        <v>3</v>
      </c>
      <c r="E1598">
        <f>IF(D1598="ECO",1,IF(D1598="EZ",2,3))</f>
        <v>1</v>
      </c>
      <c r="F1598" t="s">
        <v>4</v>
      </c>
      <c r="G1598">
        <f>IF(F1598="PP_PM",1,IF(F1598="PP_CASH",2,3))</f>
        <v>1</v>
      </c>
      <c r="H1598" t="s">
        <v>5</v>
      </c>
      <c r="I1598">
        <f>IF(H1598="AKULAKUOB",1,IF(H1598="BUKAEXPRESS",2,IF(H1598="BUKALAPAK",3,IF(H1598="E3",4,IF(H1598="LAZADA",5,IF(H1598="MAGELLAN",6,IF(H1598="SHOPEE",7,IF(H1598="TOKOPEDIA",8,9))))))))</f>
        <v>7</v>
      </c>
      <c r="J1598">
        <v>28958</v>
      </c>
      <c r="K1598">
        <f>IF(M1598="Bermasalah",0,1)</f>
        <v>1</v>
      </c>
      <c r="L1598" t="s">
        <v>49</v>
      </c>
      <c r="M1598" t="str">
        <f t="shared" si="102"/>
        <v>Tidak Bermasalah</v>
      </c>
    </row>
    <row r="1599" spans="1:13" x14ac:dyDescent="0.25">
      <c r="A1599" s="1">
        <v>45013</v>
      </c>
      <c r="B1599" t="s">
        <v>105</v>
      </c>
      <c r="C1599">
        <f t="shared" si="101"/>
        <v>65</v>
      </c>
      <c r="D1599" t="s">
        <v>3</v>
      </c>
      <c r="E1599">
        <f>IF(D1599="ECO",1,IF(D1599="EZ",2,3))</f>
        <v>1</v>
      </c>
      <c r="F1599" t="s">
        <v>4</v>
      </c>
      <c r="G1599">
        <f>IF(F1599="PP_PM",1,IF(F1599="PP_CASH",2,3))</f>
        <v>1</v>
      </c>
      <c r="H1599" t="s">
        <v>5</v>
      </c>
      <c r="I1599">
        <f>IF(H1599="AKULAKUOB",1,IF(H1599="BUKAEXPRESS",2,IF(H1599="BUKALAPAK",3,IF(H1599="E3",4,IF(H1599="LAZADA",5,IF(H1599="MAGELLAN",6,IF(H1599="SHOPEE",7,IF(H1599="TOKOPEDIA",8,9))))))))</f>
        <v>7</v>
      </c>
      <c r="J1599">
        <v>32918</v>
      </c>
      <c r="K1599">
        <f>IF(M1599="Bermasalah",0,1)</f>
        <v>0</v>
      </c>
      <c r="L1599" t="s">
        <v>131</v>
      </c>
      <c r="M1599" t="str">
        <f t="shared" si="102"/>
        <v>Bermasalah</v>
      </c>
    </row>
    <row r="1600" spans="1:13" x14ac:dyDescent="0.25">
      <c r="A1600" s="1">
        <v>45016</v>
      </c>
      <c r="B1600" t="s">
        <v>105</v>
      </c>
      <c r="C1600">
        <f t="shared" si="101"/>
        <v>65</v>
      </c>
      <c r="D1600" t="s">
        <v>3</v>
      </c>
      <c r="E1600">
        <f>IF(D1600="ECO",1,IF(D1600="EZ",2,3))</f>
        <v>1</v>
      </c>
      <c r="F1600" t="s">
        <v>4</v>
      </c>
      <c r="G1600">
        <f>IF(F1600="PP_PM",1,IF(F1600="PP_CASH",2,3))</f>
        <v>1</v>
      </c>
      <c r="H1600" t="s">
        <v>5</v>
      </c>
      <c r="I1600">
        <f>IF(H1600="AKULAKUOB",1,IF(H1600="BUKAEXPRESS",2,IF(H1600="BUKALAPAK",3,IF(H1600="E3",4,IF(H1600="LAZADA",5,IF(H1600="MAGELLAN",6,IF(H1600="SHOPEE",7,IF(H1600="TOKOPEDIA",8,9))))))))</f>
        <v>7</v>
      </c>
      <c r="J1600">
        <v>14355</v>
      </c>
      <c r="K1600">
        <f>IF(M1600="Bermasalah",0,1)</f>
        <v>1</v>
      </c>
      <c r="L1600" t="s">
        <v>49</v>
      </c>
      <c r="M1600" t="str">
        <f t="shared" si="102"/>
        <v>Tidak Bermasalah</v>
      </c>
    </row>
    <row r="1601" spans="1:13" x14ac:dyDescent="0.25">
      <c r="A1601" s="1">
        <v>45022</v>
      </c>
      <c r="B1601" t="s">
        <v>105</v>
      </c>
      <c r="C1601">
        <f t="shared" si="101"/>
        <v>65</v>
      </c>
      <c r="D1601" t="s">
        <v>8</v>
      </c>
      <c r="E1601">
        <f>IF(D1601="ECO",1,IF(D1601="EZ",2,3))</f>
        <v>2</v>
      </c>
      <c r="F1601" t="s">
        <v>4</v>
      </c>
      <c r="G1601">
        <f>IF(F1601="PP_PM",1,IF(F1601="PP_CASH",2,3))</f>
        <v>1</v>
      </c>
      <c r="H1601" t="s">
        <v>5</v>
      </c>
      <c r="I1601">
        <f>IF(H1601="AKULAKUOB",1,IF(H1601="BUKAEXPRESS",2,IF(H1601="BUKALAPAK",3,IF(H1601="E3",4,IF(H1601="LAZADA",5,IF(H1601="MAGELLAN",6,IF(H1601="SHOPEE",7,IF(H1601="TOKOPEDIA",8,9))))))))</f>
        <v>7</v>
      </c>
      <c r="J1601">
        <v>4365</v>
      </c>
      <c r="K1601">
        <f>IF(M1601="Bermasalah",0,1)</f>
        <v>1</v>
      </c>
      <c r="L1601" t="s">
        <v>6</v>
      </c>
      <c r="M1601" t="str">
        <f t="shared" si="102"/>
        <v>Tidak Bermasalah</v>
      </c>
    </row>
    <row r="1602" spans="1:13" x14ac:dyDescent="0.25">
      <c r="A1602" s="1">
        <v>45066</v>
      </c>
      <c r="B1602" t="s">
        <v>105</v>
      </c>
      <c r="C1602">
        <f t="shared" si="101"/>
        <v>65</v>
      </c>
      <c r="D1602" t="s">
        <v>3</v>
      </c>
      <c r="E1602">
        <f>IF(D1602="ECO",1,IF(D1602="EZ",2,3))</f>
        <v>1</v>
      </c>
      <c r="F1602" t="s">
        <v>4</v>
      </c>
      <c r="G1602">
        <f>IF(F1602="PP_PM",1,IF(F1602="PP_CASH",2,3))</f>
        <v>1</v>
      </c>
      <c r="H1602" t="s">
        <v>5</v>
      </c>
      <c r="I1602">
        <f>IF(H1602="AKULAKUOB",1,IF(H1602="BUKAEXPRESS",2,IF(H1602="BUKALAPAK",3,IF(H1602="E3",4,IF(H1602="LAZADA",5,IF(H1602="MAGELLAN",6,IF(H1602="SHOPEE",7,IF(H1602="TOKOPEDIA",8,9))))))))</f>
        <v>7</v>
      </c>
      <c r="J1602">
        <v>24998</v>
      </c>
      <c r="K1602">
        <f>IF(M1602="Bermasalah",0,1)</f>
        <v>0</v>
      </c>
      <c r="L1602" t="s">
        <v>19</v>
      </c>
      <c r="M1602" t="str">
        <f t="shared" si="102"/>
        <v>Bermasalah</v>
      </c>
    </row>
    <row r="1603" spans="1:13" x14ac:dyDescent="0.25">
      <c r="A1603" s="1">
        <v>45092</v>
      </c>
      <c r="B1603" t="s">
        <v>105</v>
      </c>
      <c r="C1603">
        <f t="shared" si="101"/>
        <v>65</v>
      </c>
      <c r="D1603" t="s">
        <v>8</v>
      </c>
      <c r="E1603">
        <f>IF(D1603="ECO",1,IF(D1603="EZ",2,3))</f>
        <v>2</v>
      </c>
      <c r="F1603" t="s">
        <v>4</v>
      </c>
      <c r="G1603">
        <f>IF(F1603="PP_PM",1,IF(F1603="PP_CASH",2,3))</f>
        <v>1</v>
      </c>
      <c r="H1603" t="s">
        <v>5</v>
      </c>
      <c r="I1603">
        <f>IF(H1603="AKULAKUOB",1,IF(H1603="BUKAEXPRESS",2,IF(H1603="BUKALAPAK",3,IF(H1603="E3",4,IF(H1603="LAZADA",5,IF(H1603="MAGELLAN",6,IF(H1603="SHOPEE",7,IF(H1603="TOKOPEDIA",8,9))))))))</f>
        <v>7</v>
      </c>
      <c r="J1603">
        <v>6305</v>
      </c>
      <c r="K1603">
        <f>IF(M1603="Bermasalah",0,1)</f>
        <v>1</v>
      </c>
      <c r="L1603" t="s">
        <v>49</v>
      </c>
      <c r="M1603" t="str">
        <f t="shared" si="102"/>
        <v>Tidak Bermasalah</v>
      </c>
    </row>
    <row r="1604" spans="1:13" x14ac:dyDescent="0.25">
      <c r="A1604" s="1">
        <v>44957</v>
      </c>
      <c r="B1604" t="s">
        <v>74</v>
      </c>
      <c r="C1604">
        <f t="shared" si="101"/>
        <v>66</v>
      </c>
      <c r="D1604" t="s">
        <v>3</v>
      </c>
      <c r="E1604">
        <f>IF(D1604="ECO",1,IF(D1604="EZ",2,3))</f>
        <v>1</v>
      </c>
      <c r="F1604" t="s">
        <v>4</v>
      </c>
      <c r="G1604">
        <f>IF(F1604="PP_PM",1,IF(F1604="PP_CASH",2,3))</f>
        <v>1</v>
      </c>
      <c r="H1604" t="s">
        <v>5</v>
      </c>
      <c r="I1604">
        <f>IF(H1604="AKULAKUOB",1,IF(H1604="BUKAEXPRESS",2,IF(H1604="BUKALAPAK",3,IF(H1604="E3",4,IF(H1604="LAZADA",5,IF(H1604="MAGELLAN",6,IF(H1604="SHOPEE",7,IF(H1604="TOKOPEDIA",8,9))))))))</f>
        <v>7</v>
      </c>
      <c r="J1604">
        <v>24998</v>
      </c>
      <c r="K1604">
        <f>IF(M1604="Bermasalah",0,1)</f>
        <v>1</v>
      </c>
      <c r="L1604" t="s">
        <v>49</v>
      </c>
      <c r="M1604" t="str">
        <f t="shared" si="102"/>
        <v>Tidak Bermasalah</v>
      </c>
    </row>
    <row r="1605" spans="1:13" x14ac:dyDescent="0.25">
      <c r="A1605" s="1">
        <v>44956</v>
      </c>
      <c r="B1605" t="s">
        <v>74</v>
      </c>
      <c r="C1605">
        <f>IF(B1605=B1604,66,67)</f>
        <v>66</v>
      </c>
      <c r="D1605" t="s">
        <v>3</v>
      </c>
      <c r="E1605">
        <f>IF(D1605="ECO",1,IF(D1605="EZ",2,3))</f>
        <v>1</v>
      </c>
      <c r="F1605" t="s">
        <v>4</v>
      </c>
      <c r="G1605">
        <f>IF(F1605="PP_PM",1,IF(F1605="PP_CASH",2,3))</f>
        <v>1</v>
      </c>
      <c r="H1605" t="s">
        <v>5</v>
      </c>
      <c r="I1605">
        <f>IF(H1605="AKULAKUOB",1,IF(H1605="BUKAEXPRESS",2,IF(H1605="BUKALAPAK",3,IF(H1605="E3",4,IF(H1605="LAZADA",5,IF(H1605="MAGELLAN",6,IF(H1605="SHOPEE",7,IF(H1605="TOKOPEDIA",8,9))))))))</f>
        <v>7</v>
      </c>
      <c r="J1605">
        <v>22028</v>
      </c>
      <c r="K1605">
        <f>IF(M1605="Bermasalah",0,1)</f>
        <v>1</v>
      </c>
      <c r="L1605" t="s">
        <v>49</v>
      </c>
      <c r="M1605" t="str">
        <f t="shared" si="102"/>
        <v>Tidak Bermasalah</v>
      </c>
    </row>
    <row r="1606" spans="1:13" x14ac:dyDescent="0.25">
      <c r="A1606" s="1">
        <v>44927</v>
      </c>
      <c r="B1606" t="s">
        <v>74</v>
      </c>
      <c r="C1606">
        <f t="shared" ref="C1606:C1611" si="103">IF(B1606=B1605,66,67)</f>
        <v>66</v>
      </c>
      <c r="D1606" t="s">
        <v>8</v>
      </c>
      <c r="E1606">
        <f>IF(D1606="ECO",1,IF(D1606="EZ",2,3))</f>
        <v>2</v>
      </c>
      <c r="F1606" t="s">
        <v>4</v>
      </c>
      <c r="G1606">
        <f>IF(F1606="PP_PM",1,IF(F1606="PP_CASH",2,3))</f>
        <v>1</v>
      </c>
      <c r="H1606" t="s">
        <v>5</v>
      </c>
      <c r="I1606">
        <f>IF(H1606="AKULAKUOB",1,IF(H1606="BUKAEXPRESS",2,IF(H1606="BUKALAPAK",3,IF(H1606="E3",4,IF(H1606="LAZADA",5,IF(H1606="MAGELLAN",6,IF(H1606="SHOPEE",7,IF(H1606="TOKOPEDIA",8,9))))))))</f>
        <v>7</v>
      </c>
      <c r="J1606">
        <v>18000</v>
      </c>
      <c r="K1606">
        <f>IF(M1606="Bermasalah",0,1)</f>
        <v>1</v>
      </c>
      <c r="L1606" t="s">
        <v>49</v>
      </c>
      <c r="M1606" t="str">
        <f t="shared" si="102"/>
        <v>Tidak Bermasalah</v>
      </c>
    </row>
    <row r="1607" spans="1:13" x14ac:dyDescent="0.25">
      <c r="A1607" s="1">
        <v>44978</v>
      </c>
      <c r="B1607" t="s">
        <v>74</v>
      </c>
      <c r="C1607">
        <f t="shared" si="103"/>
        <v>66</v>
      </c>
      <c r="D1607" t="s">
        <v>8</v>
      </c>
      <c r="E1607">
        <f>IF(D1607="ECO",1,IF(D1607="EZ",2,3))</f>
        <v>2</v>
      </c>
      <c r="F1607" t="s">
        <v>4</v>
      </c>
      <c r="G1607">
        <f>IF(F1607="PP_PM",1,IF(F1607="PP_CASH",2,3))</f>
        <v>1</v>
      </c>
      <c r="H1607" t="s">
        <v>5</v>
      </c>
      <c r="I1607">
        <f>IF(H1607="AKULAKUOB",1,IF(H1607="BUKAEXPRESS",2,IF(H1607="BUKALAPAK",3,IF(H1607="E3",4,IF(H1607="LAZADA",5,IF(H1607="MAGELLAN",6,IF(H1607="SHOPEE",7,IF(H1607="TOKOPEDIA",8,9))))))))</f>
        <v>7</v>
      </c>
      <c r="J1607">
        <v>18000</v>
      </c>
      <c r="K1607">
        <f>IF(M1607="Bermasalah",0,1)</f>
        <v>1</v>
      </c>
      <c r="L1607" t="s">
        <v>49</v>
      </c>
      <c r="M1607" t="str">
        <f t="shared" si="102"/>
        <v>Tidak Bermasalah</v>
      </c>
    </row>
    <row r="1608" spans="1:13" x14ac:dyDescent="0.25">
      <c r="A1608" s="1">
        <v>45013</v>
      </c>
      <c r="B1608" t="s">
        <v>74</v>
      </c>
      <c r="C1608">
        <f t="shared" si="103"/>
        <v>66</v>
      </c>
      <c r="D1608" t="s">
        <v>3</v>
      </c>
      <c r="E1608">
        <f>IF(D1608="ECO",1,IF(D1608="EZ",2,3))</f>
        <v>1</v>
      </c>
      <c r="F1608" t="s">
        <v>4</v>
      </c>
      <c r="G1608">
        <f>IF(F1608="PP_PM",1,IF(F1608="PP_CASH",2,3))</f>
        <v>1</v>
      </c>
      <c r="H1608" t="s">
        <v>5</v>
      </c>
      <c r="I1608">
        <f>IF(H1608="AKULAKUOB",1,IF(H1608="BUKAEXPRESS",2,IF(H1608="BUKALAPAK",3,IF(H1608="E3",4,IF(H1608="LAZADA",5,IF(H1608="MAGELLAN",6,IF(H1608="SHOPEE",7,IF(H1608="TOKOPEDIA",8,9))))))))</f>
        <v>7</v>
      </c>
      <c r="J1608">
        <v>25245</v>
      </c>
      <c r="K1608">
        <f>IF(M1608="Bermasalah",0,1)</f>
        <v>1</v>
      </c>
      <c r="L1608" t="s">
        <v>49</v>
      </c>
      <c r="M1608" t="str">
        <f t="shared" si="102"/>
        <v>Tidak Bermasalah</v>
      </c>
    </row>
    <row r="1609" spans="1:13" x14ac:dyDescent="0.25">
      <c r="A1609" s="1">
        <v>45067</v>
      </c>
      <c r="B1609" t="s">
        <v>74</v>
      </c>
      <c r="C1609">
        <f t="shared" si="103"/>
        <v>66</v>
      </c>
      <c r="D1609" t="s">
        <v>3</v>
      </c>
      <c r="E1609">
        <f>IF(D1609="ECO",1,IF(D1609="EZ",2,3))</f>
        <v>1</v>
      </c>
      <c r="F1609" t="s">
        <v>4</v>
      </c>
      <c r="G1609">
        <f>IF(F1609="PP_PM",1,IF(F1609="PP_CASH",2,3))</f>
        <v>1</v>
      </c>
      <c r="H1609" t="s">
        <v>5</v>
      </c>
      <c r="I1609">
        <f>IF(H1609="AKULAKUOB",1,IF(H1609="BUKAEXPRESS",2,IF(H1609="BUKALAPAK",3,IF(H1609="E3",4,IF(H1609="LAZADA",5,IF(H1609="MAGELLAN",6,IF(H1609="SHOPEE",7,IF(H1609="TOKOPEDIA",8,9))))))))</f>
        <v>7</v>
      </c>
      <c r="J1609">
        <v>27472</v>
      </c>
      <c r="K1609">
        <f>IF(M1609="Bermasalah",0,1)</f>
        <v>1</v>
      </c>
      <c r="L1609" t="s">
        <v>49</v>
      </c>
      <c r="M1609" t="str">
        <f t="shared" si="102"/>
        <v>Tidak Bermasalah</v>
      </c>
    </row>
    <row r="1610" spans="1:13" x14ac:dyDescent="0.25">
      <c r="A1610" s="1">
        <v>45098</v>
      </c>
      <c r="B1610" t="s">
        <v>74</v>
      </c>
      <c r="C1610">
        <f t="shared" si="103"/>
        <v>66</v>
      </c>
      <c r="D1610" t="s">
        <v>3</v>
      </c>
      <c r="E1610">
        <f>IF(D1610="ECO",1,IF(D1610="EZ",2,3))</f>
        <v>1</v>
      </c>
      <c r="F1610" t="s">
        <v>4</v>
      </c>
      <c r="G1610">
        <f>IF(F1610="PP_PM",1,IF(F1610="PP_CASH",2,3))</f>
        <v>1</v>
      </c>
      <c r="H1610" t="s">
        <v>5</v>
      </c>
      <c r="I1610">
        <f>IF(H1610="AKULAKUOB",1,IF(H1610="BUKAEXPRESS",2,IF(H1610="BUKALAPAK",3,IF(H1610="E3",4,IF(H1610="LAZADA",5,IF(H1610="MAGELLAN",6,IF(H1610="SHOPEE",7,IF(H1610="TOKOPEDIA",8,9))))))))</f>
        <v>7</v>
      </c>
      <c r="J1610">
        <v>16830</v>
      </c>
      <c r="K1610">
        <f>IF(M1610="Bermasalah",0,1)</f>
        <v>1</v>
      </c>
      <c r="L1610" t="s">
        <v>49</v>
      </c>
      <c r="M1610" t="str">
        <f t="shared" si="102"/>
        <v>Tidak Bermasalah</v>
      </c>
    </row>
    <row r="1611" spans="1:13" x14ac:dyDescent="0.25">
      <c r="A1611" s="1">
        <v>44956</v>
      </c>
      <c r="B1611" t="s">
        <v>15</v>
      </c>
      <c r="C1611">
        <f t="shared" si="103"/>
        <v>67</v>
      </c>
      <c r="D1611" t="s">
        <v>3</v>
      </c>
      <c r="E1611">
        <f>IF(D1611="ECO",1,IF(D1611="EZ",2,3))</f>
        <v>1</v>
      </c>
      <c r="F1611" t="s">
        <v>4</v>
      </c>
      <c r="G1611">
        <f>IF(F1611="PP_PM",1,IF(F1611="PP_CASH",2,3))</f>
        <v>1</v>
      </c>
      <c r="H1611" t="s">
        <v>5</v>
      </c>
      <c r="I1611">
        <f>IF(H1611="AKULAKUOB",1,IF(H1611="BUKAEXPRESS",2,IF(H1611="BUKALAPAK",3,IF(H1611="E3",4,IF(H1611="LAZADA",5,IF(H1611="MAGELLAN",6,IF(H1611="SHOPEE",7,IF(H1611="TOKOPEDIA",8,9))))))))</f>
        <v>7</v>
      </c>
      <c r="J1611">
        <v>20295</v>
      </c>
      <c r="K1611">
        <f>IF(M1611="Bermasalah",0,1)</f>
        <v>0</v>
      </c>
      <c r="L1611" t="s">
        <v>10</v>
      </c>
      <c r="M1611" t="str">
        <f t="shared" si="102"/>
        <v>Bermasalah</v>
      </c>
    </row>
    <row r="1612" spans="1:13" x14ac:dyDescent="0.25">
      <c r="A1612" s="1">
        <v>44956</v>
      </c>
      <c r="B1612" t="s">
        <v>15</v>
      </c>
      <c r="C1612">
        <f>IF(B1612=B1611,67,68)</f>
        <v>67</v>
      </c>
      <c r="D1612" t="s">
        <v>3</v>
      </c>
      <c r="E1612">
        <f>IF(D1612="ECO",1,IF(D1612="EZ",2,3))</f>
        <v>1</v>
      </c>
      <c r="F1612" t="s">
        <v>4</v>
      </c>
      <c r="G1612">
        <f>IF(F1612="PP_PM",1,IF(F1612="PP_CASH",2,3))</f>
        <v>1</v>
      </c>
      <c r="H1612" t="s">
        <v>5</v>
      </c>
      <c r="I1612">
        <f>IF(H1612="AKULAKUOB",1,IF(H1612="BUKAEXPRESS",2,IF(H1612="BUKALAPAK",3,IF(H1612="E3",4,IF(H1612="LAZADA",5,IF(H1612="MAGELLAN",6,IF(H1612="SHOPEE",7,IF(H1612="TOKOPEDIA",8,9))))))))</f>
        <v>7</v>
      </c>
      <c r="J1612">
        <v>26730</v>
      </c>
      <c r="K1612">
        <f>IF(M1612="Bermasalah",0,1)</f>
        <v>1</v>
      </c>
      <c r="L1612" t="s">
        <v>49</v>
      </c>
      <c r="M1612" t="str">
        <f t="shared" si="102"/>
        <v>Tidak Bermasalah</v>
      </c>
    </row>
    <row r="1613" spans="1:13" x14ac:dyDescent="0.25">
      <c r="A1613" s="1">
        <v>44957</v>
      </c>
      <c r="B1613" t="s">
        <v>15</v>
      </c>
      <c r="C1613">
        <f t="shared" ref="C1613:C1676" si="104">IF(B1613=B1612,67,68)</f>
        <v>67</v>
      </c>
      <c r="D1613" t="s">
        <v>3</v>
      </c>
      <c r="E1613">
        <f>IF(D1613="ECO",1,IF(D1613="EZ",2,3))</f>
        <v>1</v>
      </c>
      <c r="F1613" t="s">
        <v>4</v>
      </c>
      <c r="G1613">
        <f>IF(F1613="PP_PM",1,IF(F1613="PP_CASH",2,3))</f>
        <v>1</v>
      </c>
      <c r="H1613" t="s">
        <v>5</v>
      </c>
      <c r="I1613">
        <f>IF(H1613="AKULAKUOB",1,IF(H1613="BUKAEXPRESS",2,IF(H1613="BUKALAPAK",3,IF(H1613="E3",4,IF(H1613="LAZADA",5,IF(H1613="MAGELLAN",6,IF(H1613="SHOPEE",7,IF(H1613="TOKOPEDIA",8,9))))))))</f>
        <v>7</v>
      </c>
      <c r="J1613">
        <v>24998</v>
      </c>
      <c r="K1613">
        <f>IF(M1613="Bermasalah",0,1)</f>
        <v>1</v>
      </c>
      <c r="L1613" t="s">
        <v>49</v>
      </c>
      <c r="M1613" t="str">
        <f t="shared" si="102"/>
        <v>Tidak Bermasalah</v>
      </c>
    </row>
    <row r="1614" spans="1:13" x14ac:dyDescent="0.25">
      <c r="A1614" s="1">
        <v>44957</v>
      </c>
      <c r="B1614" t="s">
        <v>15</v>
      </c>
      <c r="C1614">
        <f t="shared" si="104"/>
        <v>67</v>
      </c>
      <c r="D1614" t="s">
        <v>3</v>
      </c>
      <c r="E1614">
        <f>IF(D1614="ECO",1,IF(D1614="EZ",2,3))</f>
        <v>1</v>
      </c>
      <c r="F1614" t="s">
        <v>4</v>
      </c>
      <c r="G1614">
        <f>IF(F1614="PP_PM",1,IF(F1614="PP_CASH",2,3))</f>
        <v>1</v>
      </c>
      <c r="H1614" t="s">
        <v>5</v>
      </c>
      <c r="I1614">
        <f>IF(H1614="AKULAKUOB",1,IF(H1614="BUKAEXPRESS",2,IF(H1614="BUKALAPAK",3,IF(H1614="E3",4,IF(H1614="LAZADA",5,IF(H1614="MAGELLAN",6,IF(H1614="SHOPEE",7,IF(H1614="TOKOPEDIA",8,9))))))))</f>
        <v>7</v>
      </c>
      <c r="J1614">
        <v>29948</v>
      </c>
      <c r="K1614">
        <f>IF(M1614="Bermasalah",0,1)</f>
        <v>1</v>
      </c>
      <c r="L1614" t="s">
        <v>49</v>
      </c>
      <c r="M1614" t="str">
        <f t="shared" si="102"/>
        <v>Tidak Bermasalah</v>
      </c>
    </row>
    <row r="1615" spans="1:13" x14ac:dyDescent="0.25">
      <c r="A1615" s="1">
        <v>44957</v>
      </c>
      <c r="B1615" t="s">
        <v>15</v>
      </c>
      <c r="C1615">
        <f t="shared" si="104"/>
        <v>67</v>
      </c>
      <c r="D1615" t="s">
        <v>3</v>
      </c>
      <c r="E1615">
        <f>IF(D1615="ECO",1,IF(D1615="EZ",2,3))</f>
        <v>1</v>
      </c>
      <c r="F1615" t="s">
        <v>4</v>
      </c>
      <c r="G1615">
        <f>IF(F1615="PP_PM",1,IF(F1615="PP_CASH",2,3))</f>
        <v>1</v>
      </c>
      <c r="H1615" t="s">
        <v>5</v>
      </c>
      <c r="I1615">
        <f>IF(H1615="AKULAKUOB",1,IF(H1615="BUKAEXPRESS",2,IF(H1615="BUKALAPAK",3,IF(H1615="E3",4,IF(H1615="LAZADA",5,IF(H1615="MAGELLAN",6,IF(H1615="SHOPEE",7,IF(H1615="TOKOPEDIA",8,9))))))))</f>
        <v>7</v>
      </c>
      <c r="J1615">
        <v>24998</v>
      </c>
      <c r="K1615">
        <f>IF(M1615="Bermasalah",0,1)</f>
        <v>1</v>
      </c>
      <c r="L1615" t="s">
        <v>49</v>
      </c>
      <c r="M1615" t="str">
        <f t="shared" si="102"/>
        <v>Tidak Bermasalah</v>
      </c>
    </row>
    <row r="1616" spans="1:13" x14ac:dyDescent="0.25">
      <c r="A1616" s="1">
        <v>44957</v>
      </c>
      <c r="B1616" t="s">
        <v>15</v>
      </c>
      <c r="C1616">
        <f t="shared" si="104"/>
        <v>67</v>
      </c>
      <c r="D1616" t="s">
        <v>3</v>
      </c>
      <c r="E1616">
        <f>IF(D1616="ECO",1,IF(D1616="EZ",2,3))</f>
        <v>1</v>
      </c>
      <c r="F1616" t="s">
        <v>4</v>
      </c>
      <c r="G1616">
        <f>IF(F1616="PP_PM",1,IF(F1616="PP_CASH",2,3))</f>
        <v>1</v>
      </c>
      <c r="H1616" t="s">
        <v>5</v>
      </c>
      <c r="I1616">
        <f>IF(H1616="AKULAKUOB",1,IF(H1616="BUKAEXPRESS",2,IF(H1616="BUKALAPAK",3,IF(H1616="E3",4,IF(H1616="LAZADA",5,IF(H1616="MAGELLAN",6,IF(H1616="SHOPEE",7,IF(H1616="TOKOPEDIA",8,9))))))))</f>
        <v>7</v>
      </c>
      <c r="J1616">
        <v>25988</v>
      </c>
      <c r="K1616">
        <f>IF(M1616="Bermasalah",0,1)</f>
        <v>1</v>
      </c>
      <c r="L1616" t="s">
        <v>49</v>
      </c>
      <c r="M1616" t="str">
        <f t="shared" si="102"/>
        <v>Tidak Bermasalah</v>
      </c>
    </row>
    <row r="1617" spans="1:13" x14ac:dyDescent="0.25">
      <c r="A1617" s="1">
        <v>44972</v>
      </c>
      <c r="B1617" t="s">
        <v>133</v>
      </c>
      <c r="C1617">
        <f t="shared" si="104"/>
        <v>68</v>
      </c>
      <c r="D1617" t="s">
        <v>3</v>
      </c>
      <c r="E1617">
        <f>IF(D1617="ECO",1,IF(D1617="EZ",2,3))</f>
        <v>1</v>
      </c>
      <c r="F1617" t="s">
        <v>4</v>
      </c>
      <c r="G1617">
        <f>IF(F1617="PP_PM",1,IF(F1617="PP_CASH",2,3))</f>
        <v>1</v>
      </c>
      <c r="H1617" t="s">
        <v>5</v>
      </c>
      <c r="I1617">
        <f>IF(H1617="AKULAKUOB",1,IF(H1617="BUKAEXPRESS",2,IF(H1617="BUKALAPAK",3,IF(H1617="E3",4,IF(H1617="LAZADA",5,IF(H1617="MAGELLAN",6,IF(H1617="SHOPEE",7,IF(H1617="TOKOPEDIA",8,9))))))))</f>
        <v>7</v>
      </c>
      <c r="J1617">
        <v>32918</v>
      </c>
      <c r="K1617">
        <f>IF(M1617="Bermasalah",0,1)</f>
        <v>1</v>
      </c>
      <c r="L1617" t="s">
        <v>49</v>
      </c>
      <c r="M1617" t="str">
        <f t="shared" si="102"/>
        <v>Tidak Bermasalah</v>
      </c>
    </row>
    <row r="1618" spans="1:13" x14ac:dyDescent="0.25">
      <c r="A1618" s="1">
        <v>44982</v>
      </c>
      <c r="B1618" t="s">
        <v>133</v>
      </c>
      <c r="C1618">
        <f t="shared" si="104"/>
        <v>67</v>
      </c>
      <c r="D1618" t="s">
        <v>3</v>
      </c>
      <c r="E1618">
        <f>IF(D1618="ECO",1,IF(D1618="EZ",2,3))</f>
        <v>1</v>
      </c>
      <c r="F1618" t="s">
        <v>4</v>
      </c>
      <c r="G1618">
        <f>IF(F1618="PP_PM",1,IF(F1618="PP_CASH",2,3))</f>
        <v>1</v>
      </c>
      <c r="H1618" t="s">
        <v>5</v>
      </c>
      <c r="I1618">
        <f>IF(H1618="AKULAKUOB",1,IF(H1618="BUKAEXPRESS",2,IF(H1618="BUKALAPAK",3,IF(H1618="E3",4,IF(H1618="LAZADA",5,IF(H1618="MAGELLAN",6,IF(H1618="SHOPEE",7,IF(H1618="TOKOPEDIA",8,9))))))))</f>
        <v>7</v>
      </c>
      <c r="J1618">
        <v>23265</v>
      </c>
      <c r="K1618">
        <f>IF(M1618="Bermasalah",0,1)</f>
        <v>1</v>
      </c>
      <c r="L1618" t="s">
        <v>49</v>
      </c>
      <c r="M1618" t="str">
        <f t="shared" si="102"/>
        <v>Tidak Bermasalah</v>
      </c>
    </row>
    <row r="1619" spans="1:13" x14ac:dyDescent="0.25">
      <c r="A1619" s="1">
        <v>44983</v>
      </c>
      <c r="B1619" t="s">
        <v>133</v>
      </c>
      <c r="C1619">
        <f t="shared" si="104"/>
        <v>67</v>
      </c>
      <c r="D1619" t="s">
        <v>3</v>
      </c>
      <c r="E1619">
        <f>IF(D1619="ECO",1,IF(D1619="EZ",2,3))</f>
        <v>1</v>
      </c>
      <c r="F1619" t="s">
        <v>4</v>
      </c>
      <c r="G1619">
        <f>IF(F1619="PP_PM",1,IF(F1619="PP_CASH",2,3))</f>
        <v>1</v>
      </c>
      <c r="H1619" t="s">
        <v>5</v>
      </c>
      <c r="I1619">
        <f>IF(H1619="AKULAKUOB",1,IF(H1619="BUKAEXPRESS",2,IF(H1619="BUKALAPAK",3,IF(H1619="E3",4,IF(H1619="LAZADA",5,IF(H1619="MAGELLAN",6,IF(H1619="SHOPEE",7,IF(H1619="TOKOPEDIA",8,9))))))))</f>
        <v>7</v>
      </c>
      <c r="J1619">
        <v>25740</v>
      </c>
      <c r="K1619">
        <f>IF(M1619="Bermasalah",0,1)</f>
        <v>1</v>
      </c>
      <c r="L1619" t="s">
        <v>49</v>
      </c>
      <c r="M1619" t="str">
        <f t="shared" si="102"/>
        <v>Tidak Bermasalah</v>
      </c>
    </row>
    <row r="1620" spans="1:13" x14ac:dyDescent="0.25">
      <c r="A1620" s="1">
        <v>44984</v>
      </c>
      <c r="B1620" t="s">
        <v>133</v>
      </c>
      <c r="C1620">
        <f t="shared" si="104"/>
        <v>67</v>
      </c>
      <c r="D1620" t="s">
        <v>3</v>
      </c>
      <c r="E1620">
        <f>IF(D1620="ECO",1,IF(D1620="EZ",2,3))</f>
        <v>1</v>
      </c>
      <c r="F1620" t="s">
        <v>4</v>
      </c>
      <c r="G1620">
        <f>IF(F1620="PP_PM",1,IF(F1620="PP_CASH",2,3))</f>
        <v>1</v>
      </c>
      <c r="H1620" t="s">
        <v>5</v>
      </c>
      <c r="I1620">
        <f>IF(H1620="AKULAKUOB",1,IF(H1620="BUKAEXPRESS",2,IF(H1620="BUKALAPAK",3,IF(H1620="E3",4,IF(H1620="LAZADA",5,IF(H1620="MAGELLAN",6,IF(H1620="SHOPEE",7,IF(H1620="TOKOPEDIA",8,9))))))))</f>
        <v>7</v>
      </c>
      <c r="J1620">
        <v>28958</v>
      </c>
      <c r="K1620">
        <f>IF(M1620="Bermasalah",0,1)</f>
        <v>1</v>
      </c>
      <c r="L1620" t="s">
        <v>49</v>
      </c>
      <c r="M1620" t="str">
        <f t="shared" si="102"/>
        <v>Tidak Bermasalah</v>
      </c>
    </row>
    <row r="1621" spans="1:13" x14ac:dyDescent="0.25">
      <c r="A1621" s="1">
        <v>44985</v>
      </c>
      <c r="B1621" t="s">
        <v>133</v>
      </c>
      <c r="C1621">
        <f t="shared" si="104"/>
        <v>67</v>
      </c>
      <c r="D1621" t="s">
        <v>3</v>
      </c>
      <c r="E1621">
        <f>IF(D1621="ECO",1,IF(D1621="EZ",2,3))</f>
        <v>1</v>
      </c>
      <c r="F1621" t="s">
        <v>4</v>
      </c>
      <c r="G1621">
        <f>IF(F1621="PP_PM",1,IF(F1621="PP_CASH",2,3))</f>
        <v>1</v>
      </c>
      <c r="H1621" t="s">
        <v>5</v>
      </c>
      <c r="I1621">
        <f>IF(H1621="AKULAKUOB",1,IF(H1621="BUKAEXPRESS",2,IF(H1621="BUKALAPAK",3,IF(H1621="E3",4,IF(H1621="LAZADA",5,IF(H1621="MAGELLAN",6,IF(H1621="SHOPEE",7,IF(H1621="TOKOPEDIA",8,9))))))))</f>
        <v>7</v>
      </c>
      <c r="J1621">
        <v>28958</v>
      </c>
      <c r="K1621">
        <f>IF(M1621="Bermasalah",0,1)</f>
        <v>1</v>
      </c>
      <c r="L1621" t="s">
        <v>49</v>
      </c>
      <c r="M1621" t="str">
        <f t="shared" si="102"/>
        <v>Tidak Bermasalah</v>
      </c>
    </row>
    <row r="1622" spans="1:13" x14ac:dyDescent="0.25">
      <c r="A1622" s="1">
        <v>44958</v>
      </c>
      <c r="B1622" t="s">
        <v>133</v>
      </c>
      <c r="C1622">
        <f t="shared" si="104"/>
        <v>67</v>
      </c>
      <c r="D1622" t="s">
        <v>3</v>
      </c>
      <c r="E1622">
        <f>IF(D1622="ECO",1,IF(D1622="EZ",2,3))</f>
        <v>1</v>
      </c>
      <c r="F1622" t="s">
        <v>4</v>
      </c>
      <c r="G1622">
        <f>IF(F1622="PP_PM",1,IF(F1622="PP_CASH",2,3))</f>
        <v>1</v>
      </c>
      <c r="H1622" t="s">
        <v>5</v>
      </c>
      <c r="I1622">
        <f>IF(H1622="AKULAKUOB",1,IF(H1622="BUKAEXPRESS",2,IF(H1622="BUKALAPAK",3,IF(H1622="E3",4,IF(H1622="LAZADA",5,IF(H1622="MAGELLAN",6,IF(H1622="SHOPEE",7,IF(H1622="TOKOPEDIA",8,9))))))))</f>
        <v>7</v>
      </c>
      <c r="J1622">
        <v>24998</v>
      </c>
      <c r="K1622">
        <f>IF(M1622="Bermasalah",0,1)</f>
        <v>1</v>
      </c>
      <c r="L1622" t="s">
        <v>49</v>
      </c>
      <c r="M1622" t="str">
        <f t="shared" si="102"/>
        <v>Tidak Bermasalah</v>
      </c>
    </row>
    <row r="1623" spans="1:13" x14ac:dyDescent="0.25">
      <c r="A1623" s="1">
        <v>44959</v>
      </c>
      <c r="B1623" t="s">
        <v>133</v>
      </c>
      <c r="C1623">
        <f t="shared" si="104"/>
        <v>67</v>
      </c>
      <c r="D1623" t="s">
        <v>3</v>
      </c>
      <c r="E1623">
        <f>IF(D1623="ECO",1,IF(D1623="EZ",2,3))</f>
        <v>1</v>
      </c>
      <c r="F1623" t="s">
        <v>4</v>
      </c>
      <c r="G1623">
        <f>IF(F1623="PP_PM",1,IF(F1623="PP_CASH",2,3))</f>
        <v>1</v>
      </c>
      <c r="H1623" t="s">
        <v>5</v>
      </c>
      <c r="I1623">
        <f>IF(H1623="AKULAKUOB",1,IF(H1623="BUKAEXPRESS",2,IF(H1623="BUKALAPAK",3,IF(H1623="E3",4,IF(H1623="LAZADA",5,IF(H1623="MAGELLAN",6,IF(H1623="SHOPEE",7,IF(H1623="TOKOPEDIA",8,9))))))))</f>
        <v>7</v>
      </c>
      <c r="J1623">
        <v>32918</v>
      </c>
      <c r="K1623">
        <f>IF(M1623="Bermasalah",0,1)</f>
        <v>1</v>
      </c>
      <c r="L1623" t="s">
        <v>49</v>
      </c>
      <c r="M1623" t="str">
        <f t="shared" si="102"/>
        <v>Tidak Bermasalah</v>
      </c>
    </row>
    <row r="1624" spans="1:13" x14ac:dyDescent="0.25">
      <c r="A1624" s="1">
        <v>44962</v>
      </c>
      <c r="B1624" t="s">
        <v>133</v>
      </c>
      <c r="C1624">
        <f t="shared" si="104"/>
        <v>67</v>
      </c>
      <c r="D1624" t="s">
        <v>3</v>
      </c>
      <c r="E1624">
        <f>IF(D1624="ECO",1,IF(D1624="EZ",2,3))</f>
        <v>1</v>
      </c>
      <c r="F1624" t="s">
        <v>4</v>
      </c>
      <c r="G1624">
        <f>IF(F1624="PP_PM",1,IF(F1624="PP_CASH",2,3))</f>
        <v>1</v>
      </c>
      <c r="H1624" t="s">
        <v>5</v>
      </c>
      <c r="I1624">
        <f>IF(H1624="AKULAKUOB",1,IF(H1624="BUKAEXPRESS",2,IF(H1624="BUKALAPAK",3,IF(H1624="E3",4,IF(H1624="LAZADA",5,IF(H1624="MAGELLAN",6,IF(H1624="SHOPEE",7,IF(H1624="TOKOPEDIA",8,9))))))))</f>
        <v>7</v>
      </c>
      <c r="J1624">
        <v>21532</v>
      </c>
      <c r="K1624">
        <f>IF(M1624="Bermasalah",0,1)</f>
        <v>1</v>
      </c>
      <c r="L1624" t="s">
        <v>49</v>
      </c>
      <c r="M1624" t="str">
        <f t="shared" si="102"/>
        <v>Tidak Bermasalah</v>
      </c>
    </row>
    <row r="1625" spans="1:13" x14ac:dyDescent="0.25">
      <c r="A1625" s="1">
        <v>44967</v>
      </c>
      <c r="B1625" t="s">
        <v>133</v>
      </c>
      <c r="C1625">
        <f t="shared" si="104"/>
        <v>67</v>
      </c>
      <c r="D1625" t="s">
        <v>3</v>
      </c>
      <c r="E1625">
        <f>IF(D1625="ECO",1,IF(D1625="EZ",2,3))</f>
        <v>1</v>
      </c>
      <c r="F1625" t="s">
        <v>4</v>
      </c>
      <c r="G1625">
        <f>IF(F1625="PP_PM",1,IF(F1625="PP_CASH",2,3))</f>
        <v>1</v>
      </c>
      <c r="H1625" t="s">
        <v>5</v>
      </c>
      <c r="I1625">
        <f>IF(H1625="AKULAKUOB",1,IF(H1625="BUKAEXPRESS",2,IF(H1625="BUKALAPAK",3,IF(H1625="E3",4,IF(H1625="LAZADA",5,IF(H1625="MAGELLAN",6,IF(H1625="SHOPEE",7,IF(H1625="TOKOPEDIA",8,9))))))))</f>
        <v>7</v>
      </c>
      <c r="J1625">
        <v>29948</v>
      </c>
      <c r="K1625">
        <f>IF(M1625="Bermasalah",0,1)</f>
        <v>1</v>
      </c>
      <c r="L1625" t="s">
        <v>49</v>
      </c>
      <c r="M1625" t="str">
        <f t="shared" si="102"/>
        <v>Tidak Bermasalah</v>
      </c>
    </row>
    <row r="1626" spans="1:13" x14ac:dyDescent="0.25">
      <c r="A1626" s="1">
        <v>44968</v>
      </c>
      <c r="B1626" t="s">
        <v>133</v>
      </c>
      <c r="C1626">
        <f t="shared" si="104"/>
        <v>67</v>
      </c>
      <c r="D1626" t="s">
        <v>3</v>
      </c>
      <c r="E1626">
        <f>IF(D1626="ECO",1,IF(D1626="EZ",2,3))</f>
        <v>1</v>
      </c>
      <c r="F1626" t="s">
        <v>4</v>
      </c>
      <c r="G1626">
        <f>IF(F1626="PP_PM",1,IF(F1626="PP_CASH",2,3))</f>
        <v>1</v>
      </c>
      <c r="H1626" t="s">
        <v>5</v>
      </c>
      <c r="I1626">
        <f>IF(H1626="AKULAKUOB",1,IF(H1626="BUKAEXPRESS",2,IF(H1626="BUKALAPAK",3,IF(H1626="E3",4,IF(H1626="LAZADA",5,IF(H1626="MAGELLAN",6,IF(H1626="SHOPEE",7,IF(H1626="TOKOPEDIA",8,9))))))))</f>
        <v>7</v>
      </c>
      <c r="J1626">
        <v>29948</v>
      </c>
      <c r="K1626">
        <f>IF(M1626="Bermasalah",0,1)</f>
        <v>1</v>
      </c>
      <c r="L1626" t="s">
        <v>49</v>
      </c>
      <c r="M1626" t="str">
        <f t="shared" si="102"/>
        <v>Tidak Bermasalah</v>
      </c>
    </row>
    <row r="1627" spans="1:13" x14ac:dyDescent="0.25">
      <c r="A1627" s="1">
        <v>44971</v>
      </c>
      <c r="B1627" t="s">
        <v>133</v>
      </c>
      <c r="C1627">
        <f t="shared" si="104"/>
        <v>67</v>
      </c>
      <c r="D1627" t="s">
        <v>3</v>
      </c>
      <c r="E1627">
        <f>IF(D1627="ECO",1,IF(D1627="EZ",2,3))</f>
        <v>1</v>
      </c>
      <c r="F1627" t="s">
        <v>4</v>
      </c>
      <c r="G1627">
        <f>IF(F1627="PP_PM",1,IF(F1627="PP_CASH",2,3))</f>
        <v>1</v>
      </c>
      <c r="H1627" t="s">
        <v>5</v>
      </c>
      <c r="I1627">
        <f>IF(H1627="AKULAKUOB",1,IF(H1627="BUKAEXPRESS",2,IF(H1627="BUKALAPAK",3,IF(H1627="E3",4,IF(H1627="LAZADA",5,IF(H1627="MAGELLAN",6,IF(H1627="SHOPEE",7,IF(H1627="TOKOPEDIA",8,9))))))))</f>
        <v>7</v>
      </c>
      <c r="J1627">
        <v>26482</v>
      </c>
      <c r="K1627">
        <f>IF(M1627="Bermasalah",0,1)</f>
        <v>1</v>
      </c>
      <c r="L1627" t="s">
        <v>49</v>
      </c>
      <c r="M1627" t="str">
        <f t="shared" si="102"/>
        <v>Tidak Bermasalah</v>
      </c>
    </row>
    <row r="1628" spans="1:13" x14ac:dyDescent="0.25">
      <c r="A1628" s="1">
        <v>44972</v>
      </c>
      <c r="B1628" t="s">
        <v>133</v>
      </c>
      <c r="C1628">
        <f t="shared" si="104"/>
        <v>67</v>
      </c>
      <c r="D1628" t="s">
        <v>3</v>
      </c>
      <c r="E1628">
        <f>IF(D1628="ECO",1,IF(D1628="EZ",2,3))</f>
        <v>1</v>
      </c>
      <c r="F1628" t="s">
        <v>4</v>
      </c>
      <c r="G1628">
        <f>IF(F1628="PP_PM",1,IF(F1628="PP_CASH",2,3))</f>
        <v>1</v>
      </c>
      <c r="H1628" t="s">
        <v>5</v>
      </c>
      <c r="I1628">
        <f>IF(H1628="AKULAKUOB",1,IF(H1628="BUKAEXPRESS",2,IF(H1628="BUKALAPAK",3,IF(H1628="E3",4,IF(H1628="LAZADA",5,IF(H1628="MAGELLAN",6,IF(H1628="SHOPEE",7,IF(H1628="TOKOPEDIA",8,9))))))))</f>
        <v>7</v>
      </c>
      <c r="J1628">
        <v>26978</v>
      </c>
      <c r="K1628">
        <f>IF(M1628="Bermasalah",0,1)</f>
        <v>1</v>
      </c>
      <c r="L1628" t="s">
        <v>49</v>
      </c>
      <c r="M1628" t="str">
        <f t="shared" si="102"/>
        <v>Tidak Bermasalah</v>
      </c>
    </row>
    <row r="1629" spans="1:13" x14ac:dyDescent="0.25">
      <c r="A1629" s="1">
        <v>44973</v>
      </c>
      <c r="B1629" t="s">
        <v>133</v>
      </c>
      <c r="C1629">
        <f t="shared" si="104"/>
        <v>67</v>
      </c>
      <c r="D1629" t="s">
        <v>3</v>
      </c>
      <c r="E1629">
        <f>IF(D1629="ECO",1,IF(D1629="EZ",2,3))</f>
        <v>1</v>
      </c>
      <c r="F1629" t="s">
        <v>4</v>
      </c>
      <c r="G1629">
        <f>IF(F1629="PP_PM",1,IF(F1629="PP_CASH",2,3))</f>
        <v>1</v>
      </c>
      <c r="H1629" t="s">
        <v>5</v>
      </c>
      <c r="I1629">
        <f>IF(H1629="AKULAKUOB",1,IF(H1629="BUKAEXPRESS",2,IF(H1629="BUKALAPAK",3,IF(H1629="E3",4,IF(H1629="LAZADA",5,IF(H1629="MAGELLAN",6,IF(H1629="SHOPEE",7,IF(H1629="TOKOPEDIA",8,9))))))))</f>
        <v>7</v>
      </c>
      <c r="J1629">
        <v>25245</v>
      </c>
      <c r="K1629">
        <f>IF(M1629="Bermasalah",0,1)</f>
        <v>1</v>
      </c>
      <c r="L1629" t="s">
        <v>49</v>
      </c>
      <c r="M1629" t="str">
        <f t="shared" si="102"/>
        <v>Tidak Bermasalah</v>
      </c>
    </row>
    <row r="1630" spans="1:13" x14ac:dyDescent="0.25">
      <c r="A1630" s="1">
        <v>44974</v>
      </c>
      <c r="B1630" t="s">
        <v>133</v>
      </c>
      <c r="C1630">
        <f t="shared" si="104"/>
        <v>67</v>
      </c>
      <c r="D1630" t="s">
        <v>3</v>
      </c>
      <c r="E1630">
        <f>IF(D1630="ECO",1,IF(D1630="EZ",2,3))</f>
        <v>1</v>
      </c>
      <c r="F1630" t="s">
        <v>4</v>
      </c>
      <c r="G1630">
        <f>IF(F1630="PP_PM",1,IF(F1630="PP_CASH",2,3))</f>
        <v>1</v>
      </c>
      <c r="H1630" t="s">
        <v>5</v>
      </c>
      <c r="I1630">
        <f>IF(H1630="AKULAKUOB",1,IF(H1630="BUKAEXPRESS",2,IF(H1630="BUKALAPAK",3,IF(H1630="E3",4,IF(H1630="LAZADA",5,IF(H1630="MAGELLAN",6,IF(H1630="SHOPEE",7,IF(H1630="TOKOPEDIA",8,9))))))))</f>
        <v>7</v>
      </c>
      <c r="J1630">
        <v>26730</v>
      </c>
      <c r="K1630">
        <f>IF(M1630="Bermasalah",0,1)</f>
        <v>1</v>
      </c>
      <c r="L1630" t="s">
        <v>49</v>
      </c>
      <c r="M1630" t="str">
        <f t="shared" si="102"/>
        <v>Tidak Bermasalah</v>
      </c>
    </row>
    <row r="1631" spans="1:13" x14ac:dyDescent="0.25">
      <c r="A1631" s="1">
        <v>44975</v>
      </c>
      <c r="B1631" t="s">
        <v>133</v>
      </c>
      <c r="C1631">
        <f t="shared" si="104"/>
        <v>67</v>
      </c>
      <c r="D1631" t="s">
        <v>3</v>
      </c>
      <c r="E1631">
        <f>IF(D1631="ECO",1,IF(D1631="EZ",2,3))</f>
        <v>1</v>
      </c>
      <c r="F1631" t="s">
        <v>4</v>
      </c>
      <c r="G1631">
        <f>IF(F1631="PP_PM",1,IF(F1631="PP_CASH",2,3))</f>
        <v>1</v>
      </c>
      <c r="H1631" t="s">
        <v>5</v>
      </c>
      <c r="I1631">
        <f>IF(H1631="AKULAKUOB",1,IF(H1631="BUKAEXPRESS",2,IF(H1631="BUKALAPAK",3,IF(H1631="E3",4,IF(H1631="LAZADA",5,IF(H1631="MAGELLAN",6,IF(H1631="SHOPEE",7,IF(H1631="TOKOPEDIA",8,9))))))))</f>
        <v>7</v>
      </c>
      <c r="J1631">
        <v>23018</v>
      </c>
      <c r="K1631">
        <f>IF(M1631="Bermasalah",0,1)</f>
        <v>1</v>
      </c>
      <c r="L1631" t="s">
        <v>49</v>
      </c>
      <c r="M1631" t="str">
        <f t="shared" si="102"/>
        <v>Tidak Bermasalah</v>
      </c>
    </row>
    <row r="1632" spans="1:13" x14ac:dyDescent="0.25">
      <c r="A1632" s="1">
        <v>44976</v>
      </c>
      <c r="B1632" t="s">
        <v>133</v>
      </c>
      <c r="C1632">
        <f t="shared" si="104"/>
        <v>67</v>
      </c>
      <c r="D1632" t="s">
        <v>3</v>
      </c>
      <c r="E1632">
        <f>IF(D1632="ECO",1,IF(D1632="EZ",2,3))</f>
        <v>1</v>
      </c>
      <c r="F1632" t="s">
        <v>4</v>
      </c>
      <c r="G1632">
        <f>IF(F1632="PP_PM",1,IF(F1632="PP_CASH",2,3))</f>
        <v>1</v>
      </c>
      <c r="H1632" t="s">
        <v>5</v>
      </c>
      <c r="I1632">
        <f>IF(H1632="AKULAKUOB",1,IF(H1632="BUKAEXPRESS",2,IF(H1632="BUKALAPAK",3,IF(H1632="E3",4,IF(H1632="LAZADA",5,IF(H1632="MAGELLAN",6,IF(H1632="SHOPEE",7,IF(H1632="TOKOPEDIA",8,9))))))))</f>
        <v>7</v>
      </c>
      <c r="J1632">
        <v>25740</v>
      </c>
      <c r="K1632">
        <f>IF(M1632="Bermasalah",0,1)</f>
        <v>1</v>
      </c>
      <c r="L1632" t="s">
        <v>49</v>
      </c>
      <c r="M1632" t="str">
        <f t="shared" si="102"/>
        <v>Tidak Bermasalah</v>
      </c>
    </row>
    <row r="1633" spans="1:13" x14ac:dyDescent="0.25">
      <c r="A1633" s="1">
        <v>44977</v>
      </c>
      <c r="B1633" t="s">
        <v>133</v>
      </c>
      <c r="C1633">
        <f t="shared" si="104"/>
        <v>67</v>
      </c>
      <c r="D1633" t="s">
        <v>3</v>
      </c>
      <c r="E1633">
        <f>IF(D1633="ECO",1,IF(D1633="EZ",2,3))</f>
        <v>1</v>
      </c>
      <c r="F1633" t="s">
        <v>4</v>
      </c>
      <c r="G1633">
        <f>IF(F1633="PP_PM",1,IF(F1633="PP_CASH",2,3))</f>
        <v>1</v>
      </c>
      <c r="H1633" t="s">
        <v>5</v>
      </c>
      <c r="I1633">
        <f>IF(H1633="AKULAKUOB",1,IF(H1633="BUKAEXPRESS",2,IF(H1633="BUKALAPAK",3,IF(H1633="E3",4,IF(H1633="LAZADA",5,IF(H1633="MAGELLAN",6,IF(H1633="SHOPEE",7,IF(H1633="TOKOPEDIA",8,9))))))))</f>
        <v>7</v>
      </c>
      <c r="J1633">
        <v>32918</v>
      </c>
      <c r="K1633">
        <f>IF(M1633="Bermasalah",0,1)</f>
        <v>1</v>
      </c>
      <c r="L1633" t="s">
        <v>49</v>
      </c>
      <c r="M1633" t="str">
        <f t="shared" si="102"/>
        <v>Tidak Bermasalah</v>
      </c>
    </row>
    <row r="1634" spans="1:13" x14ac:dyDescent="0.25">
      <c r="A1634" s="1">
        <v>44978</v>
      </c>
      <c r="B1634" t="s">
        <v>133</v>
      </c>
      <c r="C1634">
        <f t="shared" si="104"/>
        <v>67</v>
      </c>
      <c r="D1634" t="s">
        <v>3</v>
      </c>
      <c r="E1634">
        <f>IF(D1634="ECO",1,IF(D1634="EZ",2,3))</f>
        <v>1</v>
      </c>
      <c r="F1634" t="s">
        <v>4</v>
      </c>
      <c r="G1634">
        <f>IF(F1634="PP_PM",1,IF(F1634="PP_CASH",2,3))</f>
        <v>1</v>
      </c>
      <c r="H1634" t="s">
        <v>5</v>
      </c>
      <c r="I1634">
        <f>IF(H1634="AKULAKUOB",1,IF(H1634="BUKAEXPRESS",2,IF(H1634="BUKALAPAK",3,IF(H1634="E3",4,IF(H1634="LAZADA",5,IF(H1634="MAGELLAN",6,IF(H1634="SHOPEE",7,IF(H1634="TOKOPEDIA",8,9))))))))</f>
        <v>7</v>
      </c>
      <c r="J1634">
        <v>23018</v>
      </c>
      <c r="K1634">
        <f>IF(M1634="Bermasalah",0,1)</f>
        <v>1</v>
      </c>
      <c r="L1634" t="s">
        <v>49</v>
      </c>
      <c r="M1634" t="str">
        <f t="shared" si="102"/>
        <v>Tidak Bermasalah</v>
      </c>
    </row>
    <row r="1635" spans="1:13" x14ac:dyDescent="0.25">
      <c r="A1635" s="1">
        <v>44958</v>
      </c>
      <c r="B1635" t="s">
        <v>133</v>
      </c>
      <c r="C1635">
        <f t="shared" si="104"/>
        <v>67</v>
      </c>
      <c r="D1635" t="s">
        <v>3</v>
      </c>
      <c r="E1635">
        <f>IF(D1635="ECO",1,IF(D1635="EZ",2,3))</f>
        <v>1</v>
      </c>
      <c r="F1635" t="s">
        <v>4</v>
      </c>
      <c r="G1635">
        <f>IF(F1635="PP_PM",1,IF(F1635="PP_CASH",2,3))</f>
        <v>1</v>
      </c>
      <c r="H1635" t="s">
        <v>5</v>
      </c>
      <c r="I1635">
        <f>IF(H1635="AKULAKUOB",1,IF(H1635="BUKAEXPRESS",2,IF(H1635="BUKALAPAK",3,IF(H1635="E3",4,IF(H1635="LAZADA",5,IF(H1635="MAGELLAN",6,IF(H1635="SHOPEE",7,IF(H1635="TOKOPEDIA",8,9))))))))</f>
        <v>7</v>
      </c>
      <c r="J1635">
        <v>23018</v>
      </c>
      <c r="K1635">
        <f>IF(M1635="Bermasalah",0,1)</f>
        <v>1</v>
      </c>
      <c r="L1635" t="s">
        <v>49</v>
      </c>
      <c r="M1635" t="str">
        <f t="shared" si="102"/>
        <v>Tidak Bermasalah</v>
      </c>
    </row>
    <row r="1636" spans="1:13" x14ac:dyDescent="0.25">
      <c r="A1636" s="1">
        <v>44958</v>
      </c>
      <c r="B1636" t="s">
        <v>133</v>
      </c>
      <c r="C1636">
        <f t="shared" si="104"/>
        <v>67</v>
      </c>
      <c r="D1636" t="s">
        <v>3</v>
      </c>
      <c r="E1636">
        <f>IF(D1636="ECO",1,IF(D1636="EZ",2,3))</f>
        <v>1</v>
      </c>
      <c r="F1636" t="s">
        <v>4</v>
      </c>
      <c r="G1636">
        <f>IF(F1636="PP_PM",1,IF(F1636="PP_CASH",2,3))</f>
        <v>1</v>
      </c>
      <c r="H1636" t="s">
        <v>5</v>
      </c>
      <c r="I1636">
        <f>IF(H1636="AKULAKUOB",1,IF(H1636="BUKAEXPRESS",2,IF(H1636="BUKALAPAK",3,IF(H1636="E3",4,IF(H1636="LAZADA",5,IF(H1636="MAGELLAN",6,IF(H1636="SHOPEE",7,IF(H1636="TOKOPEDIA",8,9))))))))</f>
        <v>7</v>
      </c>
      <c r="J1636">
        <v>22028</v>
      </c>
      <c r="K1636">
        <f>IF(M1636="Bermasalah",0,1)</f>
        <v>1</v>
      </c>
      <c r="L1636" t="s">
        <v>49</v>
      </c>
      <c r="M1636" t="str">
        <f t="shared" si="102"/>
        <v>Tidak Bermasalah</v>
      </c>
    </row>
    <row r="1637" spans="1:13" x14ac:dyDescent="0.25">
      <c r="A1637" s="1">
        <v>44958</v>
      </c>
      <c r="B1637" t="s">
        <v>133</v>
      </c>
      <c r="C1637">
        <f t="shared" si="104"/>
        <v>67</v>
      </c>
      <c r="D1637" t="s">
        <v>3</v>
      </c>
      <c r="E1637">
        <f>IF(D1637="ECO",1,IF(D1637="EZ",2,3))</f>
        <v>1</v>
      </c>
      <c r="F1637" t="s">
        <v>4</v>
      </c>
      <c r="G1637">
        <f>IF(F1637="PP_PM",1,IF(F1637="PP_CASH",2,3))</f>
        <v>1</v>
      </c>
      <c r="H1637" t="s">
        <v>5</v>
      </c>
      <c r="I1637">
        <f>IF(H1637="AKULAKUOB",1,IF(H1637="BUKAEXPRESS",2,IF(H1637="BUKALAPAK",3,IF(H1637="E3",4,IF(H1637="LAZADA",5,IF(H1637="MAGELLAN",6,IF(H1637="SHOPEE",7,IF(H1637="TOKOPEDIA",8,9))))))))</f>
        <v>7</v>
      </c>
      <c r="J1637">
        <v>17325</v>
      </c>
      <c r="K1637">
        <f>IF(M1637="Bermasalah",0,1)</f>
        <v>1</v>
      </c>
      <c r="L1637" t="s">
        <v>49</v>
      </c>
      <c r="M1637" t="str">
        <f t="shared" si="102"/>
        <v>Tidak Bermasalah</v>
      </c>
    </row>
    <row r="1638" spans="1:13" x14ac:dyDescent="0.25">
      <c r="A1638" s="1">
        <v>44958</v>
      </c>
      <c r="B1638" t="s">
        <v>133</v>
      </c>
      <c r="C1638">
        <f t="shared" si="104"/>
        <v>67</v>
      </c>
      <c r="D1638" t="s">
        <v>3</v>
      </c>
      <c r="E1638">
        <f>IF(D1638="ECO",1,IF(D1638="EZ",2,3))</f>
        <v>1</v>
      </c>
      <c r="F1638" t="s">
        <v>4</v>
      </c>
      <c r="G1638">
        <f>IF(F1638="PP_PM",1,IF(F1638="PP_CASH",2,3))</f>
        <v>1</v>
      </c>
      <c r="H1638" t="s">
        <v>5</v>
      </c>
      <c r="I1638">
        <f>IF(H1638="AKULAKUOB",1,IF(H1638="BUKAEXPRESS",2,IF(H1638="BUKALAPAK",3,IF(H1638="E3",4,IF(H1638="LAZADA",5,IF(H1638="MAGELLAN",6,IF(H1638="SHOPEE",7,IF(H1638="TOKOPEDIA",8,9))))))))</f>
        <v>7</v>
      </c>
      <c r="J1638">
        <v>22028</v>
      </c>
      <c r="K1638">
        <f>IF(M1638="Bermasalah",0,1)</f>
        <v>1</v>
      </c>
      <c r="L1638" t="s">
        <v>49</v>
      </c>
      <c r="M1638" t="str">
        <f t="shared" si="102"/>
        <v>Tidak Bermasalah</v>
      </c>
    </row>
    <row r="1639" spans="1:13" x14ac:dyDescent="0.25">
      <c r="A1639" s="1">
        <v>44958</v>
      </c>
      <c r="B1639" t="s">
        <v>133</v>
      </c>
      <c r="C1639">
        <f t="shared" si="104"/>
        <v>67</v>
      </c>
      <c r="D1639" t="s">
        <v>3</v>
      </c>
      <c r="E1639">
        <f>IF(D1639="ECO",1,IF(D1639="EZ",2,3))</f>
        <v>1</v>
      </c>
      <c r="F1639" t="s">
        <v>4</v>
      </c>
      <c r="G1639">
        <f>IF(F1639="PP_PM",1,IF(F1639="PP_CASH",2,3))</f>
        <v>1</v>
      </c>
      <c r="H1639" t="s">
        <v>5</v>
      </c>
      <c r="I1639">
        <f>IF(H1639="AKULAKUOB",1,IF(H1639="BUKAEXPRESS",2,IF(H1639="BUKALAPAK",3,IF(H1639="E3",4,IF(H1639="LAZADA",5,IF(H1639="MAGELLAN",6,IF(H1639="SHOPEE",7,IF(H1639="TOKOPEDIA",8,9))))))))</f>
        <v>7</v>
      </c>
      <c r="J1639">
        <v>19305</v>
      </c>
      <c r="K1639">
        <f>IF(M1639="Bermasalah",0,1)</f>
        <v>1</v>
      </c>
      <c r="L1639" t="s">
        <v>49</v>
      </c>
      <c r="M1639" t="str">
        <f t="shared" si="102"/>
        <v>Tidak Bermasalah</v>
      </c>
    </row>
    <row r="1640" spans="1:13" x14ac:dyDescent="0.25">
      <c r="A1640" s="1">
        <v>44958</v>
      </c>
      <c r="B1640" t="s">
        <v>133</v>
      </c>
      <c r="C1640">
        <f t="shared" si="104"/>
        <v>67</v>
      </c>
      <c r="D1640" t="s">
        <v>3</v>
      </c>
      <c r="E1640">
        <f>IF(D1640="ECO",1,IF(D1640="EZ",2,3))</f>
        <v>1</v>
      </c>
      <c r="F1640" t="s">
        <v>4</v>
      </c>
      <c r="G1640">
        <f>IF(F1640="PP_PM",1,IF(F1640="PP_CASH",2,3))</f>
        <v>1</v>
      </c>
      <c r="H1640" t="s">
        <v>5</v>
      </c>
      <c r="I1640">
        <f>IF(H1640="AKULAKUOB",1,IF(H1640="BUKAEXPRESS",2,IF(H1640="BUKALAPAK",3,IF(H1640="E3",4,IF(H1640="LAZADA",5,IF(H1640="MAGELLAN",6,IF(H1640="SHOPEE",7,IF(H1640="TOKOPEDIA",8,9))))))))</f>
        <v>7</v>
      </c>
      <c r="J1640">
        <v>29948</v>
      </c>
      <c r="K1640">
        <f>IF(M1640="Bermasalah",0,1)</f>
        <v>1</v>
      </c>
      <c r="L1640" t="s">
        <v>49</v>
      </c>
      <c r="M1640" t="str">
        <f t="shared" si="102"/>
        <v>Tidak Bermasalah</v>
      </c>
    </row>
    <row r="1641" spans="1:13" x14ac:dyDescent="0.25">
      <c r="A1641" s="1">
        <v>44958</v>
      </c>
      <c r="B1641" t="s">
        <v>133</v>
      </c>
      <c r="C1641">
        <f t="shared" si="104"/>
        <v>67</v>
      </c>
      <c r="D1641" t="s">
        <v>3</v>
      </c>
      <c r="E1641">
        <f>IF(D1641="ECO",1,IF(D1641="EZ",2,3))</f>
        <v>1</v>
      </c>
      <c r="F1641" t="s">
        <v>4</v>
      </c>
      <c r="G1641">
        <f>IF(F1641="PP_PM",1,IF(F1641="PP_CASH",2,3))</f>
        <v>1</v>
      </c>
      <c r="H1641" t="s">
        <v>5</v>
      </c>
      <c r="I1641">
        <f>IF(H1641="AKULAKUOB",1,IF(H1641="BUKAEXPRESS",2,IF(H1641="BUKALAPAK",3,IF(H1641="E3",4,IF(H1641="LAZADA",5,IF(H1641="MAGELLAN",6,IF(H1641="SHOPEE",7,IF(H1641="TOKOPEDIA",8,9))))))))</f>
        <v>7</v>
      </c>
      <c r="J1641">
        <v>21532</v>
      </c>
      <c r="K1641">
        <f>IF(M1641="Bermasalah",0,1)</f>
        <v>1</v>
      </c>
      <c r="L1641" t="s">
        <v>49</v>
      </c>
      <c r="M1641" t="str">
        <f t="shared" si="102"/>
        <v>Tidak Bermasalah</v>
      </c>
    </row>
    <row r="1642" spans="1:13" x14ac:dyDescent="0.25">
      <c r="A1642" s="1">
        <v>44958</v>
      </c>
      <c r="B1642" t="s">
        <v>133</v>
      </c>
      <c r="C1642">
        <f t="shared" si="104"/>
        <v>67</v>
      </c>
      <c r="D1642" t="s">
        <v>3</v>
      </c>
      <c r="E1642">
        <f>IF(D1642="ECO",1,IF(D1642="EZ",2,3))</f>
        <v>1</v>
      </c>
      <c r="F1642" t="s">
        <v>4</v>
      </c>
      <c r="G1642">
        <f>IF(F1642="PP_PM",1,IF(F1642="PP_CASH",2,3))</f>
        <v>1</v>
      </c>
      <c r="H1642" t="s">
        <v>5</v>
      </c>
      <c r="I1642">
        <f>IF(H1642="AKULAKUOB",1,IF(H1642="BUKAEXPRESS",2,IF(H1642="BUKALAPAK",3,IF(H1642="E3",4,IF(H1642="LAZADA",5,IF(H1642="MAGELLAN",6,IF(H1642="SHOPEE",7,IF(H1642="TOKOPEDIA",8,9))))))))</f>
        <v>7</v>
      </c>
      <c r="J1642">
        <v>22028</v>
      </c>
      <c r="K1642">
        <f>IF(M1642="Bermasalah",0,1)</f>
        <v>1</v>
      </c>
      <c r="L1642" t="s">
        <v>49</v>
      </c>
      <c r="M1642" t="str">
        <f t="shared" si="102"/>
        <v>Tidak Bermasalah</v>
      </c>
    </row>
    <row r="1643" spans="1:13" x14ac:dyDescent="0.25">
      <c r="A1643" s="1">
        <v>44958</v>
      </c>
      <c r="B1643" t="s">
        <v>133</v>
      </c>
      <c r="C1643">
        <f t="shared" si="104"/>
        <v>67</v>
      </c>
      <c r="D1643" t="s">
        <v>3</v>
      </c>
      <c r="E1643">
        <f>IF(D1643="ECO",1,IF(D1643="EZ",2,3))</f>
        <v>1</v>
      </c>
      <c r="F1643" t="s">
        <v>4</v>
      </c>
      <c r="G1643">
        <f>IF(F1643="PP_PM",1,IF(F1643="PP_CASH",2,3))</f>
        <v>1</v>
      </c>
      <c r="H1643" t="s">
        <v>5</v>
      </c>
      <c r="I1643">
        <f>IF(H1643="AKULAKUOB",1,IF(H1643="BUKAEXPRESS",2,IF(H1643="BUKALAPAK",3,IF(H1643="E3",4,IF(H1643="LAZADA",5,IF(H1643="MAGELLAN",6,IF(H1643="SHOPEE",7,IF(H1643="TOKOPEDIA",8,9))))))))</f>
        <v>7</v>
      </c>
      <c r="J1643">
        <v>21532</v>
      </c>
      <c r="K1643">
        <f>IF(M1643="Bermasalah",0,1)</f>
        <v>1</v>
      </c>
      <c r="L1643" t="s">
        <v>49</v>
      </c>
      <c r="M1643" t="str">
        <f t="shared" si="102"/>
        <v>Tidak Bermasalah</v>
      </c>
    </row>
    <row r="1644" spans="1:13" x14ac:dyDescent="0.25">
      <c r="A1644" s="1">
        <v>44958</v>
      </c>
      <c r="B1644" t="s">
        <v>133</v>
      </c>
      <c r="C1644">
        <f t="shared" si="104"/>
        <v>67</v>
      </c>
      <c r="D1644" t="s">
        <v>3</v>
      </c>
      <c r="E1644">
        <f>IF(D1644="ECO",1,IF(D1644="EZ",2,3))</f>
        <v>1</v>
      </c>
      <c r="F1644" t="s">
        <v>4</v>
      </c>
      <c r="G1644">
        <f>IF(F1644="PP_PM",1,IF(F1644="PP_CASH",2,3))</f>
        <v>1</v>
      </c>
      <c r="H1644" t="s">
        <v>5</v>
      </c>
      <c r="I1644">
        <f>IF(H1644="AKULAKUOB",1,IF(H1644="BUKAEXPRESS",2,IF(H1644="BUKALAPAK",3,IF(H1644="E3",4,IF(H1644="LAZADA",5,IF(H1644="MAGELLAN",6,IF(H1644="SHOPEE",7,IF(H1644="TOKOPEDIA",8,9))))))))</f>
        <v>7</v>
      </c>
      <c r="J1644">
        <v>21532</v>
      </c>
      <c r="K1644">
        <f>IF(M1644="Bermasalah",0,1)</f>
        <v>1</v>
      </c>
      <c r="L1644" t="s">
        <v>49</v>
      </c>
      <c r="M1644" t="str">
        <f t="shared" si="102"/>
        <v>Tidak Bermasalah</v>
      </c>
    </row>
    <row r="1645" spans="1:13" x14ac:dyDescent="0.25">
      <c r="A1645" s="1">
        <v>44958</v>
      </c>
      <c r="B1645" t="s">
        <v>133</v>
      </c>
      <c r="C1645">
        <f t="shared" si="104"/>
        <v>67</v>
      </c>
      <c r="D1645" t="s">
        <v>3</v>
      </c>
      <c r="E1645">
        <f>IF(D1645="ECO",1,IF(D1645="EZ",2,3))</f>
        <v>1</v>
      </c>
      <c r="F1645" t="s">
        <v>4</v>
      </c>
      <c r="G1645">
        <f>IF(F1645="PP_PM",1,IF(F1645="PP_CASH",2,3))</f>
        <v>1</v>
      </c>
      <c r="H1645" t="s">
        <v>5</v>
      </c>
      <c r="I1645">
        <f>IF(H1645="AKULAKUOB",1,IF(H1645="BUKAEXPRESS",2,IF(H1645="BUKALAPAK",3,IF(H1645="E3",4,IF(H1645="LAZADA",5,IF(H1645="MAGELLAN",6,IF(H1645="SHOPEE",7,IF(H1645="TOKOPEDIA",8,9))))))))</f>
        <v>7</v>
      </c>
      <c r="J1645">
        <v>32918</v>
      </c>
      <c r="K1645">
        <f>IF(M1645="Bermasalah",0,1)</f>
        <v>1</v>
      </c>
      <c r="L1645" t="s">
        <v>49</v>
      </c>
      <c r="M1645" t="str">
        <f t="shared" ref="M1645:M1708" si="105">IF(L1645="Other","Bermasalah",IF(L1645="Delivery","Tidak Bermasalah",IF(L1645="Kirim","Tidak Bermasalah",IF(L1645="Pack","Tidak Bermasalah",IF(L1645="Paket Bermasalah","Bermasalah",IF(L1645="Paket Tinggal Gudang","Tidak Bermasalah",IF(L1645="Sampai","Tidak Bermasalah",IF(L1645="Tanda Terima","Tidak Bermasalah",IF(L1645="TTD Retur","Bermasalah",0)))))))))</f>
        <v>Tidak Bermasalah</v>
      </c>
    </row>
    <row r="1646" spans="1:13" x14ac:dyDescent="0.25">
      <c r="A1646" s="1">
        <v>45003</v>
      </c>
      <c r="B1646" t="s">
        <v>133</v>
      </c>
      <c r="C1646">
        <f t="shared" si="104"/>
        <v>67</v>
      </c>
      <c r="D1646" t="s">
        <v>3</v>
      </c>
      <c r="E1646">
        <f>IF(D1646="ECO",1,IF(D1646="EZ",2,3))</f>
        <v>1</v>
      </c>
      <c r="F1646" t="s">
        <v>4</v>
      </c>
      <c r="G1646">
        <f>IF(F1646="PP_PM",1,IF(F1646="PP_CASH",2,3))</f>
        <v>1</v>
      </c>
      <c r="H1646" t="s">
        <v>5</v>
      </c>
      <c r="I1646">
        <f>IF(H1646="AKULAKUOB",1,IF(H1646="BUKAEXPRESS",2,IF(H1646="BUKALAPAK",3,IF(H1646="E3",4,IF(H1646="LAZADA",5,IF(H1646="MAGELLAN",6,IF(H1646="SHOPEE",7,IF(H1646="TOKOPEDIA",8,9))))))))</f>
        <v>7</v>
      </c>
      <c r="J1646">
        <v>26730</v>
      </c>
      <c r="K1646">
        <f>IF(M1646="Bermasalah",0,1)</f>
        <v>1</v>
      </c>
      <c r="L1646" t="s">
        <v>49</v>
      </c>
      <c r="M1646" t="str">
        <f t="shared" si="105"/>
        <v>Tidak Bermasalah</v>
      </c>
    </row>
    <row r="1647" spans="1:13" x14ac:dyDescent="0.25">
      <c r="A1647" s="1">
        <v>45008</v>
      </c>
      <c r="B1647" t="s">
        <v>133</v>
      </c>
      <c r="C1647">
        <f t="shared" si="104"/>
        <v>67</v>
      </c>
      <c r="D1647" t="s">
        <v>3</v>
      </c>
      <c r="E1647">
        <f>IF(D1647="ECO",1,IF(D1647="EZ",2,3))</f>
        <v>1</v>
      </c>
      <c r="F1647" t="s">
        <v>4</v>
      </c>
      <c r="G1647">
        <f>IF(F1647="PP_PM",1,IF(F1647="PP_CASH",2,3))</f>
        <v>1</v>
      </c>
      <c r="H1647" t="s">
        <v>5</v>
      </c>
      <c r="I1647">
        <f>IF(H1647="AKULAKUOB",1,IF(H1647="BUKAEXPRESS",2,IF(H1647="BUKALAPAK",3,IF(H1647="E3",4,IF(H1647="LAZADA",5,IF(H1647="MAGELLAN",6,IF(H1647="SHOPEE",7,IF(H1647="TOKOPEDIA",8,9))))))))</f>
        <v>7</v>
      </c>
      <c r="J1647">
        <v>32918</v>
      </c>
      <c r="K1647">
        <f>IF(M1647="Bermasalah",0,1)</f>
        <v>1</v>
      </c>
      <c r="L1647" t="s">
        <v>49</v>
      </c>
      <c r="M1647" t="str">
        <f t="shared" si="105"/>
        <v>Tidak Bermasalah</v>
      </c>
    </row>
    <row r="1648" spans="1:13" x14ac:dyDescent="0.25">
      <c r="A1648" s="1">
        <v>44993</v>
      </c>
      <c r="B1648" t="s">
        <v>133</v>
      </c>
      <c r="C1648">
        <f t="shared" si="104"/>
        <v>67</v>
      </c>
      <c r="D1648" t="s">
        <v>3</v>
      </c>
      <c r="E1648">
        <f>IF(D1648="ECO",1,IF(D1648="EZ",2,3))</f>
        <v>1</v>
      </c>
      <c r="F1648" t="s">
        <v>4</v>
      </c>
      <c r="G1648">
        <f>IF(F1648="PP_PM",1,IF(F1648="PP_CASH",2,3))</f>
        <v>1</v>
      </c>
      <c r="H1648" t="s">
        <v>5</v>
      </c>
      <c r="I1648">
        <f>IF(H1648="AKULAKUOB",1,IF(H1648="BUKAEXPRESS",2,IF(H1648="BUKALAPAK",3,IF(H1648="E3",4,IF(H1648="LAZADA",5,IF(H1648="MAGELLAN",6,IF(H1648="SHOPEE",7,IF(H1648="TOKOPEDIA",8,9))))))))</f>
        <v>7</v>
      </c>
      <c r="J1648">
        <v>32918</v>
      </c>
      <c r="K1648">
        <f>IF(M1648="Bermasalah",0,1)</f>
        <v>0</v>
      </c>
      <c r="L1648" t="s">
        <v>131</v>
      </c>
      <c r="M1648" t="str">
        <f t="shared" si="105"/>
        <v>Bermasalah</v>
      </c>
    </row>
    <row r="1649" spans="1:13" x14ac:dyDescent="0.25">
      <c r="A1649" s="1">
        <v>44998</v>
      </c>
      <c r="B1649" t="s">
        <v>133</v>
      </c>
      <c r="C1649">
        <f t="shared" si="104"/>
        <v>67</v>
      </c>
      <c r="D1649" t="s">
        <v>8</v>
      </c>
      <c r="E1649">
        <f>IF(D1649="ECO",1,IF(D1649="EZ",2,3))</f>
        <v>2</v>
      </c>
      <c r="F1649" t="s">
        <v>4</v>
      </c>
      <c r="G1649">
        <f>IF(F1649="PP_PM",1,IF(F1649="PP_CASH",2,3))</f>
        <v>1</v>
      </c>
      <c r="H1649" t="s">
        <v>5</v>
      </c>
      <c r="I1649">
        <f>IF(H1649="AKULAKUOB",1,IF(H1649="BUKAEXPRESS",2,IF(H1649="BUKALAPAK",3,IF(H1649="E3",4,IF(H1649="LAZADA",5,IF(H1649="MAGELLAN",6,IF(H1649="SHOPEE",7,IF(H1649="TOKOPEDIA",8,9))))))))</f>
        <v>7</v>
      </c>
      <c r="J1649">
        <v>48015</v>
      </c>
      <c r="K1649">
        <f>IF(M1649="Bermasalah",0,1)</f>
        <v>1</v>
      </c>
      <c r="L1649" t="s">
        <v>49</v>
      </c>
      <c r="M1649" t="str">
        <f t="shared" si="105"/>
        <v>Tidak Bermasalah</v>
      </c>
    </row>
    <row r="1650" spans="1:13" x14ac:dyDescent="0.25">
      <c r="A1650" s="1">
        <v>44999</v>
      </c>
      <c r="B1650" t="s">
        <v>133</v>
      </c>
      <c r="C1650">
        <f t="shared" si="104"/>
        <v>67</v>
      </c>
      <c r="D1650" t="s">
        <v>3</v>
      </c>
      <c r="E1650">
        <f>IF(D1650="ECO",1,IF(D1650="EZ",2,3))</f>
        <v>1</v>
      </c>
      <c r="F1650" t="s">
        <v>4</v>
      </c>
      <c r="G1650">
        <f>IF(F1650="PP_PM",1,IF(F1650="PP_CASH",2,3))</f>
        <v>1</v>
      </c>
      <c r="H1650" t="s">
        <v>5</v>
      </c>
      <c r="I1650">
        <f>IF(H1650="AKULAKUOB",1,IF(H1650="BUKAEXPRESS",2,IF(H1650="BUKALAPAK",3,IF(H1650="E3",4,IF(H1650="LAZADA",5,IF(H1650="MAGELLAN",6,IF(H1650="SHOPEE",7,IF(H1650="TOKOPEDIA",8,9))))))))</f>
        <v>7</v>
      </c>
      <c r="J1650">
        <v>17325</v>
      </c>
      <c r="K1650">
        <f>IF(M1650="Bermasalah",0,1)</f>
        <v>0</v>
      </c>
      <c r="L1650" t="s">
        <v>131</v>
      </c>
      <c r="M1650" t="str">
        <f t="shared" si="105"/>
        <v>Bermasalah</v>
      </c>
    </row>
    <row r="1651" spans="1:13" x14ac:dyDescent="0.25">
      <c r="A1651" s="1">
        <v>45001</v>
      </c>
      <c r="B1651" t="s">
        <v>133</v>
      </c>
      <c r="C1651">
        <f t="shared" si="104"/>
        <v>67</v>
      </c>
      <c r="D1651" t="s">
        <v>3</v>
      </c>
      <c r="E1651">
        <f>IF(D1651="ECO",1,IF(D1651="EZ",2,3))</f>
        <v>1</v>
      </c>
      <c r="F1651" t="s">
        <v>4</v>
      </c>
      <c r="G1651">
        <f>IF(F1651="PP_PM",1,IF(F1651="PP_CASH",2,3))</f>
        <v>1</v>
      </c>
      <c r="H1651" t="s">
        <v>5</v>
      </c>
      <c r="I1651">
        <f>IF(H1651="AKULAKUOB",1,IF(H1651="BUKAEXPRESS",2,IF(H1651="BUKALAPAK",3,IF(H1651="E3",4,IF(H1651="LAZADA",5,IF(H1651="MAGELLAN",6,IF(H1651="SHOPEE",7,IF(H1651="TOKOPEDIA",8,9))))))))</f>
        <v>7</v>
      </c>
      <c r="J1651">
        <v>23018</v>
      </c>
      <c r="K1651">
        <f>IF(M1651="Bermasalah",0,1)</f>
        <v>0</v>
      </c>
      <c r="L1651" t="s">
        <v>131</v>
      </c>
      <c r="M1651" t="str">
        <f t="shared" si="105"/>
        <v>Bermasalah</v>
      </c>
    </row>
    <row r="1652" spans="1:13" x14ac:dyDescent="0.25">
      <c r="A1652" s="1">
        <v>45004</v>
      </c>
      <c r="B1652" t="s">
        <v>133</v>
      </c>
      <c r="C1652">
        <f t="shared" si="104"/>
        <v>67</v>
      </c>
      <c r="D1652" t="s">
        <v>3</v>
      </c>
      <c r="E1652">
        <f>IF(D1652="ECO",1,IF(D1652="EZ",2,3))</f>
        <v>1</v>
      </c>
      <c r="F1652" t="s">
        <v>4</v>
      </c>
      <c r="G1652">
        <f>IF(F1652="PP_PM",1,IF(F1652="PP_CASH",2,3))</f>
        <v>1</v>
      </c>
      <c r="H1652" t="s">
        <v>5</v>
      </c>
      <c r="I1652">
        <f>IF(H1652="AKULAKUOB",1,IF(H1652="BUKAEXPRESS",2,IF(H1652="BUKALAPAK",3,IF(H1652="E3",4,IF(H1652="LAZADA",5,IF(H1652="MAGELLAN",6,IF(H1652="SHOPEE",7,IF(H1652="TOKOPEDIA",8,9))))))))</f>
        <v>7</v>
      </c>
      <c r="J1652">
        <v>37372</v>
      </c>
      <c r="K1652">
        <f>IF(M1652="Bermasalah",0,1)</f>
        <v>0</v>
      </c>
      <c r="L1652" t="s">
        <v>131</v>
      </c>
      <c r="M1652" t="str">
        <f t="shared" si="105"/>
        <v>Bermasalah</v>
      </c>
    </row>
    <row r="1653" spans="1:13" x14ac:dyDescent="0.25">
      <c r="A1653" s="1">
        <v>45006</v>
      </c>
      <c r="B1653" t="s">
        <v>133</v>
      </c>
      <c r="C1653">
        <f t="shared" si="104"/>
        <v>67</v>
      </c>
      <c r="D1653" t="s">
        <v>3</v>
      </c>
      <c r="E1653">
        <f>IF(D1653="ECO",1,IF(D1653="EZ",2,3))</f>
        <v>1</v>
      </c>
      <c r="F1653" t="s">
        <v>4</v>
      </c>
      <c r="G1653">
        <f>IF(F1653="PP_PM",1,IF(F1653="PP_CASH",2,3))</f>
        <v>1</v>
      </c>
      <c r="H1653" t="s">
        <v>5</v>
      </c>
      <c r="I1653">
        <f>IF(H1653="AKULAKUOB",1,IF(H1653="BUKAEXPRESS",2,IF(H1653="BUKALAPAK",3,IF(H1653="E3",4,IF(H1653="LAZADA",5,IF(H1653="MAGELLAN",6,IF(H1653="SHOPEE",7,IF(H1653="TOKOPEDIA",8,9))))))))</f>
        <v>7</v>
      </c>
      <c r="J1653">
        <v>33412</v>
      </c>
      <c r="K1653">
        <f>IF(M1653="Bermasalah",0,1)</f>
        <v>0</v>
      </c>
      <c r="L1653" t="s">
        <v>131</v>
      </c>
      <c r="M1653" t="str">
        <f t="shared" si="105"/>
        <v>Bermasalah</v>
      </c>
    </row>
    <row r="1654" spans="1:13" x14ac:dyDescent="0.25">
      <c r="A1654" s="1">
        <v>45008</v>
      </c>
      <c r="B1654" t="s">
        <v>133</v>
      </c>
      <c r="C1654">
        <f t="shared" si="104"/>
        <v>67</v>
      </c>
      <c r="D1654" t="s">
        <v>3</v>
      </c>
      <c r="E1654">
        <f>IF(D1654="ECO",1,IF(D1654="EZ",2,3))</f>
        <v>1</v>
      </c>
      <c r="F1654" t="s">
        <v>4</v>
      </c>
      <c r="G1654">
        <f>IF(F1654="PP_PM",1,IF(F1654="PP_CASH",2,3))</f>
        <v>1</v>
      </c>
      <c r="H1654" t="s">
        <v>5</v>
      </c>
      <c r="I1654">
        <f>IF(H1654="AKULAKUOB",1,IF(H1654="BUKAEXPRESS",2,IF(H1654="BUKALAPAK",3,IF(H1654="E3",4,IF(H1654="LAZADA",5,IF(H1654="MAGELLAN",6,IF(H1654="SHOPEE",7,IF(H1654="TOKOPEDIA",8,9))))))))</f>
        <v>7</v>
      </c>
      <c r="J1654">
        <v>22028</v>
      </c>
      <c r="K1654">
        <f>IF(M1654="Bermasalah",0,1)</f>
        <v>0</v>
      </c>
      <c r="L1654" t="s">
        <v>131</v>
      </c>
      <c r="M1654" t="str">
        <f t="shared" si="105"/>
        <v>Bermasalah</v>
      </c>
    </row>
    <row r="1655" spans="1:13" x14ac:dyDescent="0.25">
      <c r="A1655" s="1">
        <v>45008</v>
      </c>
      <c r="B1655" t="s">
        <v>133</v>
      </c>
      <c r="C1655">
        <f t="shared" si="104"/>
        <v>67</v>
      </c>
      <c r="D1655" t="s">
        <v>3</v>
      </c>
      <c r="E1655">
        <f>IF(D1655="ECO",1,IF(D1655="EZ",2,3))</f>
        <v>1</v>
      </c>
      <c r="F1655" t="s">
        <v>4</v>
      </c>
      <c r="G1655">
        <f>IF(F1655="PP_PM",1,IF(F1655="PP_CASH",2,3))</f>
        <v>1</v>
      </c>
      <c r="H1655" t="s">
        <v>5</v>
      </c>
      <c r="I1655">
        <f>IF(H1655="AKULAKUOB",1,IF(H1655="BUKAEXPRESS",2,IF(H1655="BUKALAPAK",3,IF(H1655="E3",4,IF(H1655="LAZADA",5,IF(H1655="MAGELLAN",6,IF(H1655="SHOPEE",7,IF(H1655="TOKOPEDIA",8,9))))))))</f>
        <v>7</v>
      </c>
      <c r="J1655">
        <v>18810</v>
      </c>
      <c r="K1655">
        <f>IF(M1655="Bermasalah",0,1)</f>
        <v>0</v>
      </c>
      <c r="L1655" t="s">
        <v>131</v>
      </c>
      <c r="M1655" t="str">
        <f t="shared" si="105"/>
        <v>Bermasalah</v>
      </c>
    </row>
    <row r="1656" spans="1:13" x14ac:dyDescent="0.25">
      <c r="A1656" s="1">
        <v>45010</v>
      </c>
      <c r="B1656" t="s">
        <v>133</v>
      </c>
      <c r="C1656">
        <f t="shared" si="104"/>
        <v>67</v>
      </c>
      <c r="D1656" t="s">
        <v>3</v>
      </c>
      <c r="E1656">
        <f>IF(D1656="ECO",1,IF(D1656="EZ",2,3))</f>
        <v>1</v>
      </c>
      <c r="F1656" t="s">
        <v>4</v>
      </c>
      <c r="G1656">
        <f>IF(F1656="PP_PM",1,IF(F1656="PP_CASH",2,3))</f>
        <v>1</v>
      </c>
      <c r="H1656" t="s">
        <v>5</v>
      </c>
      <c r="I1656">
        <f>IF(H1656="AKULAKUOB",1,IF(H1656="BUKAEXPRESS",2,IF(H1656="BUKALAPAK",3,IF(H1656="E3",4,IF(H1656="LAZADA",5,IF(H1656="MAGELLAN",6,IF(H1656="SHOPEE",7,IF(H1656="TOKOPEDIA",8,9))))))))</f>
        <v>7</v>
      </c>
      <c r="J1656">
        <v>17325</v>
      </c>
      <c r="K1656">
        <f>IF(M1656="Bermasalah",0,1)</f>
        <v>1</v>
      </c>
      <c r="L1656" t="s">
        <v>49</v>
      </c>
      <c r="M1656" t="str">
        <f t="shared" si="105"/>
        <v>Tidak Bermasalah</v>
      </c>
    </row>
    <row r="1657" spans="1:13" x14ac:dyDescent="0.25">
      <c r="A1657" s="1">
        <v>45010</v>
      </c>
      <c r="B1657" t="s">
        <v>133</v>
      </c>
      <c r="C1657">
        <f t="shared" si="104"/>
        <v>67</v>
      </c>
      <c r="D1657" t="s">
        <v>3</v>
      </c>
      <c r="E1657">
        <f>IF(D1657="ECO",1,IF(D1657="EZ",2,3))</f>
        <v>1</v>
      </c>
      <c r="F1657" t="s">
        <v>4</v>
      </c>
      <c r="G1657">
        <f>IF(F1657="PP_PM",1,IF(F1657="PP_CASH",2,3))</f>
        <v>1</v>
      </c>
      <c r="H1657" t="s">
        <v>5</v>
      </c>
      <c r="I1657">
        <f>IF(H1657="AKULAKUOB",1,IF(H1657="BUKAEXPRESS",2,IF(H1657="BUKALAPAK",3,IF(H1657="E3",4,IF(H1657="LAZADA",5,IF(H1657="MAGELLAN",6,IF(H1657="SHOPEE",7,IF(H1657="TOKOPEDIA",8,9))))))))</f>
        <v>7</v>
      </c>
      <c r="J1657">
        <v>37372</v>
      </c>
      <c r="K1657">
        <f>IF(M1657="Bermasalah",0,1)</f>
        <v>1</v>
      </c>
      <c r="L1657" t="s">
        <v>49</v>
      </c>
      <c r="M1657" t="str">
        <f t="shared" si="105"/>
        <v>Tidak Bermasalah</v>
      </c>
    </row>
    <row r="1658" spans="1:13" x14ac:dyDescent="0.25">
      <c r="A1658" s="1">
        <v>45010</v>
      </c>
      <c r="B1658" t="s">
        <v>133</v>
      </c>
      <c r="C1658">
        <f t="shared" si="104"/>
        <v>67</v>
      </c>
      <c r="D1658" t="s">
        <v>3</v>
      </c>
      <c r="E1658">
        <f>IF(D1658="ECO",1,IF(D1658="EZ",2,3))</f>
        <v>1</v>
      </c>
      <c r="F1658" t="s">
        <v>4</v>
      </c>
      <c r="G1658">
        <f>IF(F1658="PP_PM",1,IF(F1658="PP_CASH",2,3))</f>
        <v>1</v>
      </c>
      <c r="H1658" t="s">
        <v>5</v>
      </c>
      <c r="I1658">
        <f>IF(H1658="AKULAKUOB",1,IF(H1658="BUKAEXPRESS",2,IF(H1658="BUKALAPAK",3,IF(H1658="E3",4,IF(H1658="LAZADA",5,IF(H1658="MAGELLAN",6,IF(H1658="SHOPEE",7,IF(H1658="TOKOPEDIA",8,9))))))))</f>
        <v>7</v>
      </c>
      <c r="J1658">
        <v>37372</v>
      </c>
      <c r="K1658">
        <f>IF(M1658="Bermasalah",0,1)</f>
        <v>0</v>
      </c>
      <c r="L1658" t="s">
        <v>131</v>
      </c>
      <c r="M1658" t="str">
        <f t="shared" si="105"/>
        <v>Bermasalah</v>
      </c>
    </row>
    <row r="1659" spans="1:13" x14ac:dyDescent="0.25">
      <c r="A1659" s="1">
        <v>45011</v>
      </c>
      <c r="B1659" t="s">
        <v>133</v>
      </c>
      <c r="C1659">
        <f t="shared" si="104"/>
        <v>67</v>
      </c>
      <c r="D1659" t="s">
        <v>3</v>
      </c>
      <c r="E1659">
        <f>IF(D1659="ECO",1,IF(D1659="EZ",2,3))</f>
        <v>1</v>
      </c>
      <c r="F1659" t="s">
        <v>4</v>
      </c>
      <c r="G1659">
        <f>IF(F1659="PP_PM",1,IF(F1659="PP_CASH",2,3))</f>
        <v>1</v>
      </c>
      <c r="H1659" t="s">
        <v>5</v>
      </c>
      <c r="I1659">
        <f>IF(H1659="AKULAKUOB",1,IF(H1659="BUKAEXPRESS",2,IF(H1659="BUKALAPAK",3,IF(H1659="E3",4,IF(H1659="LAZADA",5,IF(H1659="MAGELLAN",6,IF(H1659="SHOPEE",7,IF(H1659="TOKOPEDIA",8,9))))))))</f>
        <v>7</v>
      </c>
      <c r="J1659">
        <v>26482</v>
      </c>
      <c r="K1659">
        <f>IF(M1659="Bermasalah",0,1)</f>
        <v>0</v>
      </c>
      <c r="L1659" t="s">
        <v>131</v>
      </c>
      <c r="M1659" t="str">
        <f t="shared" si="105"/>
        <v>Bermasalah</v>
      </c>
    </row>
    <row r="1660" spans="1:13" x14ac:dyDescent="0.25">
      <c r="A1660" s="1">
        <v>45013</v>
      </c>
      <c r="B1660" t="s">
        <v>133</v>
      </c>
      <c r="C1660">
        <f t="shared" si="104"/>
        <v>67</v>
      </c>
      <c r="D1660" t="s">
        <v>3</v>
      </c>
      <c r="E1660">
        <f>IF(D1660="ECO",1,IF(D1660="EZ",2,3))</f>
        <v>1</v>
      </c>
      <c r="F1660" t="s">
        <v>4</v>
      </c>
      <c r="G1660">
        <f>IF(F1660="PP_PM",1,IF(F1660="PP_CASH",2,3))</f>
        <v>1</v>
      </c>
      <c r="H1660" t="s">
        <v>5</v>
      </c>
      <c r="I1660">
        <f>IF(H1660="AKULAKUOB",1,IF(H1660="BUKAEXPRESS",2,IF(H1660="BUKALAPAK",3,IF(H1660="E3",4,IF(H1660="LAZADA",5,IF(H1660="MAGELLAN",6,IF(H1660="SHOPEE",7,IF(H1660="TOKOPEDIA",8,9))))))))</f>
        <v>7</v>
      </c>
      <c r="J1660">
        <v>31432</v>
      </c>
      <c r="K1660">
        <f>IF(M1660="Bermasalah",0,1)</f>
        <v>1</v>
      </c>
      <c r="L1660" t="s">
        <v>49</v>
      </c>
      <c r="M1660" t="str">
        <f t="shared" si="105"/>
        <v>Tidak Bermasalah</v>
      </c>
    </row>
    <row r="1661" spans="1:13" x14ac:dyDescent="0.25">
      <c r="A1661" s="1">
        <v>45013</v>
      </c>
      <c r="B1661" t="s">
        <v>133</v>
      </c>
      <c r="C1661">
        <f t="shared" si="104"/>
        <v>67</v>
      </c>
      <c r="D1661" t="s">
        <v>3</v>
      </c>
      <c r="E1661">
        <f>IF(D1661="ECO",1,IF(D1661="EZ",2,3))</f>
        <v>1</v>
      </c>
      <c r="F1661" t="s">
        <v>4</v>
      </c>
      <c r="G1661">
        <f>IF(F1661="PP_PM",1,IF(F1661="PP_CASH",2,3))</f>
        <v>1</v>
      </c>
      <c r="H1661" t="s">
        <v>5</v>
      </c>
      <c r="I1661">
        <f>IF(H1661="AKULAKUOB",1,IF(H1661="BUKAEXPRESS",2,IF(H1661="BUKALAPAK",3,IF(H1661="E3",4,IF(H1661="LAZADA",5,IF(H1661="MAGELLAN",6,IF(H1661="SHOPEE",7,IF(H1661="TOKOPEDIA",8,9))))))))</f>
        <v>7</v>
      </c>
      <c r="J1661">
        <v>28958</v>
      </c>
      <c r="K1661">
        <f>IF(M1661="Bermasalah",0,1)</f>
        <v>0</v>
      </c>
      <c r="L1661" t="s">
        <v>131</v>
      </c>
      <c r="M1661" t="str">
        <f t="shared" si="105"/>
        <v>Bermasalah</v>
      </c>
    </row>
    <row r="1662" spans="1:13" x14ac:dyDescent="0.25">
      <c r="A1662" s="1">
        <v>45013</v>
      </c>
      <c r="B1662" t="s">
        <v>133</v>
      </c>
      <c r="C1662">
        <f t="shared" si="104"/>
        <v>67</v>
      </c>
      <c r="D1662" t="s">
        <v>3</v>
      </c>
      <c r="E1662">
        <f>IF(D1662="ECO",1,IF(D1662="EZ",2,3))</f>
        <v>1</v>
      </c>
      <c r="F1662" t="s">
        <v>4</v>
      </c>
      <c r="G1662">
        <f>IF(F1662="PP_PM",1,IF(F1662="PP_CASH",2,3))</f>
        <v>1</v>
      </c>
      <c r="H1662" t="s">
        <v>5</v>
      </c>
      <c r="I1662">
        <f>IF(H1662="AKULAKUOB",1,IF(H1662="BUKAEXPRESS",2,IF(H1662="BUKALAPAK",3,IF(H1662="E3",4,IF(H1662="LAZADA",5,IF(H1662="MAGELLAN",6,IF(H1662="SHOPEE",7,IF(H1662="TOKOPEDIA",8,9))))))))</f>
        <v>7</v>
      </c>
      <c r="J1662">
        <v>28958</v>
      </c>
      <c r="K1662">
        <f>IF(M1662="Bermasalah",0,1)</f>
        <v>0</v>
      </c>
      <c r="L1662" t="s">
        <v>131</v>
      </c>
      <c r="M1662" t="str">
        <f t="shared" si="105"/>
        <v>Bermasalah</v>
      </c>
    </row>
    <row r="1663" spans="1:13" x14ac:dyDescent="0.25">
      <c r="A1663" s="1">
        <v>45013</v>
      </c>
      <c r="B1663" t="s">
        <v>133</v>
      </c>
      <c r="C1663">
        <f t="shared" si="104"/>
        <v>67</v>
      </c>
      <c r="D1663" t="s">
        <v>3</v>
      </c>
      <c r="E1663">
        <f>IF(D1663="ECO",1,IF(D1663="EZ",2,3))</f>
        <v>1</v>
      </c>
      <c r="F1663" t="s">
        <v>4</v>
      </c>
      <c r="G1663">
        <f>IF(F1663="PP_PM",1,IF(F1663="PP_CASH",2,3))</f>
        <v>1</v>
      </c>
      <c r="H1663" t="s">
        <v>5</v>
      </c>
      <c r="I1663">
        <f>IF(H1663="AKULAKUOB",1,IF(H1663="BUKAEXPRESS",2,IF(H1663="BUKALAPAK",3,IF(H1663="E3",4,IF(H1663="LAZADA",5,IF(H1663="MAGELLAN",6,IF(H1663="SHOPEE",7,IF(H1663="TOKOPEDIA",8,9))))))))</f>
        <v>7</v>
      </c>
      <c r="J1663">
        <v>20295</v>
      </c>
      <c r="K1663">
        <f>IF(M1663="Bermasalah",0,1)</f>
        <v>0</v>
      </c>
      <c r="L1663" t="s">
        <v>131</v>
      </c>
      <c r="M1663" t="str">
        <f t="shared" si="105"/>
        <v>Bermasalah</v>
      </c>
    </row>
    <row r="1664" spans="1:13" x14ac:dyDescent="0.25">
      <c r="A1664" s="1">
        <v>45013</v>
      </c>
      <c r="B1664" t="s">
        <v>133</v>
      </c>
      <c r="C1664">
        <f t="shared" si="104"/>
        <v>67</v>
      </c>
      <c r="D1664" t="s">
        <v>3</v>
      </c>
      <c r="E1664">
        <f>IF(D1664="ECO",1,IF(D1664="EZ",2,3))</f>
        <v>1</v>
      </c>
      <c r="F1664" t="s">
        <v>4</v>
      </c>
      <c r="G1664">
        <f>IF(F1664="PP_PM",1,IF(F1664="PP_CASH",2,3))</f>
        <v>1</v>
      </c>
      <c r="H1664" t="s">
        <v>5</v>
      </c>
      <c r="I1664">
        <f>IF(H1664="AKULAKUOB",1,IF(H1664="BUKAEXPRESS",2,IF(H1664="BUKALAPAK",3,IF(H1664="E3",4,IF(H1664="LAZADA",5,IF(H1664="MAGELLAN",6,IF(H1664="SHOPEE",7,IF(H1664="TOKOPEDIA",8,9))))))))</f>
        <v>7</v>
      </c>
      <c r="J1664">
        <v>28958</v>
      </c>
      <c r="K1664">
        <f>IF(M1664="Bermasalah",0,1)</f>
        <v>0</v>
      </c>
      <c r="L1664" t="s">
        <v>131</v>
      </c>
      <c r="M1664" t="str">
        <f t="shared" si="105"/>
        <v>Bermasalah</v>
      </c>
    </row>
    <row r="1665" spans="1:13" x14ac:dyDescent="0.25">
      <c r="A1665" s="1">
        <v>45013</v>
      </c>
      <c r="B1665" t="s">
        <v>133</v>
      </c>
      <c r="C1665">
        <f t="shared" si="104"/>
        <v>67</v>
      </c>
      <c r="D1665" t="s">
        <v>3</v>
      </c>
      <c r="E1665">
        <f>IF(D1665="ECO",1,IF(D1665="EZ",2,3))</f>
        <v>1</v>
      </c>
      <c r="F1665" t="s">
        <v>4</v>
      </c>
      <c r="G1665">
        <f>IF(F1665="PP_PM",1,IF(F1665="PP_CASH",2,3))</f>
        <v>1</v>
      </c>
      <c r="H1665" t="s">
        <v>5</v>
      </c>
      <c r="I1665">
        <f>IF(H1665="AKULAKUOB",1,IF(H1665="BUKAEXPRESS",2,IF(H1665="BUKALAPAK",3,IF(H1665="E3",4,IF(H1665="LAZADA",5,IF(H1665="MAGELLAN",6,IF(H1665="SHOPEE",7,IF(H1665="TOKOPEDIA",8,9))))))))</f>
        <v>7</v>
      </c>
      <c r="J1665">
        <v>15345</v>
      </c>
      <c r="K1665">
        <f>IF(M1665="Bermasalah",0,1)</f>
        <v>1</v>
      </c>
      <c r="L1665" t="s">
        <v>49</v>
      </c>
      <c r="M1665" t="str">
        <f t="shared" si="105"/>
        <v>Tidak Bermasalah</v>
      </c>
    </row>
    <row r="1666" spans="1:13" x14ac:dyDescent="0.25">
      <c r="A1666" s="1">
        <v>45014</v>
      </c>
      <c r="B1666" t="s">
        <v>133</v>
      </c>
      <c r="C1666">
        <f t="shared" si="104"/>
        <v>67</v>
      </c>
      <c r="D1666" t="s">
        <v>3</v>
      </c>
      <c r="E1666">
        <f>IF(D1666="ECO",1,IF(D1666="EZ",2,3))</f>
        <v>1</v>
      </c>
      <c r="F1666" t="s">
        <v>4</v>
      </c>
      <c r="G1666">
        <f>IF(F1666="PP_PM",1,IF(F1666="PP_CASH",2,3))</f>
        <v>1</v>
      </c>
      <c r="H1666" t="s">
        <v>5</v>
      </c>
      <c r="I1666">
        <f>IF(H1666="AKULAKUOB",1,IF(H1666="BUKAEXPRESS",2,IF(H1666="BUKALAPAK",3,IF(H1666="E3",4,IF(H1666="LAZADA",5,IF(H1666="MAGELLAN",6,IF(H1666="SHOPEE",7,IF(H1666="TOKOPEDIA",8,9))))))))</f>
        <v>7</v>
      </c>
      <c r="J1666">
        <v>17325</v>
      </c>
      <c r="K1666">
        <f>IF(M1666="Bermasalah",0,1)</f>
        <v>1</v>
      </c>
      <c r="L1666" t="s">
        <v>49</v>
      </c>
      <c r="M1666" t="str">
        <f t="shared" si="105"/>
        <v>Tidak Bermasalah</v>
      </c>
    </row>
    <row r="1667" spans="1:13" x14ac:dyDescent="0.25">
      <c r="A1667" s="1">
        <v>45014</v>
      </c>
      <c r="B1667" t="s">
        <v>133</v>
      </c>
      <c r="C1667">
        <f t="shared" si="104"/>
        <v>67</v>
      </c>
      <c r="D1667" t="s">
        <v>3</v>
      </c>
      <c r="E1667">
        <f>IF(D1667="ECO",1,IF(D1667="EZ",2,3))</f>
        <v>1</v>
      </c>
      <c r="F1667" t="s">
        <v>4</v>
      </c>
      <c r="G1667">
        <f>IF(F1667="PP_PM",1,IF(F1667="PP_CASH",2,3))</f>
        <v>1</v>
      </c>
      <c r="H1667" t="s">
        <v>5</v>
      </c>
      <c r="I1667">
        <f>IF(H1667="AKULAKUOB",1,IF(H1667="BUKAEXPRESS",2,IF(H1667="BUKALAPAK",3,IF(H1667="E3",4,IF(H1667="LAZADA",5,IF(H1667="MAGELLAN",6,IF(H1667="SHOPEE",7,IF(H1667="TOKOPEDIA",8,9))))))))</f>
        <v>7</v>
      </c>
      <c r="J1667">
        <v>32918</v>
      </c>
      <c r="K1667">
        <f>IF(M1667="Bermasalah",0,1)</f>
        <v>1</v>
      </c>
      <c r="L1667" t="s">
        <v>49</v>
      </c>
      <c r="M1667" t="str">
        <f t="shared" si="105"/>
        <v>Tidak Bermasalah</v>
      </c>
    </row>
    <row r="1668" spans="1:13" x14ac:dyDescent="0.25">
      <c r="A1668" s="1">
        <v>45014</v>
      </c>
      <c r="B1668" t="s">
        <v>133</v>
      </c>
      <c r="C1668">
        <f t="shared" si="104"/>
        <v>67</v>
      </c>
      <c r="D1668" t="s">
        <v>3</v>
      </c>
      <c r="E1668">
        <f>IF(D1668="ECO",1,IF(D1668="EZ",2,3))</f>
        <v>1</v>
      </c>
      <c r="F1668" t="s">
        <v>4</v>
      </c>
      <c r="G1668">
        <f>IF(F1668="PP_PM",1,IF(F1668="PP_CASH",2,3))</f>
        <v>1</v>
      </c>
      <c r="H1668" t="s">
        <v>5</v>
      </c>
      <c r="I1668">
        <f>IF(H1668="AKULAKUOB",1,IF(H1668="BUKAEXPRESS",2,IF(H1668="BUKALAPAK",3,IF(H1668="E3",4,IF(H1668="LAZADA",5,IF(H1668="MAGELLAN",6,IF(H1668="SHOPEE",7,IF(H1668="TOKOPEDIA",8,9))))))))</f>
        <v>7</v>
      </c>
      <c r="J1668">
        <v>32918</v>
      </c>
      <c r="K1668">
        <f>IF(M1668="Bermasalah",0,1)</f>
        <v>1</v>
      </c>
      <c r="L1668" t="s">
        <v>49</v>
      </c>
      <c r="M1668" t="str">
        <f t="shared" si="105"/>
        <v>Tidak Bermasalah</v>
      </c>
    </row>
    <row r="1669" spans="1:13" x14ac:dyDescent="0.25">
      <c r="A1669" s="1">
        <v>45014</v>
      </c>
      <c r="B1669" t="s">
        <v>133</v>
      </c>
      <c r="C1669">
        <f t="shared" si="104"/>
        <v>67</v>
      </c>
      <c r="D1669" t="s">
        <v>3</v>
      </c>
      <c r="E1669">
        <f>IF(D1669="ECO",1,IF(D1669="EZ",2,3))</f>
        <v>1</v>
      </c>
      <c r="F1669" t="s">
        <v>4</v>
      </c>
      <c r="G1669">
        <f>IF(F1669="PP_PM",1,IF(F1669="PP_CASH",2,3))</f>
        <v>1</v>
      </c>
      <c r="H1669" t="s">
        <v>5</v>
      </c>
      <c r="I1669">
        <f>IF(H1669="AKULAKUOB",1,IF(H1669="BUKAEXPRESS",2,IF(H1669="BUKALAPAK",3,IF(H1669="E3",4,IF(H1669="LAZADA",5,IF(H1669="MAGELLAN",6,IF(H1669="SHOPEE",7,IF(H1669="TOKOPEDIA",8,9))))))))</f>
        <v>7</v>
      </c>
      <c r="J1669">
        <v>26730</v>
      </c>
      <c r="K1669">
        <f>IF(M1669="Bermasalah",0,1)</f>
        <v>1</v>
      </c>
      <c r="L1669" t="s">
        <v>49</v>
      </c>
      <c r="M1669" t="str">
        <f t="shared" si="105"/>
        <v>Tidak Bermasalah</v>
      </c>
    </row>
    <row r="1670" spans="1:13" x14ac:dyDescent="0.25">
      <c r="A1670" s="1">
        <v>45014</v>
      </c>
      <c r="B1670" t="s">
        <v>133</v>
      </c>
      <c r="C1670">
        <f t="shared" si="104"/>
        <v>67</v>
      </c>
      <c r="D1670" t="s">
        <v>3</v>
      </c>
      <c r="E1670">
        <f>IF(D1670="ECO",1,IF(D1670="EZ",2,3))</f>
        <v>1</v>
      </c>
      <c r="F1670" t="s">
        <v>4</v>
      </c>
      <c r="G1670">
        <f>IF(F1670="PP_PM",1,IF(F1670="PP_CASH",2,3))</f>
        <v>1</v>
      </c>
      <c r="H1670" t="s">
        <v>5</v>
      </c>
      <c r="I1670">
        <f>IF(H1670="AKULAKUOB",1,IF(H1670="BUKAEXPRESS",2,IF(H1670="BUKALAPAK",3,IF(H1670="E3",4,IF(H1670="LAZADA",5,IF(H1670="MAGELLAN",6,IF(H1670="SHOPEE",7,IF(H1670="TOKOPEDIA",8,9))))))))</f>
        <v>7</v>
      </c>
      <c r="J1670">
        <v>20790</v>
      </c>
      <c r="K1670">
        <f>IF(M1670="Bermasalah",0,1)</f>
        <v>0</v>
      </c>
      <c r="L1670" t="s">
        <v>131</v>
      </c>
      <c r="M1670" t="str">
        <f t="shared" si="105"/>
        <v>Bermasalah</v>
      </c>
    </row>
    <row r="1671" spans="1:13" x14ac:dyDescent="0.25">
      <c r="A1671" s="1">
        <v>45014</v>
      </c>
      <c r="B1671" t="s">
        <v>133</v>
      </c>
      <c r="C1671">
        <f t="shared" si="104"/>
        <v>67</v>
      </c>
      <c r="D1671" t="s">
        <v>3</v>
      </c>
      <c r="E1671">
        <f>IF(D1671="ECO",1,IF(D1671="EZ",2,3))</f>
        <v>1</v>
      </c>
      <c r="F1671" t="s">
        <v>4</v>
      </c>
      <c r="G1671">
        <f>IF(F1671="PP_PM",1,IF(F1671="PP_CASH",2,3))</f>
        <v>1</v>
      </c>
      <c r="H1671" t="s">
        <v>5</v>
      </c>
      <c r="I1671">
        <f>IF(H1671="AKULAKUOB",1,IF(H1671="BUKAEXPRESS",2,IF(H1671="BUKALAPAK",3,IF(H1671="E3",4,IF(H1671="LAZADA",5,IF(H1671="MAGELLAN",6,IF(H1671="SHOPEE",7,IF(H1671="TOKOPEDIA",8,9))))))))</f>
        <v>7</v>
      </c>
      <c r="J1671">
        <v>24998</v>
      </c>
      <c r="K1671">
        <f>IF(M1671="Bermasalah",0,1)</f>
        <v>1</v>
      </c>
      <c r="L1671" t="s">
        <v>49</v>
      </c>
      <c r="M1671" t="str">
        <f t="shared" si="105"/>
        <v>Tidak Bermasalah</v>
      </c>
    </row>
    <row r="1672" spans="1:13" x14ac:dyDescent="0.25">
      <c r="A1672" s="1">
        <v>45015</v>
      </c>
      <c r="B1672" t="s">
        <v>133</v>
      </c>
      <c r="C1672">
        <f t="shared" si="104"/>
        <v>67</v>
      </c>
      <c r="D1672" t="s">
        <v>3</v>
      </c>
      <c r="E1672">
        <f>IF(D1672="ECO",1,IF(D1672="EZ",2,3))</f>
        <v>1</v>
      </c>
      <c r="F1672" t="s">
        <v>4</v>
      </c>
      <c r="G1672">
        <f>IF(F1672="PP_PM",1,IF(F1672="PP_CASH",2,3))</f>
        <v>1</v>
      </c>
      <c r="H1672" t="s">
        <v>5</v>
      </c>
      <c r="I1672">
        <f>IF(H1672="AKULAKUOB",1,IF(H1672="BUKAEXPRESS",2,IF(H1672="BUKALAPAK",3,IF(H1672="E3",4,IF(H1672="LAZADA",5,IF(H1672="MAGELLAN",6,IF(H1672="SHOPEE",7,IF(H1672="TOKOPEDIA",8,9))))))))</f>
        <v>7</v>
      </c>
      <c r="J1672">
        <v>17325</v>
      </c>
      <c r="K1672">
        <f>IF(M1672="Bermasalah",0,1)</f>
        <v>1</v>
      </c>
      <c r="L1672" t="s">
        <v>49</v>
      </c>
      <c r="M1672" t="str">
        <f t="shared" si="105"/>
        <v>Tidak Bermasalah</v>
      </c>
    </row>
    <row r="1673" spans="1:13" x14ac:dyDescent="0.25">
      <c r="A1673" s="1">
        <v>45015</v>
      </c>
      <c r="B1673" t="s">
        <v>133</v>
      </c>
      <c r="C1673">
        <f t="shared" si="104"/>
        <v>67</v>
      </c>
      <c r="D1673" t="s">
        <v>3</v>
      </c>
      <c r="E1673">
        <f>IF(D1673="ECO",1,IF(D1673="EZ",2,3))</f>
        <v>1</v>
      </c>
      <c r="F1673" t="s">
        <v>4</v>
      </c>
      <c r="G1673">
        <f>IF(F1673="PP_PM",1,IF(F1673="PP_CASH",2,3))</f>
        <v>1</v>
      </c>
      <c r="H1673" t="s">
        <v>5</v>
      </c>
      <c r="I1673">
        <f>IF(H1673="AKULAKUOB",1,IF(H1673="BUKAEXPRESS",2,IF(H1673="BUKALAPAK",3,IF(H1673="E3",4,IF(H1673="LAZADA",5,IF(H1673="MAGELLAN",6,IF(H1673="SHOPEE",7,IF(H1673="TOKOPEDIA",8,9))))))))</f>
        <v>7</v>
      </c>
      <c r="J1673">
        <v>17325</v>
      </c>
      <c r="K1673">
        <f>IF(M1673="Bermasalah",0,1)</f>
        <v>1</v>
      </c>
      <c r="L1673" t="s">
        <v>49</v>
      </c>
      <c r="M1673" t="str">
        <f t="shared" si="105"/>
        <v>Tidak Bermasalah</v>
      </c>
    </row>
    <row r="1674" spans="1:13" x14ac:dyDescent="0.25">
      <c r="A1674" s="1">
        <v>45015</v>
      </c>
      <c r="B1674" t="s">
        <v>133</v>
      </c>
      <c r="C1674">
        <f t="shared" si="104"/>
        <v>67</v>
      </c>
      <c r="D1674" t="s">
        <v>3</v>
      </c>
      <c r="E1674">
        <f>IF(D1674="ECO",1,IF(D1674="EZ",2,3))</f>
        <v>1</v>
      </c>
      <c r="F1674" t="s">
        <v>4</v>
      </c>
      <c r="G1674">
        <f>IF(F1674="PP_PM",1,IF(F1674="PP_CASH",2,3))</f>
        <v>1</v>
      </c>
      <c r="H1674" t="s">
        <v>5</v>
      </c>
      <c r="I1674">
        <f>IF(H1674="AKULAKUOB",1,IF(H1674="BUKAEXPRESS",2,IF(H1674="BUKALAPAK",3,IF(H1674="E3",4,IF(H1674="LAZADA",5,IF(H1674="MAGELLAN",6,IF(H1674="SHOPEE",7,IF(H1674="TOKOPEDIA",8,9))))))))</f>
        <v>7</v>
      </c>
      <c r="J1674">
        <v>17325</v>
      </c>
      <c r="K1674">
        <f>IF(M1674="Bermasalah",0,1)</f>
        <v>1</v>
      </c>
      <c r="L1674" t="s">
        <v>49</v>
      </c>
      <c r="M1674" t="str">
        <f t="shared" si="105"/>
        <v>Tidak Bermasalah</v>
      </c>
    </row>
    <row r="1675" spans="1:13" x14ac:dyDescent="0.25">
      <c r="A1675" s="1">
        <v>45015</v>
      </c>
      <c r="B1675" t="s">
        <v>133</v>
      </c>
      <c r="C1675">
        <f t="shared" si="104"/>
        <v>67</v>
      </c>
      <c r="D1675" t="s">
        <v>3</v>
      </c>
      <c r="E1675">
        <f>IF(D1675="ECO",1,IF(D1675="EZ",2,3))</f>
        <v>1</v>
      </c>
      <c r="F1675" t="s">
        <v>4</v>
      </c>
      <c r="G1675">
        <f>IF(F1675="PP_PM",1,IF(F1675="PP_CASH",2,3))</f>
        <v>1</v>
      </c>
      <c r="H1675" t="s">
        <v>5</v>
      </c>
      <c r="I1675">
        <f>IF(H1675="AKULAKUOB",1,IF(H1675="BUKAEXPRESS",2,IF(H1675="BUKALAPAK",3,IF(H1675="E3",4,IF(H1675="LAZADA",5,IF(H1675="MAGELLAN",6,IF(H1675="SHOPEE",7,IF(H1675="TOKOPEDIA",8,9))))))))</f>
        <v>7</v>
      </c>
      <c r="J1675">
        <v>18810</v>
      </c>
      <c r="K1675">
        <f>IF(M1675="Bermasalah",0,1)</f>
        <v>1</v>
      </c>
      <c r="L1675" t="s">
        <v>49</v>
      </c>
      <c r="M1675" t="str">
        <f t="shared" si="105"/>
        <v>Tidak Bermasalah</v>
      </c>
    </row>
    <row r="1676" spans="1:13" x14ac:dyDescent="0.25">
      <c r="A1676" s="1">
        <v>45016</v>
      </c>
      <c r="B1676" t="s">
        <v>133</v>
      </c>
      <c r="C1676">
        <f t="shared" si="104"/>
        <v>67</v>
      </c>
      <c r="D1676" t="s">
        <v>3</v>
      </c>
      <c r="E1676">
        <f>IF(D1676="ECO",1,IF(D1676="EZ",2,3))</f>
        <v>1</v>
      </c>
      <c r="F1676" t="s">
        <v>4</v>
      </c>
      <c r="G1676">
        <f>IF(F1676="PP_PM",1,IF(F1676="PP_CASH",2,3))</f>
        <v>1</v>
      </c>
      <c r="H1676" t="s">
        <v>5</v>
      </c>
      <c r="I1676">
        <f>IF(H1676="AKULAKUOB",1,IF(H1676="BUKAEXPRESS",2,IF(H1676="BUKALAPAK",3,IF(H1676="E3",4,IF(H1676="LAZADA",5,IF(H1676="MAGELLAN",6,IF(H1676="SHOPEE",7,IF(H1676="TOKOPEDIA",8,9))))))))</f>
        <v>7</v>
      </c>
      <c r="J1676">
        <v>10890</v>
      </c>
      <c r="K1676">
        <f>IF(M1676="Bermasalah",0,1)</f>
        <v>1</v>
      </c>
      <c r="L1676" t="s">
        <v>49</v>
      </c>
      <c r="M1676" t="str">
        <f t="shared" si="105"/>
        <v>Tidak Bermasalah</v>
      </c>
    </row>
    <row r="1677" spans="1:13" x14ac:dyDescent="0.25">
      <c r="A1677" s="1">
        <v>45016</v>
      </c>
      <c r="B1677" t="s">
        <v>133</v>
      </c>
      <c r="C1677">
        <f t="shared" ref="C1677:C1683" si="106">IF(B1677=B1676,67,68)</f>
        <v>67</v>
      </c>
      <c r="D1677" t="s">
        <v>8</v>
      </c>
      <c r="E1677">
        <f>IF(D1677="ECO",1,IF(D1677="EZ",2,3))</f>
        <v>2</v>
      </c>
      <c r="F1677" t="s">
        <v>4</v>
      </c>
      <c r="G1677">
        <f>IF(F1677="PP_PM",1,IF(F1677="PP_CASH",2,3))</f>
        <v>1</v>
      </c>
      <c r="H1677" t="s">
        <v>5</v>
      </c>
      <c r="I1677">
        <f>IF(H1677="AKULAKUOB",1,IF(H1677="BUKAEXPRESS",2,IF(H1677="BUKALAPAK",3,IF(H1677="E3",4,IF(H1677="LAZADA",5,IF(H1677="MAGELLAN",6,IF(H1677="SHOPEE",7,IF(H1677="TOKOPEDIA",8,9))))))))</f>
        <v>7</v>
      </c>
      <c r="J1677">
        <v>26675</v>
      </c>
      <c r="K1677">
        <f>IF(M1677="Bermasalah",0,1)</f>
        <v>0</v>
      </c>
      <c r="L1677" t="s">
        <v>131</v>
      </c>
      <c r="M1677" t="str">
        <f t="shared" si="105"/>
        <v>Bermasalah</v>
      </c>
    </row>
    <row r="1678" spans="1:13" x14ac:dyDescent="0.25">
      <c r="A1678" s="1">
        <v>45048</v>
      </c>
      <c r="B1678" t="s">
        <v>133</v>
      </c>
      <c r="C1678">
        <f t="shared" si="106"/>
        <v>67</v>
      </c>
      <c r="D1678" t="s">
        <v>3</v>
      </c>
      <c r="E1678">
        <f>IF(D1678="ECO",1,IF(D1678="EZ",2,3))</f>
        <v>1</v>
      </c>
      <c r="F1678" t="s">
        <v>4</v>
      </c>
      <c r="G1678">
        <f>IF(F1678="PP_PM",1,IF(F1678="PP_CASH",2,3))</f>
        <v>1</v>
      </c>
      <c r="H1678" t="s">
        <v>5</v>
      </c>
      <c r="I1678">
        <f>IF(H1678="AKULAKUOB",1,IF(H1678="BUKAEXPRESS",2,IF(H1678="BUKALAPAK",3,IF(H1678="E3",4,IF(H1678="LAZADA",5,IF(H1678="MAGELLAN",6,IF(H1678="SHOPEE",7,IF(H1678="TOKOPEDIA",8,9))))))))</f>
        <v>7</v>
      </c>
      <c r="J1678">
        <v>28958</v>
      </c>
      <c r="K1678">
        <f>IF(M1678="Bermasalah",0,1)</f>
        <v>0</v>
      </c>
      <c r="L1678" t="s">
        <v>131</v>
      </c>
      <c r="M1678" t="str">
        <f t="shared" si="105"/>
        <v>Bermasalah</v>
      </c>
    </row>
    <row r="1679" spans="1:13" x14ac:dyDescent="0.25">
      <c r="A1679" s="1">
        <v>45049</v>
      </c>
      <c r="B1679" t="s">
        <v>133</v>
      </c>
      <c r="C1679">
        <f t="shared" si="106"/>
        <v>67</v>
      </c>
      <c r="D1679" t="s">
        <v>3</v>
      </c>
      <c r="E1679">
        <f>IF(D1679="ECO",1,IF(D1679="EZ",2,3))</f>
        <v>1</v>
      </c>
      <c r="F1679" t="s">
        <v>4</v>
      </c>
      <c r="G1679">
        <f>IF(F1679="PP_PM",1,IF(F1679="PP_CASH",2,3))</f>
        <v>1</v>
      </c>
      <c r="H1679" t="s">
        <v>5</v>
      </c>
      <c r="I1679">
        <f>IF(H1679="AKULAKUOB",1,IF(H1679="BUKAEXPRESS",2,IF(H1679="BUKALAPAK",3,IF(H1679="E3",4,IF(H1679="LAZADA",5,IF(H1679="MAGELLAN",6,IF(H1679="SHOPEE",7,IF(H1679="TOKOPEDIA",8,9))))))))</f>
        <v>7</v>
      </c>
      <c r="J1679">
        <v>29948</v>
      </c>
      <c r="K1679">
        <f>IF(M1679="Bermasalah",0,1)</f>
        <v>0</v>
      </c>
      <c r="L1679" t="s">
        <v>131</v>
      </c>
      <c r="M1679" t="str">
        <f t="shared" si="105"/>
        <v>Bermasalah</v>
      </c>
    </row>
    <row r="1680" spans="1:13" x14ac:dyDescent="0.25">
      <c r="A1680" s="1">
        <v>45050</v>
      </c>
      <c r="B1680" t="s">
        <v>133</v>
      </c>
      <c r="C1680">
        <f t="shared" si="106"/>
        <v>67</v>
      </c>
      <c r="D1680" t="s">
        <v>8</v>
      </c>
      <c r="E1680">
        <f>IF(D1680="ECO",1,IF(D1680="EZ",2,3))</f>
        <v>2</v>
      </c>
      <c r="F1680" t="s">
        <v>4</v>
      </c>
      <c r="G1680">
        <f>IF(F1680="PP_PM",1,IF(F1680="PP_CASH",2,3))</f>
        <v>1</v>
      </c>
      <c r="H1680" t="s">
        <v>5</v>
      </c>
      <c r="I1680">
        <f>IF(H1680="AKULAKUOB",1,IF(H1680="BUKAEXPRESS",2,IF(H1680="BUKALAPAK",3,IF(H1680="E3",4,IF(H1680="LAZADA",5,IF(H1680="MAGELLAN",6,IF(H1680="SHOPEE",7,IF(H1680="TOKOPEDIA",8,9))))))))</f>
        <v>7</v>
      </c>
      <c r="J1680">
        <v>26190</v>
      </c>
      <c r="K1680">
        <f>IF(M1680="Bermasalah",0,1)</f>
        <v>0</v>
      </c>
      <c r="L1680" t="s">
        <v>131</v>
      </c>
      <c r="M1680" t="str">
        <f t="shared" si="105"/>
        <v>Bermasalah</v>
      </c>
    </row>
    <row r="1681" spans="1:13" x14ac:dyDescent="0.25">
      <c r="A1681" s="1">
        <v>45069</v>
      </c>
      <c r="B1681" t="s">
        <v>133</v>
      </c>
      <c r="C1681">
        <f t="shared" si="106"/>
        <v>67</v>
      </c>
      <c r="D1681" t="s">
        <v>3</v>
      </c>
      <c r="E1681">
        <f>IF(D1681="ECO",1,IF(D1681="EZ",2,3))</f>
        <v>1</v>
      </c>
      <c r="F1681" t="s">
        <v>4</v>
      </c>
      <c r="G1681">
        <f>IF(F1681="PP_PM",1,IF(F1681="PP_CASH",2,3))</f>
        <v>1</v>
      </c>
      <c r="H1681" t="s">
        <v>5</v>
      </c>
      <c r="I1681">
        <f>IF(H1681="AKULAKUOB",1,IF(H1681="BUKAEXPRESS",2,IF(H1681="BUKALAPAK",3,IF(H1681="E3",4,IF(H1681="LAZADA",5,IF(H1681="MAGELLAN",6,IF(H1681="SHOPEE",7,IF(H1681="TOKOPEDIA",8,9))))))))</f>
        <v>7</v>
      </c>
      <c r="J1681">
        <v>22028</v>
      </c>
      <c r="K1681">
        <f>IF(M1681="Bermasalah",0,1)</f>
        <v>1</v>
      </c>
      <c r="L1681" t="s">
        <v>49</v>
      </c>
      <c r="M1681" t="str">
        <f t="shared" si="105"/>
        <v>Tidak Bermasalah</v>
      </c>
    </row>
    <row r="1682" spans="1:13" x14ac:dyDescent="0.25">
      <c r="A1682" s="1">
        <v>45098</v>
      </c>
      <c r="B1682" t="s">
        <v>133</v>
      </c>
      <c r="C1682">
        <f t="shared" si="106"/>
        <v>67</v>
      </c>
      <c r="D1682" t="s">
        <v>8</v>
      </c>
      <c r="E1682">
        <f>IF(D1682="ECO",1,IF(D1682="EZ",2,3))</f>
        <v>2</v>
      </c>
      <c r="F1682" t="s">
        <v>4</v>
      </c>
      <c r="G1682">
        <f>IF(F1682="PP_PM",1,IF(F1682="PP_CASH",2,3))</f>
        <v>1</v>
      </c>
      <c r="H1682" t="s">
        <v>5</v>
      </c>
      <c r="I1682">
        <f>IF(H1682="AKULAKUOB",1,IF(H1682="BUKAEXPRESS",2,IF(H1682="BUKALAPAK",3,IF(H1682="E3",4,IF(H1682="LAZADA",5,IF(H1682="MAGELLAN",6,IF(H1682="SHOPEE",7,IF(H1682="TOKOPEDIA",8,9))))))))</f>
        <v>7</v>
      </c>
      <c r="J1682">
        <v>26190</v>
      </c>
      <c r="K1682">
        <f>IF(M1682="Bermasalah",0,1)</f>
        <v>1</v>
      </c>
      <c r="L1682" t="s">
        <v>49</v>
      </c>
      <c r="M1682" t="str">
        <f t="shared" si="105"/>
        <v>Tidak Bermasalah</v>
      </c>
    </row>
    <row r="1683" spans="1:13" x14ac:dyDescent="0.25">
      <c r="A1683" s="1">
        <v>44933</v>
      </c>
      <c r="B1683" t="s">
        <v>25</v>
      </c>
      <c r="C1683">
        <f t="shared" si="106"/>
        <v>68</v>
      </c>
      <c r="D1683" t="s">
        <v>8</v>
      </c>
      <c r="E1683">
        <f>IF(D1683="ECO",1,IF(D1683="EZ",2,3))</f>
        <v>2</v>
      </c>
      <c r="F1683" t="s">
        <v>4</v>
      </c>
      <c r="G1683">
        <f>IF(F1683="PP_PM",1,IF(F1683="PP_CASH",2,3))</f>
        <v>1</v>
      </c>
      <c r="H1683" t="s">
        <v>12</v>
      </c>
      <c r="I1683">
        <f>IF(H1683="AKULAKUOB",1,IF(H1683="BUKAEXPRESS",2,IF(H1683="BUKALAPAK",3,IF(H1683="E3",4,IF(H1683="LAZADA",5,IF(H1683="MAGELLAN",6,IF(H1683="SHOPEE",7,IF(H1683="TOKOPEDIA",8,9))))))))</f>
        <v>6</v>
      </c>
      <c r="J1683">
        <v>19885</v>
      </c>
      <c r="K1683">
        <f>IF(M1683="Bermasalah",0,1)</f>
        <v>0</v>
      </c>
      <c r="L1683" t="s">
        <v>19</v>
      </c>
      <c r="M1683" t="str">
        <f t="shared" si="105"/>
        <v>Bermasalah</v>
      </c>
    </row>
    <row r="1684" spans="1:13" x14ac:dyDescent="0.25">
      <c r="A1684" s="1">
        <v>44936</v>
      </c>
      <c r="B1684" t="s">
        <v>25</v>
      </c>
      <c r="C1684">
        <f>IF(B1684=B1683,69,70)</f>
        <v>69</v>
      </c>
      <c r="D1684" t="s">
        <v>8</v>
      </c>
      <c r="E1684">
        <f>IF(D1684="ECO",1,IF(D1684="EZ",2,3))</f>
        <v>2</v>
      </c>
      <c r="F1684" t="s">
        <v>4</v>
      </c>
      <c r="G1684">
        <f>IF(F1684="PP_PM",1,IF(F1684="PP_CASH",2,3))</f>
        <v>1</v>
      </c>
      <c r="H1684" t="s">
        <v>12</v>
      </c>
      <c r="I1684">
        <f>IF(H1684="AKULAKUOB",1,IF(H1684="BUKAEXPRESS",2,IF(H1684="BUKALAPAK",3,IF(H1684="E3",4,IF(H1684="LAZADA",5,IF(H1684="MAGELLAN",6,IF(H1684="SHOPEE",7,IF(H1684="TOKOPEDIA",8,9))))))))</f>
        <v>6</v>
      </c>
      <c r="J1684">
        <v>26675</v>
      </c>
      <c r="K1684">
        <f>IF(M1684="Bermasalah",0,1)</f>
        <v>0</v>
      </c>
      <c r="L1684" t="s">
        <v>19</v>
      </c>
      <c r="M1684" t="str">
        <f t="shared" si="105"/>
        <v>Bermasalah</v>
      </c>
    </row>
    <row r="1685" spans="1:13" x14ac:dyDescent="0.25">
      <c r="A1685" s="1">
        <v>44940</v>
      </c>
      <c r="B1685" t="s">
        <v>25</v>
      </c>
      <c r="C1685">
        <f t="shared" ref="C1685:C1748" si="107">IF(B1685=B1684,69,70)</f>
        <v>69</v>
      </c>
      <c r="D1685" t="s">
        <v>8</v>
      </c>
      <c r="E1685">
        <f>IF(D1685="ECO",1,IF(D1685="EZ",2,3))</f>
        <v>2</v>
      </c>
      <c r="F1685" t="s">
        <v>4</v>
      </c>
      <c r="G1685">
        <f>IF(F1685="PP_PM",1,IF(F1685="PP_CASH",2,3))</f>
        <v>1</v>
      </c>
      <c r="H1685" t="s">
        <v>12</v>
      </c>
      <c r="I1685">
        <f>IF(H1685="AKULAKUOB",1,IF(H1685="BUKAEXPRESS",2,IF(H1685="BUKALAPAK",3,IF(H1685="E3",4,IF(H1685="LAZADA",5,IF(H1685="MAGELLAN",6,IF(H1685="SHOPEE",7,IF(H1685="TOKOPEDIA",8,9))))))))</f>
        <v>6</v>
      </c>
      <c r="J1685">
        <v>11155</v>
      </c>
      <c r="K1685">
        <f>IF(M1685="Bermasalah",0,1)</f>
        <v>0</v>
      </c>
      <c r="L1685" t="s">
        <v>19</v>
      </c>
      <c r="M1685" t="str">
        <f t="shared" si="105"/>
        <v>Bermasalah</v>
      </c>
    </row>
    <row r="1686" spans="1:13" x14ac:dyDescent="0.25">
      <c r="A1686" s="1">
        <v>44929</v>
      </c>
      <c r="B1686" t="s">
        <v>25</v>
      </c>
      <c r="C1686">
        <f t="shared" si="107"/>
        <v>69</v>
      </c>
      <c r="D1686" t="s">
        <v>8</v>
      </c>
      <c r="E1686">
        <f>IF(D1686="ECO",1,IF(D1686="EZ",2,3))</f>
        <v>2</v>
      </c>
      <c r="F1686" t="s">
        <v>4</v>
      </c>
      <c r="G1686">
        <f>IF(F1686="PP_PM",1,IF(F1686="PP_CASH",2,3))</f>
        <v>1</v>
      </c>
      <c r="H1686" t="s">
        <v>12</v>
      </c>
      <c r="I1686">
        <f>IF(H1686="AKULAKUOB",1,IF(H1686="BUKAEXPRESS",2,IF(H1686="BUKALAPAK",3,IF(H1686="E3",4,IF(H1686="LAZADA",5,IF(H1686="MAGELLAN",6,IF(H1686="SHOPEE",7,IF(H1686="TOKOPEDIA",8,9))))))))</f>
        <v>6</v>
      </c>
      <c r="J1686">
        <v>25220</v>
      </c>
      <c r="K1686">
        <f>IF(M1686="Bermasalah",0,1)</f>
        <v>0</v>
      </c>
      <c r="L1686" t="s">
        <v>19</v>
      </c>
      <c r="M1686" t="str">
        <f t="shared" si="105"/>
        <v>Bermasalah</v>
      </c>
    </row>
    <row r="1687" spans="1:13" x14ac:dyDescent="0.25">
      <c r="A1687" s="1">
        <v>44965</v>
      </c>
      <c r="B1687" t="s">
        <v>25</v>
      </c>
      <c r="C1687">
        <f t="shared" si="107"/>
        <v>69</v>
      </c>
      <c r="D1687" t="s">
        <v>8</v>
      </c>
      <c r="E1687">
        <f>IF(D1687="ECO",1,IF(D1687="EZ",2,3))</f>
        <v>2</v>
      </c>
      <c r="F1687" t="s">
        <v>4</v>
      </c>
      <c r="G1687">
        <f>IF(F1687="PP_PM",1,IF(F1687="PP_CASH",2,3))</f>
        <v>1</v>
      </c>
      <c r="H1687" t="s">
        <v>12</v>
      </c>
      <c r="I1687">
        <f>IF(H1687="AKULAKUOB",1,IF(H1687="BUKAEXPRESS",2,IF(H1687="BUKALAPAK",3,IF(H1687="E3",4,IF(H1687="LAZADA",5,IF(H1687="MAGELLAN",6,IF(H1687="SHOPEE",7,IF(H1687="TOKOPEDIA",8,9))))))))</f>
        <v>6</v>
      </c>
      <c r="J1687">
        <v>30555</v>
      </c>
      <c r="K1687">
        <f>IF(M1687="Bermasalah",0,1)</f>
        <v>1</v>
      </c>
      <c r="L1687" t="s">
        <v>49</v>
      </c>
      <c r="M1687" t="str">
        <f t="shared" si="105"/>
        <v>Tidak Bermasalah</v>
      </c>
    </row>
    <row r="1688" spans="1:13" x14ac:dyDescent="0.25">
      <c r="A1688" s="1">
        <v>44982</v>
      </c>
      <c r="B1688" t="s">
        <v>25</v>
      </c>
      <c r="C1688">
        <f t="shared" si="107"/>
        <v>69</v>
      </c>
      <c r="D1688" t="s">
        <v>3</v>
      </c>
      <c r="E1688">
        <f>IF(D1688="ECO",1,IF(D1688="EZ",2,3))</f>
        <v>1</v>
      </c>
      <c r="F1688" t="s">
        <v>4</v>
      </c>
      <c r="G1688">
        <f>IF(F1688="PP_PM",1,IF(F1688="PP_CASH",2,3))</f>
        <v>1</v>
      </c>
      <c r="H1688" t="s">
        <v>12</v>
      </c>
      <c r="I1688">
        <f>IF(H1688="AKULAKUOB",1,IF(H1688="BUKAEXPRESS",2,IF(H1688="BUKALAPAK",3,IF(H1688="E3",4,IF(H1688="LAZADA",5,IF(H1688="MAGELLAN",6,IF(H1688="SHOPEE",7,IF(H1688="TOKOPEDIA",8,9))))))))</f>
        <v>6</v>
      </c>
      <c r="J1688">
        <v>23579</v>
      </c>
      <c r="K1688">
        <f>IF(M1688="Bermasalah",0,1)</f>
        <v>1</v>
      </c>
      <c r="L1688" t="s">
        <v>49</v>
      </c>
      <c r="M1688" t="str">
        <f t="shared" si="105"/>
        <v>Tidak Bermasalah</v>
      </c>
    </row>
    <row r="1689" spans="1:13" x14ac:dyDescent="0.25">
      <c r="A1689" s="1">
        <v>44974</v>
      </c>
      <c r="B1689" t="s">
        <v>25</v>
      </c>
      <c r="C1689">
        <f t="shared" si="107"/>
        <v>69</v>
      </c>
      <c r="D1689" t="s">
        <v>3</v>
      </c>
      <c r="E1689">
        <f>IF(D1689="ECO",1,IF(D1689="EZ",2,3))</f>
        <v>1</v>
      </c>
      <c r="F1689" t="s">
        <v>4</v>
      </c>
      <c r="G1689">
        <f>IF(F1689="PP_PM",1,IF(F1689="PP_CASH",2,3))</f>
        <v>1</v>
      </c>
      <c r="H1689" t="s">
        <v>12</v>
      </c>
      <c r="I1689">
        <f>IF(H1689="AKULAKUOB",1,IF(H1689="BUKAEXPRESS",2,IF(H1689="BUKALAPAK",3,IF(H1689="E3",4,IF(H1689="LAZADA",5,IF(H1689="MAGELLAN",6,IF(H1689="SHOPEE",7,IF(H1689="TOKOPEDIA",8,9))))))))</f>
        <v>6</v>
      </c>
      <c r="J1689">
        <v>33412</v>
      </c>
      <c r="K1689">
        <f>IF(M1689="Bermasalah",0,1)</f>
        <v>1</v>
      </c>
      <c r="L1689" t="s">
        <v>49</v>
      </c>
      <c r="M1689" t="str">
        <f t="shared" si="105"/>
        <v>Tidak Bermasalah</v>
      </c>
    </row>
    <row r="1690" spans="1:13" x14ac:dyDescent="0.25">
      <c r="A1690" s="1">
        <v>44975</v>
      </c>
      <c r="B1690" t="s">
        <v>25</v>
      </c>
      <c r="C1690">
        <f t="shared" si="107"/>
        <v>69</v>
      </c>
      <c r="D1690" t="s">
        <v>3</v>
      </c>
      <c r="E1690">
        <f>IF(D1690="ECO",1,IF(D1690="EZ",2,3))</f>
        <v>1</v>
      </c>
      <c r="F1690" t="s">
        <v>4</v>
      </c>
      <c r="G1690">
        <f>IF(F1690="PP_PM",1,IF(F1690="PP_CASH",2,3))</f>
        <v>1</v>
      </c>
      <c r="H1690" t="s">
        <v>12</v>
      </c>
      <c r="I1690">
        <f>IF(H1690="AKULAKUOB",1,IF(H1690="BUKAEXPRESS",2,IF(H1690="BUKALAPAK",3,IF(H1690="E3",4,IF(H1690="LAZADA",5,IF(H1690="MAGELLAN",6,IF(H1690="SHOPEE",7,IF(H1690="TOKOPEDIA",8,9))))))))</f>
        <v>6</v>
      </c>
      <c r="J1690">
        <v>24255</v>
      </c>
      <c r="K1690">
        <f>IF(M1690="Bermasalah",0,1)</f>
        <v>1</v>
      </c>
      <c r="L1690" t="s">
        <v>49</v>
      </c>
      <c r="M1690" t="str">
        <f t="shared" si="105"/>
        <v>Tidak Bermasalah</v>
      </c>
    </row>
    <row r="1691" spans="1:13" x14ac:dyDescent="0.25">
      <c r="A1691" s="1">
        <v>44976</v>
      </c>
      <c r="B1691" t="s">
        <v>25</v>
      </c>
      <c r="C1691">
        <f t="shared" si="107"/>
        <v>69</v>
      </c>
      <c r="D1691" t="s">
        <v>3</v>
      </c>
      <c r="E1691">
        <f>IF(D1691="ECO",1,IF(D1691="EZ",2,3))</f>
        <v>1</v>
      </c>
      <c r="F1691" t="s">
        <v>4</v>
      </c>
      <c r="G1691">
        <f>IF(F1691="PP_PM",1,IF(F1691="PP_CASH",2,3))</f>
        <v>1</v>
      </c>
      <c r="H1691" t="s">
        <v>12</v>
      </c>
      <c r="I1691">
        <f>IF(H1691="AKULAKUOB",1,IF(H1691="BUKAEXPRESS",2,IF(H1691="BUKALAPAK",3,IF(H1691="E3",4,IF(H1691="LAZADA",5,IF(H1691="MAGELLAN",6,IF(H1691="SHOPEE",7,IF(H1691="TOKOPEDIA",8,9))))))))</f>
        <v>6</v>
      </c>
      <c r="J1691">
        <v>24255</v>
      </c>
      <c r="K1691">
        <f>IF(M1691="Bermasalah",0,1)</f>
        <v>1</v>
      </c>
      <c r="L1691" t="s">
        <v>49</v>
      </c>
      <c r="M1691" t="str">
        <f t="shared" si="105"/>
        <v>Tidak Bermasalah</v>
      </c>
    </row>
    <row r="1692" spans="1:13" x14ac:dyDescent="0.25">
      <c r="A1692" s="1">
        <v>44977</v>
      </c>
      <c r="B1692" t="s">
        <v>25</v>
      </c>
      <c r="C1692">
        <f t="shared" si="107"/>
        <v>69</v>
      </c>
      <c r="D1692" t="s">
        <v>3</v>
      </c>
      <c r="E1692">
        <f>IF(D1692="ECO",1,IF(D1692="EZ",2,3))</f>
        <v>1</v>
      </c>
      <c r="F1692" t="s">
        <v>4</v>
      </c>
      <c r="G1692">
        <f>IF(F1692="PP_PM",1,IF(F1692="PP_CASH",2,3))</f>
        <v>1</v>
      </c>
      <c r="H1692" t="s">
        <v>12</v>
      </c>
      <c r="I1692">
        <f>IF(H1692="AKULAKUOB",1,IF(H1692="BUKAEXPRESS",2,IF(H1692="BUKALAPAK",3,IF(H1692="E3",4,IF(H1692="LAZADA",5,IF(H1692="MAGELLAN",6,IF(H1692="SHOPEE",7,IF(H1692="TOKOPEDIA",8,9))))))))</f>
        <v>6</v>
      </c>
      <c r="J1692">
        <v>25245</v>
      </c>
      <c r="K1692">
        <f>IF(M1692="Bermasalah",0,1)</f>
        <v>1</v>
      </c>
      <c r="L1692" t="s">
        <v>49</v>
      </c>
      <c r="M1692" t="str">
        <f t="shared" si="105"/>
        <v>Tidak Bermasalah</v>
      </c>
    </row>
    <row r="1693" spans="1:13" x14ac:dyDescent="0.25">
      <c r="A1693" s="1">
        <v>44958</v>
      </c>
      <c r="B1693" t="s">
        <v>25</v>
      </c>
      <c r="C1693">
        <f t="shared" si="107"/>
        <v>69</v>
      </c>
      <c r="D1693" t="s">
        <v>3</v>
      </c>
      <c r="E1693">
        <f>IF(D1693="ECO",1,IF(D1693="EZ",2,3))</f>
        <v>1</v>
      </c>
      <c r="F1693" t="s">
        <v>4</v>
      </c>
      <c r="G1693">
        <f>IF(F1693="PP_PM",1,IF(F1693="PP_CASH",2,3))</f>
        <v>1</v>
      </c>
      <c r="H1693" t="s">
        <v>12</v>
      </c>
      <c r="I1693">
        <f>IF(H1693="AKULAKUOB",1,IF(H1693="BUKAEXPRESS",2,IF(H1693="BUKALAPAK",3,IF(H1693="E3",4,IF(H1693="LAZADA",5,IF(H1693="MAGELLAN",6,IF(H1693="SHOPEE",7,IF(H1693="TOKOPEDIA",8,9))))))))</f>
        <v>6</v>
      </c>
      <c r="J1693">
        <v>65835</v>
      </c>
      <c r="K1693">
        <f>IF(M1693="Bermasalah",0,1)</f>
        <v>1</v>
      </c>
      <c r="L1693" t="s">
        <v>49</v>
      </c>
      <c r="M1693" t="str">
        <f t="shared" si="105"/>
        <v>Tidak Bermasalah</v>
      </c>
    </row>
    <row r="1694" spans="1:13" x14ac:dyDescent="0.25">
      <c r="A1694" s="1">
        <v>44958</v>
      </c>
      <c r="B1694" t="s">
        <v>25</v>
      </c>
      <c r="C1694">
        <f t="shared" si="107"/>
        <v>69</v>
      </c>
      <c r="D1694" t="s">
        <v>3</v>
      </c>
      <c r="E1694">
        <f>IF(D1694="ECO",1,IF(D1694="EZ",2,3))</f>
        <v>1</v>
      </c>
      <c r="F1694" t="s">
        <v>4</v>
      </c>
      <c r="G1694">
        <f>IF(F1694="PP_PM",1,IF(F1694="PP_CASH",2,3))</f>
        <v>1</v>
      </c>
      <c r="H1694" t="s">
        <v>12</v>
      </c>
      <c r="I1694">
        <f>IF(H1694="AKULAKUOB",1,IF(H1694="BUKAEXPRESS",2,IF(H1694="BUKALAPAK",3,IF(H1694="E3",4,IF(H1694="LAZADA",5,IF(H1694="MAGELLAN",6,IF(H1694="SHOPEE",7,IF(H1694="TOKOPEDIA",8,9))))))))</f>
        <v>6</v>
      </c>
      <c r="J1694">
        <v>25559</v>
      </c>
      <c r="K1694">
        <f>IF(M1694="Bermasalah",0,1)</f>
        <v>1</v>
      </c>
      <c r="L1694" t="s">
        <v>49</v>
      </c>
      <c r="M1694" t="str">
        <f t="shared" si="105"/>
        <v>Tidak Bermasalah</v>
      </c>
    </row>
    <row r="1695" spans="1:13" x14ac:dyDescent="0.25">
      <c r="A1695" s="1">
        <v>44958</v>
      </c>
      <c r="B1695" t="s">
        <v>25</v>
      </c>
      <c r="C1695">
        <f t="shared" si="107"/>
        <v>69</v>
      </c>
      <c r="D1695" t="s">
        <v>3</v>
      </c>
      <c r="E1695">
        <f>IF(D1695="ECO",1,IF(D1695="EZ",2,3))</f>
        <v>1</v>
      </c>
      <c r="F1695" t="s">
        <v>4</v>
      </c>
      <c r="G1695">
        <f>IF(F1695="PP_PM",1,IF(F1695="PP_CASH",2,3))</f>
        <v>1</v>
      </c>
      <c r="H1695" t="s">
        <v>12</v>
      </c>
      <c r="I1695">
        <f>IF(H1695="AKULAKUOB",1,IF(H1695="BUKAEXPRESS",2,IF(H1695="BUKALAPAK",3,IF(H1695="E3",4,IF(H1695="LAZADA",5,IF(H1695="MAGELLAN",6,IF(H1695="SHOPEE",7,IF(H1695="TOKOPEDIA",8,9))))))))</f>
        <v>6</v>
      </c>
      <c r="J1695">
        <v>14355</v>
      </c>
      <c r="K1695">
        <f>IF(M1695="Bermasalah",0,1)</f>
        <v>1</v>
      </c>
      <c r="L1695" t="s">
        <v>49</v>
      </c>
      <c r="M1695" t="str">
        <f t="shared" si="105"/>
        <v>Tidak Bermasalah</v>
      </c>
    </row>
    <row r="1696" spans="1:13" x14ac:dyDescent="0.25">
      <c r="A1696" s="1">
        <v>45016</v>
      </c>
      <c r="B1696" t="s">
        <v>25</v>
      </c>
      <c r="C1696">
        <f t="shared" si="107"/>
        <v>69</v>
      </c>
      <c r="D1696" t="s">
        <v>8</v>
      </c>
      <c r="E1696">
        <f>IF(D1696="ECO",1,IF(D1696="EZ",2,3))</f>
        <v>2</v>
      </c>
      <c r="F1696" t="s">
        <v>4</v>
      </c>
      <c r="G1696">
        <f>IF(F1696="PP_PM",1,IF(F1696="PP_CASH",2,3))</f>
        <v>1</v>
      </c>
      <c r="H1696" t="s">
        <v>12</v>
      </c>
      <c r="I1696">
        <f>IF(H1696="AKULAKUOB",1,IF(H1696="BUKAEXPRESS",2,IF(H1696="BUKALAPAK",3,IF(H1696="E3",4,IF(H1696="LAZADA",5,IF(H1696="MAGELLAN",6,IF(H1696="SHOPEE",7,IF(H1696="TOKOPEDIA",8,9))))))))</f>
        <v>6</v>
      </c>
      <c r="J1696">
        <v>23163</v>
      </c>
      <c r="K1696">
        <f>IF(M1696="Bermasalah",0,1)</f>
        <v>1</v>
      </c>
      <c r="L1696" t="s">
        <v>49</v>
      </c>
      <c r="M1696" t="str">
        <f t="shared" si="105"/>
        <v>Tidak Bermasalah</v>
      </c>
    </row>
    <row r="1697" spans="1:13" x14ac:dyDescent="0.25">
      <c r="A1697" s="1">
        <v>45009</v>
      </c>
      <c r="B1697" t="s">
        <v>25</v>
      </c>
      <c r="C1697">
        <f t="shared" si="107"/>
        <v>69</v>
      </c>
      <c r="D1697" t="s">
        <v>3</v>
      </c>
      <c r="E1697">
        <f>IF(D1697="ECO",1,IF(D1697="EZ",2,3))</f>
        <v>1</v>
      </c>
      <c r="F1697" t="s">
        <v>4</v>
      </c>
      <c r="G1697">
        <f>IF(F1697="PP_PM",1,IF(F1697="PP_CASH",2,3))</f>
        <v>1</v>
      </c>
      <c r="H1697" t="s">
        <v>12</v>
      </c>
      <c r="I1697">
        <f>IF(H1697="AKULAKUOB",1,IF(H1697="BUKAEXPRESS",2,IF(H1697="BUKALAPAK",3,IF(H1697="E3",4,IF(H1697="LAZADA",5,IF(H1697="MAGELLAN",6,IF(H1697="SHOPEE",7,IF(H1697="TOKOPEDIA",8,9))))))))</f>
        <v>6</v>
      </c>
      <c r="J1697">
        <v>29948</v>
      </c>
      <c r="K1697">
        <f>IF(M1697="Bermasalah",0,1)</f>
        <v>0</v>
      </c>
      <c r="L1697" t="s">
        <v>131</v>
      </c>
      <c r="M1697" t="str">
        <f t="shared" si="105"/>
        <v>Bermasalah</v>
      </c>
    </row>
    <row r="1698" spans="1:13" x14ac:dyDescent="0.25">
      <c r="A1698" s="1">
        <v>45011</v>
      </c>
      <c r="B1698" t="s">
        <v>25</v>
      </c>
      <c r="C1698">
        <f t="shared" si="107"/>
        <v>69</v>
      </c>
      <c r="D1698" t="s">
        <v>8</v>
      </c>
      <c r="E1698">
        <f>IF(D1698="ECO",1,IF(D1698="EZ",2,3))</f>
        <v>2</v>
      </c>
      <c r="F1698" t="s">
        <v>4</v>
      </c>
      <c r="G1698">
        <f>IF(F1698="PP_PM",1,IF(F1698="PP_CASH",2,3))</f>
        <v>1</v>
      </c>
      <c r="H1698" t="s">
        <v>12</v>
      </c>
      <c r="I1698">
        <f>IF(H1698="AKULAKUOB",1,IF(H1698="BUKAEXPRESS",2,IF(H1698="BUKALAPAK",3,IF(H1698="E3",4,IF(H1698="LAZADA",5,IF(H1698="MAGELLAN",6,IF(H1698="SHOPEE",7,IF(H1698="TOKOPEDIA",8,9))))))))</f>
        <v>6</v>
      </c>
      <c r="J1698">
        <v>8896</v>
      </c>
      <c r="K1698">
        <f>IF(M1698="Bermasalah",0,1)</f>
        <v>0</v>
      </c>
      <c r="L1698" t="s">
        <v>19</v>
      </c>
      <c r="M1698" t="str">
        <f t="shared" si="105"/>
        <v>Bermasalah</v>
      </c>
    </row>
    <row r="1699" spans="1:13" x14ac:dyDescent="0.25">
      <c r="A1699" s="1">
        <v>45013</v>
      </c>
      <c r="B1699" t="s">
        <v>25</v>
      </c>
      <c r="C1699">
        <f t="shared" si="107"/>
        <v>69</v>
      </c>
      <c r="D1699" t="s">
        <v>3</v>
      </c>
      <c r="E1699">
        <f>IF(D1699="ECO",1,IF(D1699="EZ",2,3))</f>
        <v>1</v>
      </c>
      <c r="F1699" t="s">
        <v>4</v>
      </c>
      <c r="G1699">
        <f>IF(F1699="PP_PM",1,IF(F1699="PP_CASH",2,3))</f>
        <v>1</v>
      </c>
      <c r="H1699" t="s">
        <v>12</v>
      </c>
      <c r="I1699">
        <f>IF(H1699="AKULAKUOB",1,IF(H1699="BUKAEXPRESS",2,IF(H1699="BUKALAPAK",3,IF(H1699="E3",4,IF(H1699="LAZADA",5,IF(H1699="MAGELLAN",6,IF(H1699="SHOPEE",7,IF(H1699="TOKOPEDIA",8,9))))))))</f>
        <v>6</v>
      </c>
      <c r="J1699">
        <v>23457</v>
      </c>
      <c r="K1699">
        <f>IF(M1699="Bermasalah",0,1)</f>
        <v>0</v>
      </c>
      <c r="L1699" t="s">
        <v>131</v>
      </c>
      <c r="M1699" t="str">
        <f t="shared" si="105"/>
        <v>Bermasalah</v>
      </c>
    </row>
    <row r="1700" spans="1:13" x14ac:dyDescent="0.25">
      <c r="A1700" s="1">
        <v>45013</v>
      </c>
      <c r="B1700" t="s">
        <v>25</v>
      </c>
      <c r="C1700">
        <f t="shared" si="107"/>
        <v>69</v>
      </c>
      <c r="D1700" t="s">
        <v>3</v>
      </c>
      <c r="E1700">
        <f>IF(D1700="ECO",1,IF(D1700="EZ",2,3))</f>
        <v>1</v>
      </c>
      <c r="F1700" t="s">
        <v>4</v>
      </c>
      <c r="G1700">
        <f>IF(F1700="PP_PM",1,IF(F1700="PP_CASH",2,3))</f>
        <v>1</v>
      </c>
      <c r="H1700" t="s">
        <v>12</v>
      </c>
      <c r="I1700">
        <f>IF(H1700="AKULAKUOB",1,IF(H1700="BUKAEXPRESS",2,IF(H1700="BUKALAPAK",3,IF(H1700="E3",4,IF(H1700="LAZADA",5,IF(H1700="MAGELLAN",6,IF(H1700="SHOPEE",7,IF(H1700="TOKOPEDIA",8,9))))))))</f>
        <v>6</v>
      </c>
      <c r="J1700">
        <v>29358</v>
      </c>
      <c r="K1700">
        <f>IF(M1700="Bermasalah",0,1)</f>
        <v>1</v>
      </c>
      <c r="L1700" t="s">
        <v>49</v>
      </c>
      <c r="M1700" t="str">
        <f t="shared" si="105"/>
        <v>Tidak Bermasalah</v>
      </c>
    </row>
    <row r="1701" spans="1:13" x14ac:dyDescent="0.25">
      <c r="A1701" s="1">
        <v>45013</v>
      </c>
      <c r="B1701" t="s">
        <v>25</v>
      </c>
      <c r="C1701">
        <f t="shared" si="107"/>
        <v>69</v>
      </c>
      <c r="D1701" t="s">
        <v>3</v>
      </c>
      <c r="E1701">
        <f>IF(D1701="ECO",1,IF(D1701="EZ",2,3))</f>
        <v>1</v>
      </c>
      <c r="F1701" t="s">
        <v>4</v>
      </c>
      <c r="G1701">
        <f>IF(F1701="PP_PM",1,IF(F1701="PP_CASH",2,3))</f>
        <v>1</v>
      </c>
      <c r="H1701" t="s">
        <v>12</v>
      </c>
      <c r="I1701">
        <f>IF(H1701="AKULAKUOB",1,IF(H1701="BUKAEXPRESS",2,IF(H1701="BUKALAPAK",3,IF(H1701="E3",4,IF(H1701="LAZADA",5,IF(H1701="MAGELLAN",6,IF(H1701="SHOPEE",7,IF(H1701="TOKOPEDIA",8,9))))))))</f>
        <v>6</v>
      </c>
      <c r="J1701">
        <v>24998</v>
      </c>
      <c r="K1701">
        <f>IF(M1701="Bermasalah",0,1)</f>
        <v>1</v>
      </c>
      <c r="L1701" t="s">
        <v>49</v>
      </c>
      <c r="M1701" t="str">
        <f t="shared" si="105"/>
        <v>Tidak Bermasalah</v>
      </c>
    </row>
    <row r="1702" spans="1:13" x14ac:dyDescent="0.25">
      <c r="A1702" s="1">
        <v>45014</v>
      </c>
      <c r="B1702" t="s">
        <v>25</v>
      </c>
      <c r="C1702">
        <f t="shared" si="107"/>
        <v>69</v>
      </c>
      <c r="D1702" t="s">
        <v>3</v>
      </c>
      <c r="E1702">
        <f>IF(D1702="ECO",1,IF(D1702="EZ",2,3))</f>
        <v>1</v>
      </c>
      <c r="F1702" t="s">
        <v>4</v>
      </c>
      <c r="G1702">
        <f>IF(F1702="PP_PM",1,IF(F1702="PP_CASH",2,3))</f>
        <v>1</v>
      </c>
      <c r="H1702" t="s">
        <v>12</v>
      </c>
      <c r="I1702">
        <f>IF(H1702="AKULAKUOB",1,IF(H1702="BUKAEXPRESS",2,IF(H1702="BUKALAPAK",3,IF(H1702="E3",4,IF(H1702="LAZADA",5,IF(H1702="MAGELLAN",6,IF(H1702="SHOPEE",7,IF(H1702="TOKOPEDIA",8,9))))))))</f>
        <v>6</v>
      </c>
      <c r="J1702">
        <v>26316</v>
      </c>
      <c r="K1702">
        <f>IF(M1702="Bermasalah",0,1)</f>
        <v>1</v>
      </c>
      <c r="L1702" t="s">
        <v>49</v>
      </c>
      <c r="M1702" t="str">
        <f t="shared" si="105"/>
        <v>Tidak Bermasalah</v>
      </c>
    </row>
    <row r="1703" spans="1:13" x14ac:dyDescent="0.25">
      <c r="A1703" s="1">
        <v>45015</v>
      </c>
      <c r="B1703" t="s">
        <v>25</v>
      </c>
      <c r="C1703">
        <f t="shared" si="107"/>
        <v>69</v>
      </c>
      <c r="D1703" t="s">
        <v>3</v>
      </c>
      <c r="E1703">
        <f>IF(D1703="ECO",1,IF(D1703="EZ",2,3))</f>
        <v>1</v>
      </c>
      <c r="F1703" t="s">
        <v>4</v>
      </c>
      <c r="G1703">
        <f>IF(F1703="PP_PM",1,IF(F1703="PP_CASH",2,3))</f>
        <v>1</v>
      </c>
      <c r="H1703" t="s">
        <v>12</v>
      </c>
      <c r="I1703">
        <f>IF(H1703="AKULAKUOB",1,IF(H1703="BUKAEXPRESS",2,IF(H1703="BUKALAPAK",3,IF(H1703="E3",4,IF(H1703="LAZADA",5,IF(H1703="MAGELLAN",6,IF(H1703="SHOPEE",7,IF(H1703="TOKOPEDIA",8,9))))))))</f>
        <v>6</v>
      </c>
      <c r="J1703">
        <v>26730</v>
      </c>
      <c r="K1703">
        <f>IF(M1703="Bermasalah",0,1)</f>
        <v>1</v>
      </c>
      <c r="L1703" t="s">
        <v>49</v>
      </c>
      <c r="M1703" t="str">
        <f t="shared" si="105"/>
        <v>Tidak Bermasalah</v>
      </c>
    </row>
    <row r="1704" spans="1:13" x14ac:dyDescent="0.25">
      <c r="A1704" s="1">
        <v>45015</v>
      </c>
      <c r="B1704" t="s">
        <v>25</v>
      </c>
      <c r="C1704">
        <f t="shared" si="107"/>
        <v>69</v>
      </c>
      <c r="D1704" t="s">
        <v>3</v>
      </c>
      <c r="E1704">
        <f>IF(D1704="ECO",1,IF(D1704="EZ",2,3))</f>
        <v>1</v>
      </c>
      <c r="F1704" t="s">
        <v>4</v>
      </c>
      <c r="G1704">
        <f>IF(F1704="PP_PM",1,IF(F1704="PP_CASH",2,3))</f>
        <v>1</v>
      </c>
      <c r="H1704" t="s">
        <v>12</v>
      </c>
      <c r="I1704">
        <f>IF(H1704="AKULAKUOB",1,IF(H1704="BUKAEXPRESS",2,IF(H1704="BUKALAPAK",3,IF(H1704="E3",4,IF(H1704="LAZADA",5,IF(H1704="MAGELLAN",6,IF(H1704="SHOPEE",7,IF(H1704="TOKOPEDIA",8,9))))))))</f>
        <v>6</v>
      </c>
      <c r="J1704">
        <v>32918</v>
      </c>
      <c r="K1704">
        <f>IF(M1704="Bermasalah",0,1)</f>
        <v>1</v>
      </c>
      <c r="L1704" t="s">
        <v>49</v>
      </c>
      <c r="M1704" t="str">
        <f t="shared" si="105"/>
        <v>Tidak Bermasalah</v>
      </c>
    </row>
    <row r="1705" spans="1:13" x14ac:dyDescent="0.25">
      <c r="A1705" s="1">
        <v>45016</v>
      </c>
      <c r="B1705" t="s">
        <v>25</v>
      </c>
      <c r="C1705">
        <f t="shared" si="107"/>
        <v>69</v>
      </c>
      <c r="D1705" t="s">
        <v>3</v>
      </c>
      <c r="E1705">
        <f>IF(D1705="ECO",1,IF(D1705="EZ",2,3))</f>
        <v>1</v>
      </c>
      <c r="F1705" t="s">
        <v>4</v>
      </c>
      <c r="G1705">
        <f>IF(F1705="PP_PM",1,IF(F1705="PP_CASH",2,3))</f>
        <v>1</v>
      </c>
      <c r="H1705" t="s">
        <v>12</v>
      </c>
      <c r="I1705">
        <f>IF(H1705="AKULAKUOB",1,IF(H1705="BUKAEXPRESS",2,IF(H1705="BUKALAPAK",3,IF(H1705="E3",4,IF(H1705="LAZADA",5,IF(H1705="MAGELLAN",6,IF(H1705="SHOPEE",7,IF(H1705="TOKOPEDIA",8,9))))))))</f>
        <v>6</v>
      </c>
      <c r="J1705">
        <v>30344</v>
      </c>
      <c r="K1705">
        <f>IF(M1705="Bermasalah",0,1)</f>
        <v>1</v>
      </c>
      <c r="L1705" t="s">
        <v>49</v>
      </c>
      <c r="M1705" t="str">
        <f t="shared" si="105"/>
        <v>Tidak Bermasalah</v>
      </c>
    </row>
    <row r="1706" spans="1:13" x14ac:dyDescent="0.25">
      <c r="A1706" s="1">
        <v>45016</v>
      </c>
      <c r="B1706" t="s">
        <v>25</v>
      </c>
      <c r="C1706">
        <f t="shared" si="107"/>
        <v>69</v>
      </c>
      <c r="D1706" t="s">
        <v>3</v>
      </c>
      <c r="E1706">
        <f>IF(D1706="ECO",1,IF(D1706="EZ",2,3))</f>
        <v>1</v>
      </c>
      <c r="F1706" t="s">
        <v>4</v>
      </c>
      <c r="G1706">
        <f>IF(F1706="PP_PM",1,IF(F1706="PP_CASH",2,3))</f>
        <v>1</v>
      </c>
      <c r="H1706" t="s">
        <v>12</v>
      </c>
      <c r="I1706">
        <f>IF(H1706="AKULAKUOB",1,IF(H1706="BUKAEXPRESS",2,IF(H1706="BUKALAPAK",3,IF(H1706="E3",4,IF(H1706="LAZADA",5,IF(H1706="MAGELLAN",6,IF(H1706="SHOPEE",7,IF(H1706="TOKOPEDIA",8,9))))))))</f>
        <v>6</v>
      </c>
      <c r="J1706">
        <v>28958</v>
      </c>
      <c r="K1706">
        <f>IF(M1706="Bermasalah",0,1)</f>
        <v>1</v>
      </c>
      <c r="L1706" t="s">
        <v>49</v>
      </c>
      <c r="M1706" t="str">
        <f t="shared" si="105"/>
        <v>Tidak Bermasalah</v>
      </c>
    </row>
    <row r="1707" spans="1:13" x14ac:dyDescent="0.25">
      <c r="A1707" s="1">
        <v>45016</v>
      </c>
      <c r="B1707" t="s">
        <v>25</v>
      </c>
      <c r="C1707">
        <f t="shared" si="107"/>
        <v>69</v>
      </c>
      <c r="D1707" t="s">
        <v>3</v>
      </c>
      <c r="E1707">
        <f>IF(D1707="ECO",1,IF(D1707="EZ",2,3))</f>
        <v>1</v>
      </c>
      <c r="F1707" t="s">
        <v>4</v>
      </c>
      <c r="G1707">
        <f>IF(F1707="PP_PM",1,IF(F1707="PP_CASH",2,3))</f>
        <v>1</v>
      </c>
      <c r="H1707" t="s">
        <v>12</v>
      </c>
      <c r="I1707">
        <f>IF(H1707="AKULAKUOB",1,IF(H1707="BUKAEXPRESS",2,IF(H1707="BUKALAPAK",3,IF(H1707="E3",4,IF(H1707="LAZADA",5,IF(H1707="MAGELLAN",6,IF(H1707="SHOPEE",7,IF(H1707="TOKOPEDIA",8,9))))))))</f>
        <v>6</v>
      </c>
      <c r="J1707">
        <v>31432</v>
      </c>
      <c r="K1707">
        <f>IF(M1707="Bermasalah",0,1)</f>
        <v>1</v>
      </c>
      <c r="L1707" t="s">
        <v>49</v>
      </c>
      <c r="M1707" t="str">
        <f t="shared" si="105"/>
        <v>Tidak Bermasalah</v>
      </c>
    </row>
    <row r="1708" spans="1:13" x14ac:dyDescent="0.25">
      <c r="A1708" s="1">
        <v>45016</v>
      </c>
      <c r="B1708" t="s">
        <v>25</v>
      </c>
      <c r="C1708">
        <f t="shared" si="107"/>
        <v>69</v>
      </c>
      <c r="D1708" t="s">
        <v>8</v>
      </c>
      <c r="E1708">
        <f>IF(D1708="ECO",1,IF(D1708="EZ",2,3))</f>
        <v>2</v>
      </c>
      <c r="F1708" t="s">
        <v>4</v>
      </c>
      <c r="G1708">
        <f>IF(F1708="PP_PM",1,IF(F1708="PP_CASH",2,3))</f>
        <v>1</v>
      </c>
      <c r="H1708" t="s">
        <v>12</v>
      </c>
      <c r="I1708">
        <f>IF(H1708="AKULAKUOB",1,IF(H1708="BUKAEXPRESS",2,IF(H1708="BUKALAPAK",3,IF(H1708="E3",4,IF(H1708="LAZADA",5,IF(H1708="MAGELLAN",6,IF(H1708="SHOPEE",7,IF(H1708="TOKOPEDIA",8,9))))))))</f>
        <v>6</v>
      </c>
      <c r="J1708">
        <v>36860</v>
      </c>
      <c r="K1708">
        <f>IF(M1708="Bermasalah",0,1)</f>
        <v>0</v>
      </c>
      <c r="L1708" t="s">
        <v>131</v>
      </c>
      <c r="M1708" t="str">
        <f t="shared" si="105"/>
        <v>Bermasalah</v>
      </c>
    </row>
    <row r="1709" spans="1:13" x14ac:dyDescent="0.25">
      <c r="A1709" s="1">
        <v>45016</v>
      </c>
      <c r="B1709" t="s">
        <v>25</v>
      </c>
      <c r="C1709">
        <f t="shared" si="107"/>
        <v>69</v>
      </c>
      <c r="D1709" t="s">
        <v>3</v>
      </c>
      <c r="E1709">
        <f>IF(D1709="ECO",1,IF(D1709="EZ",2,3))</f>
        <v>1</v>
      </c>
      <c r="F1709" t="s">
        <v>4</v>
      </c>
      <c r="G1709">
        <f>IF(F1709="PP_PM",1,IF(F1709="PP_CASH",2,3))</f>
        <v>1</v>
      </c>
      <c r="H1709" t="s">
        <v>12</v>
      </c>
      <c r="I1709">
        <f>IF(H1709="AKULAKUOB",1,IF(H1709="BUKAEXPRESS",2,IF(H1709="BUKALAPAK",3,IF(H1709="E3",4,IF(H1709="LAZADA",5,IF(H1709="MAGELLAN",6,IF(H1709="SHOPEE",7,IF(H1709="TOKOPEDIA",8,9))))))))</f>
        <v>6</v>
      </c>
      <c r="J1709">
        <v>30340</v>
      </c>
      <c r="K1709">
        <f>IF(M1709="Bermasalah",0,1)</f>
        <v>1</v>
      </c>
      <c r="L1709" t="s">
        <v>49</v>
      </c>
      <c r="M1709" t="str">
        <f t="shared" ref="M1709:M1769" si="108">IF(L1709="Other","Bermasalah",IF(L1709="Delivery","Tidak Bermasalah",IF(L1709="Kirim","Tidak Bermasalah",IF(L1709="Pack","Tidak Bermasalah",IF(L1709="Paket Bermasalah","Bermasalah",IF(L1709="Paket Tinggal Gudang","Tidak Bermasalah",IF(L1709="Sampai","Tidak Bermasalah",IF(L1709="Tanda Terima","Tidak Bermasalah",IF(L1709="TTD Retur","Bermasalah",0)))))))))</f>
        <v>Tidak Bermasalah</v>
      </c>
    </row>
    <row r="1710" spans="1:13" x14ac:dyDescent="0.25">
      <c r="A1710" s="1">
        <v>45016</v>
      </c>
      <c r="B1710" t="s">
        <v>25</v>
      </c>
      <c r="C1710">
        <f t="shared" si="107"/>
        <v>69</v>
      </c>
      <c r="D1710" t="s">
        <v>3</v>
      </c>
      <c r="E1710">
        <f>IF(D1710="ECO",1,IF(D1710="EZ",2,3))</f>
        <v>1</v>
      </c>
      <c r="F1710" t="s">
        <v>4</v>
      </c>
      <c r="G1710">
        <f>IF(F1710="PP_PM",1,IF(F1710="PP_CASH",2,3))</f>
        <v>1</v>
      </c>
      <c r="H1710" t="s">
        <v>12</v>
      </c>
      <c r="I1710">
        <f>IF(H1710="AKULAKUOB",1,IF(H1710="BUKAEXPRESS",2,IF(H1710="BUKALAPAK",3,IF(H1710="E3",4,IF(H1710="LAZADA",5,IF(H1710="MAGELLAN",6,IF(H1710="SHOPEE",7,IF(H1710="TOKOPEDIA",8,9))))))))</f>
        <v>6</v>
      </c>
      <c r="J1710">
        <v>47118</v>
      </c>
      <c r="K1710">
        <f>IF(M1710="Bermasalah",0,1)</f>
        <v>1</v>
      </c>
      <c r="L1710" t="s">
        <v>49</v>
      </c>
      <c r="M1710" t="str">
        <f t="shared" si="108"/>
        <v>Tidak Bermasalah</v>
      </c>
    </row>
    <row r="1711" spans="1:13" x14ac:dyDescent="0.25">
      <c r="A1711" s="1">
        <v>45041</v>
      </c>
      <c r="B1711" t="s">
        <v>25</v>
      </c>
      <c r="C1711">
        <f t="shared" si="107"/>
        <v>69</v>
      </c>
      <c r="D1711" t="s">
        <v>8</v>
      </c>
      <c r="E1711">
        <f>IF(D1711="ECO",1,IF(D1711="EZ",2,3))</f>
        <v>2</v>
      </c>
      <c r="F1711" t="s">
        <v>4</v>
      </c>
      <c r="G1711">
        <f>IF(F1711="PP_PM",1,IF(F1711="PP_CASH",2,3))</f>
        <v>1</v>
      </c>
      <c r="H1711" t="s">
        <v>12</v>
      </c>
      <c r="I1711">
        <f>IF(H1711="AKULAKUOB",1,IF(H1711="BUKAEXPRESS",2,IF(H1711="BUKALAPAK",3,IF(H1711="E3",4,IF(H1711="LAZADA",5,IF(H1711="MAGELLAN",6,IF(H1711="SHOPEE",7,IF(H1711="TOKOPEDIA",8,9))))))))</f>
        <v>6</v>
      </c>
      <c r="J1711">
        <v>28245</v>
      </c>
      <c r="K1711">
        <f>IF(M1711="Bermasalah",0,1)</f>
        <v>1</v>
      </c>
      <c r="L1711" t="s">
        <v>49</v>
      </c>
      <c r="M1711" t="str">
        <f t="shared" si="108"/>
        <v>Tidak Bermasalah</v>
      </c>
    </row>
    <row r="1712" spans="1:13" x14ac:dyDescent="0.25">
      <c r="A1712" s="1">
        <v>45044</v>
      </c>
      <c r="B1712" t="s">
        <v>25</v>
      </c>
      <c r="C1712">
        <f t="shared" si="107"/>
        <v>69</v>
      </c>
      <c r="D1712" t="s">
        <v>8</v>
      </c>
      <c r="E1712">
        <f>IF(D1712="ECO",1,IF(D1712="EZ",2,3))</f>
        <v>2</v>
      </c>
      <c r="F1712" t="s">
        <v>4</v>
      </c>
      <c r="G1712">
        <f>IF(F1712="PP_PM",1,IF(F1712="PP_CASH",2,3))</f>
        <v>1</v>
      </c>
      <c r="H1712" t="s">
        <v>12</v>
      </c>
      <c r="I1712">
        <f>IF(H1712="AKULAKUOB",1,IF(H1712="BUKAEXPRESS",2,IF(H1712="BUKALAPAK",3,IF(H1712="E3",4,IF(H1712="LAZADA",5,IF(H1712="MAGELLAN",6,IF(H1712="SHOPEE",7,IF(H1712="TOKOPEDIA",8,9))))))))</f>
        <v>6</v>
      </c>
      <c r="J1712">
        <v>21030</v>
      </c>
      <c r="K1712">
        <f>IF(M1712="Bermasalah",0,1)</f>
        <v>1</v>
      </c>
      <c r="L1712" t="s">
        <v>49</v>
      </c>
      <c r="M1712" t="str">
        <f t="shared" si="108"/>
        <v>Tidak Bermasalah</v>
      </c>
    </row>
    <row r="1713" spans="1:13" x14ac:dyDescent="0.25">
      <c r="A1713" s="1">
        <v>45046</v>
      </c>
      <c r="B1713" t="s">
        <v>25</v>
      </c>
      <c r="C1713">
        <f t="shared" si="107"/>
        <v>69</v>
      </c>
      <c r="D1713" t="s">
        <v>3</v>
      </c>
      <c r="E1713">
        <f>IF(D1713="ECO",1,IF(D1713="EZ",2,3))</f>
        <v>1</v>
      </c>
      <c r="F1713" t="s">
        <v>4</v>
      </c>
      <c r="G1713">
        <f>IF(F1713="PP_PM",1,IF(F1713="PP_CASH",2,3))</f>
        <v>1</v>
      </c>
      <c r="H1713" t="s">
        <v>12</v>
      </c>
      <c r="I1713">
        <f>IF(H1713="AKULAKUOB",1,IF(H1713="BUKAEXPRESS",2,IF(H1713="BUKALAPAK",3,IF(H1713="E3",4,IF(H1713="LAZADA",5,IF(H1713="MAGELLAN",6,IF(H1713="SHOPEE",7,IF(H1713="TOKOPEDIA",8,9))))))))</f>
        <v>6</v>
      </c>
      <c r="J1713">
        <v>32918</v>
      </c>
      <c r="K1713">
        <f>IF(M1713="Bermasalah",0,1)</f>
        <v>1</v>
      </c>
      <c r="L1713" t="s">
        <v>49</v>
      </c>
      <c r="M1713" t="str">
        <f t="shared" si="108"/>
        <v>Tidak Bermasalah</v>
      </c>
    </row>
    <row r="1714" spans="1:13" x14ac:dyDescent="0.25">
      <c r="A1714" s="1">
        <v>45026</v>
      </c>
      <c r="B1714" t="s">
        <v>25</v>
      </c>
      <c r="C1714">
        <f t="shared" si="107"/>
        <v>69</v>
      </c>
      <c r="D1714" t="s">
        <v>3</v>
      </c>
      <c r="E1714">
        <f>IF(D1714="ECO",1,IF(D1714="EZ",2,3))</f>
        <v>1</v>
      </c>
      <c r="F1714" t="s">
        <v>4</v>
      </c>
      <c r="G1714">
        <f>IF(F1714="PP_PM",1,IF(F1714="PP_CASH",2,3))</f>
        <v>1</v>
      </c>
      <c r="H1714" t="s">
        <v>12</v>
      </c>
      <c r="I1714">
        <f>IF(H1714="AKULAKUOB",1,IF(H1714="BUKAEXPRESS",2,IF(H1714="BUKALAPAK",3,IF(H1714="E3",4,IF(H1714="LAZADA",5,IF(H1714="MAGELLAN",6,IF(H1714="SHOPEE",7,IF(H1714="TOKOPEDIA",8,9))))))))</f>
        <v>6</v>
      </c>
      <c r="J1714">
        <v>18513</v>
      </c>
      <c r="K1714">
        <f>IF(M1714="Bermasalah",0,1)</f>
        <v>0</v>
      </c>
      <c r="L1714" t="s">
        <v>131</v>
      </c>
      <c r="M1714" t="str">
        <f t="shared" si="108"/>
        <v>Bermasalah</v>
      </c>
    </row>
    <row r="1715" spans="1:13" x14ac:dyDescent="0.25">
      <c r="A1715" s="1">
        <v>45029</v>
      </c>
      <c r="B1715" t="s">
        <v>25</v>
      </c>
      <c r="C1715">
        <f t="shared" si="107"/>
        <v>69</v>
      </c>
      <c r="D1715" t="s">
        <v>3</v>
      </c>
      <c r="E1715">
        <f>IF(D1715="ECO",1,IF(D1715="EZ",2,3))</f>
        <v>1</v>
      </c>
      <c r="F1715" t="s">
        <v>4</v>
      </c>
      <c r="G1715">
        <f>IF(F1715="PP_PM",1,IF(F1715="PP_CASH",2,3))</f>
        <v>1</v>
      </c>
      <c r="H1715" t="s">
        <v>12</v>
      </c>
      <c r="I1715">
        <f>IF(H1715="AKULAKUOB",1,IF(H1715="BUKAEXPRESS",2,IF(H1715="BUKALAPAK",3,IF(H1715="E3",4,IF(H1715="LAZADA",5,IF(H1715="MAGELLAN",6,IF(H1715="SHOPEE",7,IF(H1715="TOKOPEDIA",8,9))))))))</f>
        <v>6</v>
      </c>
      <c r="J1715">
        <v>91575</v>
      </c>
      <c r="K1715">
        <f>IF(M1715="Bermasalah",0,1)</f>
        <v>0</v>
      </c>
      <c r="L1715" t="s">
        <v>131</v>
      </c>
      <c r="M1715" t="str">
        <f t="shared" si="108"/>
        <v>Bermasalah</v>
      </c>
    </row>
    <row r="1716" spans="1:13" x14ac:dyDescent="0.25">
      <c r="A1716" s="1">
        <v>45033</v>
      </c>
      <c r="B1716" t="s">
        <v>25</v>
      </c>
      <c r="C1716">
        <f t="shared" si="107"/>
        <v>69</v>
      </c>
      <c r="D1716" t="s">
        <v>8</v>
      </c>
      <c r="E1716">
        <f>IF(D1716="ECO",1,IF(D1716="EZ",2,3))</f>
        <v>2</v>
      </c>
      <c r="F1716" t="s">
        <v>4</v>
      </c>
      <c r="G1716">
        <f>IF(F1716="PP_PM",1,IF(F1716="PP_CASH",2,3))</f>
        <v>1</v>
      </c>
      <c r="H1716" t="s">
        <v>12</v>
      </c>
      <c r="I1716">
        <f>IF(H1716="AKULAKUOB",1,IF(H1716="BUKAEXPRESS",2,IF(H1716="BUKALAPAK",3,IF(H1716="E3",4,IF(H1716="LAZADA",5,IF(H1716="MAGELLAN",6,IF(H1716="SHOPEE",7,IF(H1716="TOKOPEDIA",8,9))))))))</f>
        <v>6</v>
      </c>
      <c r="J1716">
        <v>19786</v>
      </c>
      <c r="K1716">
        <f>IF(M1716="Bermasalah",0,1)</f>
        <v>0</v>
      </c>
      <c r="L1716" t="s">
        <v>131</v>
      </c>
      <c r="M1716" t="str">
        <f t="shared" si="108"/>
        <v>Bermasalah</v>
      </c>
    </row>
    <row r="1717" spans="1:13" x14ac:dyDescent="0.25">
      <c r="A1717" s="1">
        <v>45040</v>
      </c>
      <c r="B1717" t="s">
        <v>25</v>
      </c>
      <c r="C1717">
        <f t="shared" si="107"/>
        <v>69</v>
      </c>
      <c r="D1717" t="s">
        <v>3</v>
      </c>
      <c r="E1717">
        <f>IF(D1717="ECO",1,IF(D1717="EZ",2,3))</f>
        <v>1</v>
      </c>
      <c r="F1717" t="s">
        <v>4</v>
      </c>
      <c r="G1717">
        <f>IF(F1717="PP_PM",1,IF(F1717="PP_CASH",2,3))</f>
        <v>1</v>
      </c>
      <c r="H1717" t="s">
        <v>12</v>
      </c>
      <c r="I1717">
        <f>IF(H1717="AKULAKUOB",1,IF(H1717="BUKAEXPRESS",2,IF(H1717="BUKALAPAK",3,IF(H1717="E3",4,IF(H1717="LAZADA",5,IF(H1717="MAGELLAN",6,IF(H1717="SHOPEE",7,IF(H1717="TOKOPEDIA",8,9))))))))</f>
        <v>6</v>
      </c>
      <c r="J1717">
        <v>29700</v>
      </c>
      <c r="K1717">
        <f>IF(M1717="Bermasalah",0,1)</f>
        <v>0</v>
      </c>
      <c r="L1717" t="s">
        <v>131</v>
      </c>
      <c r="M1717" t="str">
        <f t="shared" si="108"/>
        <v>Bermasalah</v>
      </c>
    </row>
    <row r="1718" spans="1:13" x14ac:dyDescent="0.25">
      <c r="A1718" s="1">
        <v>45043</v>
      </c>
      <c r="B1718" t="s">
        <v>25</v>
      </c>
      <c r="C1718">
        <f t="shared" si="107"/>
        <v>69</v>
      </c>
      <c r="D1718" t="s">
        <v>3</v>
      </c>
      <c r="E1718">
        <f>IF(D1718="ECO",1,IF(D1718="EZ",2,3))</f>
        <v>1</v>
      </c>
      <c r="F1718" t="s">
        <v>4</v>
      </c>
      <c r="G1718">
        <f>IF(F1718="PP_PM",1,IF(F1718="PP_CASH",2,3))</f>
        <v>1</v>
      </c>
      <c r="H1718" t="s">
        <v>12</v>
      </c>
      <c r="I1718">
        <f>IF(H1718="AKULAKUOB",1,IF(H1718="BUKAEXPRESS",2,IF(H1718="BUKALAPAK",3,IF(H1718="E3",4,IF(H1718="LAZADA",5,IF(H1718="MAGELLAN",6,IF(H1718="SHOPEE",7,IF(H1718="TOKOPEDIA",8,9))))))))</f>
        <v>6</v>
      </c>
      <c r="J1718">
        <v>37372</v>
      </c>
      <c r="K1718">
        <f>IF(M1718="Bermasalah",0,1)</f>
        <v>1</v>
      </c>
      <c r="L1718" t="s">
        <v>49</v>
      </c>
      <c r="M1718" t="str">
        <f t="shared" si="108"/>
        <v>Tidak Bermasalah</v>
      </c>
    </row>
    <row r="1719" spans="1:13" x14ac:dyDescent="0.25">
      <c r="A1719" s="1">
        <v>45044</v>
      </c>
      <c r="B1719" t="s">
        <v>25</v>
      </c>
      <c r="C1719">
        <f t="shared" si="107"/>
        <v>69</v>
      </c>
      <c r="D1719" t="s">
        <v>8</v>
      </c>
      <c r="E1719">
        <f>IF(D1719="ECO",1,IF(D1719="EZ",2,3))</f>
        <v>2</v>
      </c>
      <c r="F1719" t="s">
        <v>4</v>
      </c>
      <c r="G1719">
        <f>IF(F1719="PP_PM",1,IF(F1719="PP_CASH",2,3))</f>
        <v>1</v>
      </c>
      <c r="H1719" t="s">
        <v>12</v>
      </c>
      <c r="I1719">
        <f>IF(H1719="AKULAKUOB",1,IF(H1719="BUKAEXPRESS",2,IF(H1719="BUKALAPAK",3,IF(H1719="E3",4,IF(H1719="LAZADA",5,IF(H1719="MAGELLAN",6,IF(H1719="SHOPEE",7,IF(H1719="TOKOPEDIA",8,9))))))))</f>
        <v>6</v>
      </c>
      <c r="J1719">
        <v>89725</v>
      </c>
      <c r="K1719">
        <f>IF(M1719="Bermasalah",0,1)</f>
        <v>0</v>
      </c>
      <c r="L1719" t="s">
        <v>131</v>
      </c>
      <c r="M1719" t="str">
        <f t="shared" si="108"/>
        <v>Bermasalah</v>
      </c>
    </row>
    <row r="1720" spans="1:13" x14ac:dyDescent="0.25">
      <c r="A1720" s="1">
        <v>45030</v>
      </c>
      <c r="B1720" t="s">
        <v>25</v>
      </c>
      <c r="C1720">
        <f t="shared" si="107"/>
        <v>69</v>
      </c>
      <c r="D1720" t="s">
        <v>8</v>
      </c>
      <c r="E1720">
        <f>IF(D1720="ECO",1,IF(D1720="EZ",2,3))</f>
        <v>2</v>
      </c>
      <c r="F1720" t="s">
        <v>4</v>
      </c>
      <c r="G1720">
        <f>IF(F1720="PP_PM",1,IF(F1720="PP_CASH",2,3))</f>
        <v>1</v>
      </c>
      <c r="H1720" t="s">
        <v>12</v>
      </c>
      <c r="I1720">
        <f>IF(H1720="AKULAKUOB",1,IF(H1720="BUKAEXPRESS",2,IF(H1720="BUKALAPAK",3,IF(H1720="E3",4,IF(H1720="LAZADA",5,IF(H1720="MAGELLAN",6,IF(H1720="SHOPEE",7,IF(H1720="TOKOPEDIA",8,9))))))))</f>
        <v>6</v>
      </c>
      <c r="J1720">
        <v>4565</v>
      </c>
      <c r="K1720">
        <f>IF(M1720="Bermasalah",0,1)</f>
        <v>0</v>
      </c>
      <c r="L1720" t="s">
        <v>10</v>
      </c>
      <c r="M1720" t="str">
        <f t="shared" si="108"/>
        <v>Bermasalah</v>
      </c>
    </row>
    <row r="1721" spans="1:13" x14ac:dyDescent="0.25">
      <c r="A1721" s="1">
        <v>45030</v>
      </c>
      <c r="B1721" t="s">
        <v>25</v>
      </c>
      <c r="C1721">
        <f t="shared" si="107"/>
        <v>69</v>
      </c>
      <c r="D1721" t="s">
        <v>8</v>
      </c>
      <c r="E1721">
        <f>IF(D1721="ECO",1,IF(D1721="EZ",2,3))</f>
        <v>2</v>
      </c>
      <c r="F1721" t="s">
        <v>4</v>
      </c>
      <c r="G1721">
        <f>IF(F1721="PP_PM",1,IF(F1721="PP_CASH",2,3))</f>
        <v>1</v>
      </c>
      <c r="H1721" t="s">
        <v>12</v>
      </c>
      <c r="I1721">
        <f>IF(H1721="AKULAKUOB",1,IF(H1721="BUKAEXPRESS",2,IF(H1721="BUKALAPAK",3,IF(H1721="E3",4,IF(H1721="LAZADA",5,IF(H1721="MAGELLAN",6,IF(H1721="SHOPEE",7,IF(H1721="TOKOPEDIA",8,9))))))))</f>
        <v>6</v>
      </c>
      <c r="J1721">
        <v>4635</v>
      </c>
      <c r="K1721">
        <f>IF(M1721="Bermasalah",0,1)</f>
        <v>0</v>
      </c>
      <c r="L1721" t="s">
        <v>10</v>
      </c>
      <c r="M1721" t="str">
        <f t="shared" si="108"/>
        <v>Bermasalah</v>
      </c>
    </row>
    <row r="1722" spans="1:13" x14ac:dyDescent="0.25">
      <c r="A1722" s="1">
        <v>45030</v>
      </c>
      <c r="B1722" t="s">
        <v>25</v>
      </c>
      <c r="C1722">
        <f t="shared" si="107"/>
        <v>69</v>
      </c>
      <c r="D1722" t="s">
        <v>8</v>
      </c>
      <c r="E1722">
        <f>IF(D1722="ECO",1,IF(D1722="EZ",2,3))</f>
        <v>2</v>
      </c>
      <c r="F1722" t="s">
        <v>4</v>
      </c>
      <c r="G1722">
        <f>IF(F1722="PP_PM",1,IF(F1722="PP_CASH",2,3))</f>
        <v>1</v>
      </c>
      <c r="H1722" t="s">
        <v>12</v>
      </c>
      <c r="I1722">
        <f>IF(H1722="AKULAKUOB",1,IF(H1722="BUKAEXPRESS",2,IF(H1722="BUKALAPAK",3,IF(H1722="E3",4,IF(H1722="LAZADA",5,IF(H1722="MAGELLAN",6,IF(H1722="SHOPEE",7,IF(H1722="TOKOPEDIA",8,9))))))))</f>
        <v>6</v>
      </c>
      <c r="J1722">
        <v>20370</v>
      </c>
      <c r="K1722">
        <f>IF(M1722="Bermasalah",0,1)</f>
        <v>0</v>
      </c>
      <c r="L1722" t="s">
        <v>19</v>
      </c>
      <c r="M1722" t="str">
        <f t="shared" si="108"/>
        <v>Bermasalah</v>
      </c>
    </row>
    <row r="1723" spans="1:13" x14ac:dyDescent="0.25">
      <c r="A1723" s="1">
        <v>45030</v>
      </c>
      <c r="B1723" t="s">
        <v>25</v>
      </c>
      <c r="C1723">
        <f t="shared" si="107"/>
        <v>69</v>
      </c>
      <c r="D1723" t="s">
        <v>8</v>
      </c>
      <c r="E1723">
        <f>IF(D1723="ECO",1,IF(D1723="EZ",2,3))</f>
        <v>2</v>
      </c>
      <c r="F1723" t="s">
        <v>4</v>
      </c>
      <c r="G1723">
        <f>IF(F1723="PP_PM",1,IF(F1723="PP_CASH",2,3))</f>
        <v>1</v>
      </c>
      <c r="H1723" t="s">
        <v>12</v>
      </c>
      <c r="I1723">
        <f>IF(H1723="AKULAKUOB",1,IF(H1723="BUKAEXPRESS",2,IF(H1723="BUKALAPAK",3,IF(H1723="E3",4,IF(H1723="LAZADA",5,IF(H1723="MAGELLAN",6,IF(H1723="SHOPEE",7,IF(H1723="TOKOPEDIA",8,9))))))))</f>
        <v>6</v>
      </c>
      <c r="J1723">
        <v>4563</v>
      </c>
      <c r="K1723">
        <f>IF(M1723="Bermasalah",0,1)</f>
        <v>0</v>
      </c>
      <c r="L1723" t="s">
        <v>10</v>
      </c>
      <c r="M1723" t="str">
        <f t="shared" si="108"/>
        <v>Bermasalah</v>
      </c>
    </row>
    <row r="1724" spans="1:13" x14ac:dyDescent="0.25">
      <c r="A1724" s="1">
        <v>45025</v>
      </c>
      <c r="B1724" t="s">
        <v>25</v>
      </c>
      <c r="C1724">
        <f t="shared" si="107"/>
        <v>69</v>
      </c>
      <c r="D1724" t="s">
        <v>8</v>
      </c>
      <c r="E1724">
        <f>IF(D1724="ECO",1,IF(D1724="EZ",2,3))</f>
        <v>2</v>
      </c>
      <c r="F1724" t="s">
        <v>4</v>
      </c>
      <c r="G1724">
        <f>IF(F1724="PP_PM",1,IF(F1724="PP_CASH",2,3))</f>
        <v>1</v>
      </c>
      <c r="H1724" t="s">
        <v>12</v>
      </c>
      <c r="I1724">
        <f>IF(H1724="AKULAKUOB",1,IF(H1724="BUKAEXPRESS",2,IF(H1724="BUKALAPAK",3,IF(H1724="E3",4,IF(H1724="LAZADA",5,IF(H1724="MAGELLAN",6,IF(H1724="SHOPEE",7,IF(H1724="TOKOPEDIA",8,9))))))))</f>
        <v>6</v>
      </c>
      <c r="J1724">
        <v>19940</v>
      </c>
      <c r="K1724">
        <f>IF(M1724="Bermasalah",0,1)</f>
        <v>0</v>
      </c>
      <c r="L1724" t="s">
        <v>131</v>
      </c>
      <c r="M1724" t="str">
        <f t="shared" si="108"/>
        <v>Bermasalah</v>
      </c>
    </row>
    <row r="1725" spans="1:13" x14ac:dyDescent="0.25">
      <c r="A1725" s="1">
        <v>45032</v>
      </c>
      <c r="B1725" t="s">
        <v>25</v>
      </c>
      <c r="C1725">
        <f t="shared" si="107"/>
        <v>69</v>
      </c>
      <c r="D1725" t="s">
        <v>8</v>
      </c>
      <c r="E1725">
        <f>IF(D1725="ECO",1,IF(D1725="EZ",2,3))</f>
        <v>2</v>
      </c>
      <c r="F1725" t="s">
        <v>4</v>
      </c>
      <c r="G1725">
        <f>IF(F1725="PP_PM",1,IF(F1725="PP_CASH",2,3))</f>
        <v>1</v>
      </c>
      <c r="H1725" t="s">
        <v>12</v>
      </c>
      <c r="I1725">
        <f>IF(H1725="AKULAKUOB",1,IF(H1725="BUKAEXPRESS",2,IF(H1725="BUKALAPAK",3,IF(H1725="E3",4,IF(H1725="LAZADA",5,IF(H1725="MAGELLAN",6,IF(H1725="SHOPEE",7,IF(H1725="TOKOPEDIA",8,9))))))))</f>
        <v>6</v>
      </c>
      <c r="J1725">
        <v>17730</v>
      </c>
      <c r="K1725">
        <f>IF(M1725="Bermasalah",0,1)</f>
        <v>0</v>
      </c>
      <c r="L1725" t="s">
        <v>19</v>
      </c>
      <c r="M1725" t="str">
        <f t="shared" si="108"/>
        <v>Bermasalah</v>
      </c>
    </row>
    <row r="1726" spans="1:13" x14ac:dyDescent="0.25">
      <c r="A1726" s="1">
        <v>45032</v>
      </c>
      <c r="B1726" t="s">
        <v>25</v>
      </c>
      <c r="C1726">
        <f t="shared" si="107"/>
        <v>69</v>
      </c>
      <c r="D1726" t="s">
        <v>8</v>
      </c>
      <c r="E1726">
        <f>IF(D1726="ECO",1,IF(D1726="EZ",2,3))</f>
        <v>2</v>
      </c>
      <c r="F1726" t="s">
        <v>4</v>
      </c>
      <c r="G1726">
        <f>IF(F1726="PP_PM",1,IF(F1726="PP_CASH",2,3))</f>
        <v>1</v>
      </c>
      <c r="H1726" t="s">
        <v>12</v>
      </c>
      <c r="I1726">
        <f>IF(H1726="AKULAKUOB",1,IF(H1726="BUKAEXPRESS",2,IF(H1726="BUKALAPAK",3,IF(H1726="E3",4,IF(H1726="LAZADA",5,IF(H1726="MAGELLAN",6,IF(H1726="SHOPEE",7,IF(H1726="TOKOPEDIA",8,9))))))))</f>
        <v>6</v>
      </c>
      <c r="J1726">
        <v>23550</v>
      </c>
      <c r="K1726">
        <f>IF(M1726="Bermasalah",0,1)</f>
        <v>1</v>
      </c>
      <c r="L1726" t="s">
        <v>49</v>
      </c>
      <c r="M1726" t="str">
        <f t="shared" si="108"/>
        <v>Tidak Bermasalah</v>
      </c>
    </row>
    <row r="1727" spans="1:13" x14ac:dyDescent="0.25">
      <c r="A1727" s="1">
        <v>45040</v>
      </c>
      <c r="B1727" t="s">
        <v>25</v>
      </c>
      <c r="C1727">
        <f t="shared" si="107"/>
        <v>69</v>
      </c>
      <c r="D1727" t="s">
        <v>8</v>
      </c>
      <c r="E1727">
        <f>IF(D1727="ECO",1,IF(D1727="EZ",2,3))</f>
        <v>2</v>
      </c>
      <c r="F1727" t="s">
        <v>4</v>
      </c>
      <c r="G1727">
        <f>IF(F1727="PP_PM",1,IF(F1727="PP_CASH",2,3))</f>
        <v>1</v>
      </c>
      <c r="H1727" t="s">
        <v>12</v>
      </c>
      <c r="I1727">
        <f>IF(H1727="AKULAKUOB",1,IF(H1727="BUKAEXPRESS",2,IF(H1727="BUKALAPAK",3,IF(H1727="E3",4,IF(H1727="LAZADA",5,IF(H1727="MAGELLAN",6,IF(H1727="SHOPEE",7,IF(H1727="TOKOPEDIA",8,9))))))))</f>
        <v>6</v>
      </c>
      <c r="J1727">
        <v>10383</v>
      </c>
      <c r="K1727">
        <f>IF(M1727="Bermasalah",0,1)</f>
        <v>0</v>
      </c>
      <c r="L1727" t="s">
        <v>131</v>
      </c>
      <c r="M1727" t="str">
        <f t="shared" si="108"/>
        <v>Bermasalah</v>
      </c>
    </row>
    <row r="1728" spans="1:13" x14ac:dyDescent="0.25">
      <c r="A1728" s="1">
        <v>45041</v>
      </c>
      <c r="B1728" t="s">
        <v>25</v>
      </c>
      <c r="C1728">
        <f t="shared" si="107"/>
        <v>69</v>
      </c>
      <c r="D1728" t="s">
        <v>8</v>
      </c>
      <c r="E1728">
        <f>IF(D1728="ECO",1,IF(D1728="EZ",2,3))</f>
        <v>2</v>
      </c>
      <c r="F1728" t="s">
        <v>4</v>
      </c>
      <c r="G1728">
        <f>IF(F1728="PP_PM",1,IF(F1728="PP_CASH",2,3))</f>
        <v>1</v>
      </c>
      <c r="H1728" t="s">
        <v>12</v>
      </c>
      <c r="I1728">
        <f>IF(H1728="AKULAKUOB",1,IF(H1728="BUKAEXPRESS",2,IF(H1728="BUKALAPAK",3,IF(H1728="E3",4,IF(H1728="LAZADA",5,IF(H1728="MAGELLAN",6,IF(H1728="SHOPEE",7,IF(H1728="TOKOPEDIA",8,9))))))))</f>
        <v>6</v>
      </c>
      <c r="J1728">
        <v>19670</v>
      </c>
      <c r="K1728">
        <f>IF(M1728="Bermasalah",0,1)</f>
        <v>1</v>
      </c>
      <c r="L1728" t="s">
        <v>49</v>
      </c>
      <c r="M1728" t="str">
        <f t="shared" si="108"/>
        <v>Tidak Bermasalah</v>
      </c>
    </row>
    <row r="1729" spans="1:13" x14ac:dyDescent="0.25">
      <c r="A1729" s="1">
        <v>45041</v>
      </c>
      <c r="B1729" t="s">
        <v>25</v>
      </c>
      <c r="C1729">
        <f t="shared" si="107"/>
        <v>69</v>
      </c>
      <c r="D1729" t="s">
        <v>8</v>
      </c>
      <c r="E1729">
        <f>IF(D1729="ECO",1,IF(D1729="EZ",2,3))</f>
        <v>2</v>
      </c>
      <c r="F1729" t="s">
        <v>4</v>
      </c>
      <c r="G1729">
        <f>IF(F1729="PP_PM",1,IF(F1729="PP_CASH",2,3))</f>
        <v>1</v>
      </c>
      <c r="H1729" t="s">
        <v>12</v>
      </c>
      <c r="I1729">
        <f>IF(H1729="AKULAKUOB",1,IF(H1729="BUKAEXPRESS",2,IF(H1729="BUKALAPAK",3,IF(H1729="E3",4,IF(H1729="LAZADA",5,IF(H1729="MAGELLAN",6,IF(H1729="SHOPEE",7,IF(H1729="TOKOPEDIA",8,9))))))))</f>
        <v>6</v>
      </c>
      <c r="J1729">
        <v>19670</v>
      </c>
      <c r="K1729">
        <f>IF(M1729="Bermasalah",0,1)</f>
        <v>1</v>
      </c>
      <c r="L1729" t="s">
        <v>49</v>
      </c>
      <c r="M1729" t="str">
        <f t="shared" si="108"/>
        <v>Tidak Bermasalah</v>
      </c>
    </row>
    <row r="1730" spans="1:13" x14ac:dyDescent="0.25">
      <c r="A1730" s="1">
        <v>45041</v>
      </c>
      <c r="B1730" t="s">
        <v>25</v>
      </c>
      <c r="C1730">
        <f t="shared" si="107"/>
        <v>69</v>
      </c>
      <c r="D1730" t="s">
        <v>3</v>
      </c>
      <c r="E1730">
        <f>IF(D1730="ECO",1,IF(D1730="EZ",2,3))</f>
        <v>1</v>
      </c>
      <c r="F1730" t="s">
        <v>4</v>
      </c>
      <c r="G1730">
        <f>IF(F1730="PP_PM",1,IF(F1730="PP_CASH",2,3))</f>
        <v>1</v>
      </c>
      <c r="H1730" t="s">
        <v>12</v>
      </c>
      <c r="I1730">
        <f>IF(H1730="AKULAKUOB",1,IF(H1730="BUKAEXPRESS",2,IF(H1730="BUKALAPAK",3,IF(H1730="E3",4,IF(H1730="LAZADA",5,IF(H1730="MAGELLAN",6,IF(H1730="SHOPEE",7,IF(H1730="TOKOPEDIA",8,9))))))))</f>
        <v>6</v>
      </c>
      <c r="J1730">
        <v>24502</v>
      </c>
      <c r="K1730">
        <f>IF(M1730="Bermasalah",0,1)</f>
        <v>0</v>
      </c>
      <c r="L1730" t="s">
        <v>131</v>
      </c>
      <c r="M1730" t="str">
        <f t="shared" si="108"/>
        <v>Bermasalah</v>
      </c>
    </row>
    <row r="1731" spans="1:13" x14ac:dyDescent="0.25">
      <c r="A1731" s="1">
        <v>45043</v>
      </c>
      <c r="B1731" t="s">
        <v>25</v>
      </c>
      <c r="C1731">
        <f t="shared" si="107"/>
        <v>69</v>
      </c>
      <c r="D1731" t="s">
        <v>8</v>
      </c>
      <c r="E1731">
        <f>IF(D1731="ECO",1,IF(D1731="EZ",2,3))</f>
        <v>2</v>
      </c>
      <c r="F1731" t="s">
        <v>4</v>
      </c>
      <c r="G1731">
        <f>IF(F1731="PP_PM",1,IF(F1731="PP_CASH",2,3))</f>
        <v>1</v>
      </c>
      <c r="H1731" t="s">
        <v>12</v>
      </c>
      <c r="I1731">
        <f>IF(H1731="AKULAKUOB",1,IF(H1731="BUKAEXPRESS",2,IF(H1731="BUKALAPAK",3,IF(H1731="E3",4,IF(H1731="LAZADA",5,IF(H1731="MAGELLAN",6,IF(H1731="SHOPEE",7,IF(H1731="TOKOPEDIA",8,9))))))))</f>
        <v>6</v>
      </c>
      <c r="J1731">
        <v>32010</v>
      </c>
      <c r="K1731">
        <f>IF(M1731="Bermasalah",0,1)</f>
        <v>0</v>
      </c>
      <c r="L1731" t="s">
        <v>131</v>
      </c>
      <c r="M1731" t="str">
        <f t="shared" si="108"/>
        <v>Bermasalah</v>
      </c>
    </row>
    <row r="1732" spans="1:13" x14ac:dyDescent="0.25">
      <c r="A1732" s="1">
        <v>45051</v>
      </c>
      <c r="B1732" t="s">
        <v>25</v>
      </c>
      <c r="C1732">
        <f t="shared" si="107"/>
        <v>69</v>
      </c>
      <c r="D1732" t="s">
        <v>8</v>
      </c>
      <c r="E1732">
        <f>IF(D1732="ECO",1,IF(D1732="EZ",2,3))</f>
        <v>2</v>
      </c>
      <c r="F1732" t="s">
        <v>4</v>
      </c>
      <c r="G1732">
        <f>IF(F1732="PP_PM",1,IF(F1732="PP_CASH",2,3))</f>
        <v>1</v>
      </c>
      <c r="H1732" t="s">
        <v>12</v>
      </c>
      <c r="I1732">
        <f>IF(H1732="AKULAKUOB",1,IF(H1732="BUKAEXPRESS",2,IF(H1732="BUKALAPAK",3,IF(H1732="E3",4,IF(H1732="LAZADA",5,IF(H1732="MAGELLAN",6,IF(H1732="SHOPEE",7,IF(H1732="TOKOPEDIA",8,9))))))))</f>
        <v>6</v>
      </c>
      <c r="J1732">
        <v>17460</v>
      </c>
      <c r="K1732">
        <f>IF(M1732="Bermasalah",0,1)</f>
        <v>0</v>
      </c>
      <c r="L1732" t="s">
        <v>131</v>
      </c>
      <c r="M1732" t="str">
        <f t="shared" si="108"/>
        <v>Bermasalah</v>
      </c>
    </row>
    <row r="1733" spans="1:13" x14ac:dyDescent="0.25">
      <c r="A1733" s="1">
        <v>45052</v>
      </c>
      <c r="B1733" t="s">
        <v>25</v>
      </c>
      <c r="C1733">
        <f t="shared" si="107"/>
        <v>69</v>
      </c>
      <c r="D1733" t="s">
        <v>8</v>
      </c>
      <c r="E1733">
        <f>IF(D1733="ECO",1,IF(D1733="EZ",2,3))</f>
        <v>2</v>
      </c>
      <c r="F1733" t="s">
        <v>4</v>
      </c>
      <c r="G1733">
        <f>IF(F1733="PP_PM",1,IF(F1733="PP_CASH",2,3))</f>
        <v>1</v>
      </c>
      <c r="H1733" t="s">
        <v>12</v>
      </c>
      <c r="I1733">
        <f>IF(H1733="AKULAKUOB",1,IF(H1733="BUKAEXPRESS",2,IF(H1733="BUKALAPAK",3,IF(H1733="E3",4,IF(H1733="LAZADA",5,IF(H1733="MAGELLAN",6,IF(H1733="SHOPEE",7,IF(H1733="TOKOPEDIA",8,9))))))))</f>
        <v>6</v>
      </c>
      <c r="J1733">
        <v>17460</v>
      </c>
      <c r="K1733">
        <f>IF(M1733="Bermasalah",0,1)</f>
        <v>0</v>
      </c>
      <c r="L1733" t="s">
        <v>131</v>
      </c>
      <c r="M1733" t="str">
        <f t="shared" si="108"/>
        <v>Bermasalah</v>
      </c>
    </row>
    <row r="1734" spans="1:13" x14ac:dyDescent="0.25">
      <c r="A1734" s="1">
        <v>45053</v>
      </c>
      <c r="B1734" t="s">
        <v>25</v>
      </c>
      <c r="C1734">
        <f t="shared" si="107"/>
        <v>69</v>
      </c>
      <c r="D1734" t="s">
        <v>8</v>
      </c>
      <c r="E1734">
        <f>IF(D1734="ECO",1,IF(D1734="EZ",2,3))</f>
        <v>2</v>
      </c>
      <c r="F1734" t="s">
        <v>4</v>
      </c>
      <c r="G1734">
        <f>IF(F1734="PP_PM",1,IF(F1734="PP_CASH",2,3))</f>
        <v>1</v>
      </c>
      <c r="H1734" t="s">
        <v>12</v>
      </c>
      <c r="I1734">
        <f>IF(H1734="AKULAKUOB",1,IF(H1734="BUKAEXPRESS",2,IF(H1734="BUKALAPAK",3,IF(H1734="E3",4,IF(H1734="LAZADA",5,IF(H1734="MAGELLAN",6,IF(H1734="SHOPEE",7,IF(H1734="TOKOPEDIA",8,9))))))))</f>
        <v>6</v>
      </c>
      <c r="J1734">
        <v>34435</v>
      </c>
      <c r="K1734">
        <f>IF(M1734="Bermasalah",0,1)</f>
        <v>0</v>
      </c>
      <c r="L1734" t="s">
        <v>131</v>
      </c>
      <c r="M1734" t="str">
        <f t="shared" si="108"/>
        <v>Bermasalah</v>
      </c>
    </row>
    <row r="1735" spans="1:13" x14ac:dyDescent="0.25">
      <c r="A1735" s="1">
        <v>45070</v>
      </c>
      <c r="B1735" t="s">
        <v>25</v>
      </c>
      <c r="C1735">
        <f t="shared" si="107"/>
        <v>69</v>
      </c>
      <c r="D1735" t="s">
        <v>3</v>
      </c>
      <c r="E1735">
        <f>IF(D1735="ECO",1,IF(D1735="EZ",2,3))</f>
        <v>1</v>
      </c>
      <c r="F1735" t="s">
        <v>4</v>
      </c>
      <c r="G1735">
        <f>IF(F1735="PP_PM",1,IF(F1735="PP_CASH",2,3))</f>
        <v>1</v>
      </c>
      <c r="H1735" t="s">
        <v>12</v>
      </c>
      <c r="I1735">
        <f>IF(H1735="AKULAKUOB",1,IF(H1735="BUKAEXPRESS",2,IF(H1735="BUKALAPAK",3,IF(H1735="E3",4,IF(H1735="LAZADA",5,IF(H1735="MAGELLAN",6,IF(H1735="SHOPEE",7,IF(H1735="TOKOPEDIA",8,9))))))))</f>
        <v>6</v>
      </c>
      <c r="J1735">
        <v>26482</v>
      </c>
      <c r="K1735">
        <f>IF(M1735="Bermasalah",0,1)</f>
        <v>0</v>
      </c>
      <c r="L1735" t="s">
        <v>19</v>
      </c>
      <c r="M1735" t="str">
        <f t="shared" si="108"/>
        <v>Bermasalah</v>
      </c>
    </row>
    <row r="1736" spans="1:13" x14ac:dyDescent="0.25">
      <c r="A1736" s="1">
        <v>45071</v>
      </c>
      <c r="B1736" t="s">
        <v>25</v>
      </c>
      <c r="C1736">
        <f t="shared" si="107"/>
        <v>69</v>
      </c>
      <c r="D1736" t="s">
        <v>3</v>
      </c>
      <c r="E1736">
        <f>IF(D1736="ECO",1,IF(D1736="EZ",2,3))</f>
        <v>1</v>
      </c>
      <c r="F1736" t="s">
        <v>4</v>
      </c>
      <c r="G1736">
        <f>IF(F1736="PP_PM",1,IF(F1736="PP_CASH",2,3))</f>
        <v>1</v>
      </c>
      <c r="H1736" t="s">
        <v>12</v>
      </c>
      <c r="I1736">
        <f>IF(H1736="AKULAKUOB",1,IF(H1736="BUKAEXPRESS",2,IF(H1736="BUKALAPAK",3,IF(H1736="E3",4,IF(H1736="LAZADA",5,IF(H1736="MAGELLAN",6,IF(H1736="SHOPEE",7,IF(H1736="TOKOPEDIA",8,9))))))))</f>
        <v>6</v>
      </c>
      <c r="J1736">
        <v>14798</v>
      </c>
      <c r="K1736">
        <f>IF(M1736="Bermasalah",0,1)</f>
        <v>0</v>
      </c>
      <c r="L1736" t="s">
        <v>19</v>
      </c>
      <c r="M1736" t="str">
        <f t="shared" si="108"/>
        <v>Bermasalah</v>
      </c>
    </row>
    <row r="1737" spans="1:13" x14ac:dyDescent="0.25">
      <c r="A1737" s="1">
        <v>45087</v>
      </c>
      <c r="B1737" t="s">
        <v>25</v>
      </c>
      <c r="C1737">
        <f t="shared" si="107"/>
        <v>69</v>
      </c>
      <c r="D1737" t="s">
        <v>8</v>
      </c>
      <c r="E1737">
        <f>IF(D1737="ECO",1,IF(D1737="EZ",2,3))</f>
        <v>2</v>
      </c>
      <c r="F1737" t="s">
        <v>4</v>
      </c>
      <c r="G1737">
        <f>IF(F1737="PP_PM",1,IF(F1737="PP_CASH",2,3))</f>
        <v>1</v>
      </c>
      <c r="H1737" t="s">
        <v>12</v>
      </c>
      <c r="I1737">
        <f>IF(H1737="AKULAKUOB",1,IF(H1737="BUKAEXPRESS",2,IF(H1737="BUKALAPAK",3,IF(H1737="E3",4,IF(H1737="LAZADA",5,IF(H1737="MAGELLAN",6,IF(H1737="SHOPEE",7,IF(H1737="TOKOPEDIA",8,9))))))))</f>
        <v>6</v>
      </c>
      <c r="J1737">
        <v>10351</v>
      </c>
      <c r="K1737">
        <f>IF(M1737="Bermasalah",0,1)</f>
        <v>1</v>
      </c>
      <c r="L1737" t="s">
        <v>49</v>
      </c>
      <c r="M1737" t="str">
        <f t="shared" si="108"/>
        <v>Tidak Bermasalah</v>
      </c>
    </row>
    <row r="1738" spans="1:13" x14ac:dyDescent="0.25">
      <c r="A1738" s="1">
        <v>45088</v>
      </c>
      <c r="B1738" t="s">
        <v>25</v>
      </c>
      <c r="C1738">
        <f t="shared" si="107"/>
        <v>69</v>
      </c>
      <c r="D1738" t="s">
        <v>3</v>
      </c>
      <c r="E1738">
        <f>IF(D1738="ECO",1,IF(D1738="EZ",2,3))</f>
        <v>1</v>
      </c>
      <c r="F1738" t="s">
        <v>4</v>
      </c>
      <c r="G1738">
        <f>IF(F1738="PP_PM",1,IF(F1738="PP_CASH",2,3))</f>
        <v>1</v>
      </c>
      <c r="H1738" t="s">
        <v>12</v>
      </c>
      <c r="I1738">
        <f>IF(H1738="AKULAKUOB",1,IF(H1738="BUKAEXPRESS",2,IF(H1738="BUKALAPAK",3,IF(H1738="E3",4,IF(H1738="LAZADA",5,IF(H1738="MAGELLAN",6,IF(H1738="SHOPEE",7,IF(H1738="TOKOPEDIA",8,9))))))))</f>
        <v>6</v>
      </c>
      <c r="J1738">
        <v>23170</v>
      </c>
      <c r="K1738">
        <f>IF(M1738="Bermasalah",0,1)</f>
        <v>1</v>
      </c>
      <c r="L1738" t="s">
        <v>49</v>
      </c>
      <c r="M1738" t="str">
        <f t="shared" si="108"/>
        <v>Tidak Bermasalah</v>
      </c>
    </row>
    <row r="1739" spans="1:13" x14ac:dyDescent="0.25">
      <c r="A1739" s="1">
        <v>45084</v>
      </c>
      <c r="B1739" t="s">
        <v>25</v>
      </c>
      <c r="C1739">
        <f t="shared" si="107"/>
        <v>69</v>
      </c>
      <c r="D1739" t="s">
        <v>8</v>
      </c>
      <c r="E1739">
        <f>IF(D1739="ECO",1,IF(D1739="EZ",2,3))</f>
        <v>2</v>
      </c>
      <c r="F1739" t="s">
        <v>4</v>
      </c>
      <c r="G1739">
        <f>IF(F1739="PP_PM",1,IF(F1739="PP_CASH",2,3))</f>
        <v>1</v>
      </c>
      <c r="H1739" t="s">
        <v>12</v>
      </c>
      <c r="I1739">
        <f>IF(H1739="AKULAKUOB",1,IF(H1739="BUKAEXPRESS",2,IF(H1739="BUKALAPAK",3,IF(H1739="E3",4,IF(H1739="LAZADA",5,IF(H1739="MAGELLAN",6,IF(H1739="SHOPEE",7,IF(H1739="TOKOPEDIA",8,9))))))))</f>
        <v>6</v>
      </c>
      <c r="J1739">
        <v>4160</v>
      </c>
      <c r="K1739">
        <f>IF(M1739="Bermasalah",0,1)</f>
        <v>0</v>
      </c>
      <c r="L1739" t="s">
        <v>19</v>
      </c>
      <c r="M1739" t="str">
        <f t="shared" si="108"/>
        <v>Bermasalah</v>
      </c>
    </row>
    <row r="1740" spans="1:13" x14ac:dyDescent="0.25">
      <c r="A1740" s="1">
        <v>45090</v>
      </c>
      <c r="B1740" t="s">
        <v>25</v>
      </c>
      <c r="C1740">
        <f t="shared" si="107"/>
        <v>69</v>
      </c>
      <c r="D1740" t="s">
        <v>8</v>
      </c>
      <c r="E1740">
        <f>IF(D1740="ECO",1,IF(D1740="EZ",2,3))</f>
        <v>2</v>
      </c>
      <c r="F1740" t="s">
        <v>4</v>
      </c>
      <c r="G1740">
        <f>IF(F1740="PP_PM",1,IF(F1740="PP_CASH",2,3))</f>
        <v>1</v>
      </c>
      <c r="H1740" t="s">
        <v>12</v>
      </c>
      <c r="I1740">
        <f>IF(H1740="AKULAKUOB",1,IF(H1740="BUKAEXPRESS",2,IF(H1740="BUKALAPAK",3,IF(H1740="E3",4,IF(H1740="LAZADA",5,IF(H1740="MAGELLAN",6,IF(H1740="SHOPEE",7,IF(H1740="TOKOPEDIA",8,9))))))))</f>
        <v>6</v>
      </c>
      <c r="J1740">
        <v>4563</v>
      </c>
      <c r="K1740">
        <f>IF(M1740="Bermasalah",0,1)</f>
        <v>0</v>
      </c>
      <c r="L1740" t="s">
        <v>19</v>
      </c>
      <c r="M1740" t="str">
        <f t="shared" si="108"/>
        <v>Bermasalah</v>
      </c>
    </row>
    <row r="1741" spans="1:13" x14ac:dyDescent="0.25">
      <c r="A1741" s="1">
        <v>45099</v>
      </c>
      <c r="B1741" t="s">
        <v>25</v>
      </c>
      <c r="C1741">
        <f t="shared" si="107"/>
        <v>69</v>
      </c>
      <c r="D1741" t="s">
        <v>8</v>
      </c>
      <c r="E1741">
        <f>IF(D1741="ECO",1,IF(D1741="EZ",2,3))</f>
        <v>2</v>
      </c>
      <c r="F1741" t="s">
        <v>4</v>
      </c>
      <c r="G1741">
        <f>IF(F1741="PP_PM",1,IF(F1741="PP_CASH",2,3))</f>
        <v>1</v>
      </c>
      <c r="H1741" t="s">
        <v>12</v>
      </c>
      <c r="I1741">
        <f>IF(H1741="AKULAKUOB",1,IF(H1741="BUKAEXPRESS",2,IF(H1741="BUKALAPAK",3,IF(H1741="E3",4,IF(H1741="LAZADA",5,IF(H1741="MAGELLAN",6,IF(H1741="SHOPEE",7,IF(H1741="TOKOPEDIA",8,9))))))))</f>
        <v>6</v>
      </c>
      <c r="J1741">
        <v>15790</v>
      </c>
      <c r="K1741">
        <f>IF(M1741="Bermasalah",0,1)</f>
        <v>0</v>
      </c>
      <c r="L1741" t="s">
        <v>131</v>
      </c>
      <c r="M1741" t="str">
        <f t="shared" si="108"/>
        <v>Bermasalah</v>
      </c>
    </row>
    <row r="1742" spans="1:13" x14ac:dyDescent="0.25">
      <c r="A1742" s="1">
        <v>45103</v>
      </c>
      <c r="B1742" t="s">
        <v>25</v>
      </c>
      <c r="C1742">
        <f t="shared" si="107"/>
        <v>69</v>
      </c>
      <c r="D1742" t="s">
        <v>8</v>
      </c>
      <c r="E1742">
        <f>IF(D1742="ECO",1,IF(D1742="EZ",2,3))</f>
        <v>2</v>
      </c>
      <c r="F1742" t="s">
        <v>4</v>
      </c>
      <c r="G1742">
        <f>IF(F1742="PP_PM",1,IF(F1742="PP_CASH",2,3))</f>
        <v>1</v>
      </c>
      <c r="H1742" t="s">
        <v>12</v>
      </c>
      <c r="I1742">
        <f>IF(H1742="AKULAKUOB",1,IF(H1742="BUKAEXPRESS",2,IF(H1742="BUKALAPAK",3,IF(H1742="E3",4,IF(H1742="LAZADA",5,IF(H1742="MAGELLAN",6,IF(H1742="SHOPEE",7,IF(H1742="TOKOPEDIA",8,9))))))))</f>
        <v>6</v>
      </c>
      <c r="J1742">
        <v>10995</v>
      </c>
      <c r="K1742">
        <f>IF(M1742="Bermasalah",0,1)</f>
        <v>0</v>
      </c>
      <c r="L1742" t="s">
        <v>19</v>
      </c>
      <c r="M1742" t="str">
        <f t="shared" si="108"/>
        <v>Bermasalah</v>
      </c>
    </row>
    <row r="1743" spans="1:13" x14ac:dyDescent="0.25">
      <c r="A1743" s="1">
        <v>45104</v>
      </c>
      <c r="B1743" t="s">
        <v>25</v>
      </c>
      <c r="C1743">
        <f t="shared" si="107"/>
        <v>69</v>
      </c>
      <c r="D1743" t="s">
        <v>8</v>
      </c>
      <c r="E1743">
        <f>IF(D1743="ECO",1,IF(D1743="EZ",2,3))</f>
        <v>2</v>
      </c>
      <c r="F1743" t="s">
        <v>4</v>
      </c>
      <c r="G1743">
        <f>IF(F1743="PP_PM",1,IF(F1743="PP_CASH",2,3))</f>
        <v>1</v>
      </c>
      <c r="H1743" t="s">
        <v>12</v>
      </c>
      <c r="I1743">
        <f>IF(H1743="AKULAKUOB",1,IF(H1743="BUKAEXPRESS",2,IF(H1743="BUKALAPAK",3,IF(H1743="E3",4,IF(H1743="LAZADA",5,IF(H1743="MAGELLAN",6,IF(H1743="SHOPEE",7,IF(H1743="TOKOPEDIA",8,9))))))))</f>
        <v>6</v>
      </c>
      <c r="J1743">
        <v>13264</v>
      </c>
      <c r="K1743">
        <f>IF(M1743="Bermasalah",0,1)</f>
        <v>1</v>
      </c>
      <c r="L1743" t="s">
        <v>49</v>
      </c>
      <c r="M1743" t="str">
        <f t="shared" si="108"/>
        <v>Tidak Bermasalah</v>
      </c>
    </row>
    <row r="1744" spans="1:13" x14ac:dyDescent="0.25">
      <c r="A1744" s="1">
        <v>45082</v>
      </c>
      <c r="B1744" t="s">
        <v>25</v>
      </c>
      <c r="C1744">
        <f t="shared" si="107"/>
        <v>69</v>
      </c>
      <c r="D1744" t="s">
        <v>8</v>
      </c>
      <c r="E1744">
        <f>IF(D1744="ECO",1,IF(D1744="EZ",2,3))</f>
        <v>2</v>
      </c>
      <c r="F1744" t="s">
        <v>4</v>
      </c>
      <c r="G1744">
        <f>IF(F1744="PP_PM",1,IF(F1744="PP_CASH",2,3))</f>
        <v>1</v>
      </c>
      <c r="H1744" t="s">
        <v>12</v>
      </c>
      <c r="I1744">
        <f>IF(H1744="AKULAKUOB",1,IF(H1744="BUKAEXPRESS",2,IF(H1744="BUKALAPAK",3,IF(H1744="E3",4,IF(H1744="LAZADA",5,IF(H1744="MAGELLAN",6,IF(H1744="SHOPEE",7,IF(H1744="TOKOPEDIA",8,9))))))))</f>
        <v>6</v>
      </c>
      <c r="J1744">
        <v>4150</v>
      </c>
      <c r="K1744">
        <f>IF(M1744="Bermasalah",0,1)</f>
        <v>0</v>
      </c>
      <c r="L1744" t="s">
        <v>19</v>
      </c>
      <c r="M1744" t="str">
        <f t="shared" si="108"/>
        <v>Bermasalah</v>
      </c>
    </row>
    <row r="1745" spans="1:13" x14ac:dyDescent="0.25">
      <c r="A1745" s="1">
        <v>45091</v>
      </c>
      <c r="B1745" t="s">
        <v>25</v>
      </c>
      <c r="C1745">
        <f t="shared" si="107"/>
        <v>69</v>
      </c>
      <c r="D1745" t="s">
        <v>8</v>
      </c>
      <c r="E1745">
        <f>IF(D1745="ECO",1,IF(D1745="EZ",2,3))</f>
        <v>2</v>
      </c>
      <c r="F1745" t="s">
        <v>4</v>
      </c>
      <c r="G1745">
        <f>IF(F1745="PP_PM",1,IF(F1745="PP_CASH",2,3))</f>
        <v>1</v>
      </c>
      <c r="H1745" t="s">
        <v>12</v>
      </c>
      <c r="I1745">
        <f>IF(H1745="AKULAKUOB",1,IF(H1745="BUKAEXPRESS",2,IF(H1745="BUKALAPAK",3,IF(H1745="E3",4,IF(H1745="LAZADA",5,IF(H1745="MAGELLAN",6,IF(H1745="SHOPEE",7,IF(H1745="TOKOPEDIA",8,9))))))))</f>
        <v>6</v>
      </c>
      <c r="J1745">
        <v>17680</v>
      </c>
      <c r="K1745">
        <f>IF(M1745="Bermasalah",0,1)</f>
        <v>1</v>
      </c>
      <c r="L1745" t="s">
        <v>49</v>
      </c>
      <c r="M1745" t="str">
        <f t="shared" si="108"/>
        <v>Tidak Bermasalah</v>
      </c>
    </row>
    <row r="1746" spans="1:13" x14ac:dyDescent="0.25">
      <c r="A1746" s="1">
        <v>45094</v>
      </c>
      <c r="B1746" t="s">
        <v>25</v>
      </c>
      <c r="C1746">
        <f t="shared" si="107"/>
        <v>69</v>
      </c>
      <c r="D1746" t="s">
        <v>8</v>
      </c>
      <c r="E1746">
        <f>IF(D1746="ECO",1,IF(D1746="EZ",2,3))</f>
        <v>2</v>
      </c>
      <c r="F1746" t="s">
        <v>4</v>
      </c>
      <c r="G1746">
        <f>IF(F1746="PP_PM",1,IF(F1746="PP_CASH",2,3))</f>
        <v>1</v>
      </c>
      <c r="H1746" t="s">
        <v>12</v>
      </c>
      <c r="I1746">
        <f>IF(H1746="AKULAKUOB",1,IF(H1746="BUKAEXPRESS",2,IF(H1746="BUKALAPAK",3,IF(H1746="E3",4,IF(H1746="LAZADA",5,IF(H1746="MAGELLAN",6,IF(H1746="SHOPEE",7,IF(H1746="TOKOPEDIA",8,9))))))))</f>
        <v>6</v>
      </c>
      <c r="J1746">
        <v>18061</v>
      </c>
      <c r="K1746">
        <f>IF(M1746="Bermasalah",0,1)</f>
        <v>1</v>
      </c>
      <c r="L1746" t="s">
        <v>49</v>
      </c>
      <c r="M1746" t="str">
        <f t="shared" si="108"/>
        <v>Tidak Bermasalah</v>
      </c>
    </row>
    <row r="1747" spans="1:13" x14ac:dyDescent="0.25">
      <c r="A1747" s="1">
        <v>45095</v>
      </c>
      <c r="B1747" t="s">
        <v>25</v>
      </c>
      <c r="C1747">
        <f t="shared" si="107"/>
        <v>69</v>
      </c>
      <c r="D1747" t="s">
        <v>8</v>
      </c>
      <c r="E1747">
        <f>IF(D1747="ECO",1,IF(D1747="EZ",2,3))</f>
        <v>2</v>
      </c>
      <c r="F1747" t="s">
        <v>4</v>
      </c>
      <c r="G1747">
        <f>IF(F1747="PP_PM",1,IF(F1747="PP_CASH",2,3))</f>
        <v>1</v>
      </c>
      <c r="H1747" t="s">
        <v>12</v>
      </c>
      <c r="I1747">
        <f>IF(H1747="AKULAKUOB",1,IF(H1747="BUKAEXPRESS",2,IF(H1747="BUKALAPAK",3,IF(H1747="E3",4,IF(H1747="LAZADA",5,IF(H1747="MAGELLAN",6,IF(H1747="SHOPEE",7,IF(H1747="TOKOPEDIA",8,9))))))))</f>
        <v>6</v>
      </c>
      <c r="J1747">
        <v>6020</v>
      </c>
      <c r="K1747">
        <f>IF(M1747="Bermasalah",0,1)</f>
        <v>1</v>
      </c>
      <c r="L1747" t="s">
        <v>49</v>
      </c>
      <c r="M1747" t="str">
        <f t="shared" si="108"/>
        <v>Tidak Bermasalah</v>
      </c>
    </row>
    <row r="1748" spans="1:13" x14ac:dyDescent="0.25">
      <c r="A1748" s="1">
        <v>45098</v>
      </c>
      <c r="B1748" t="s">
        <v>25</v>
      </c>
      <c r="C1748">
        <f t="shared" si="107"/>
        <v>69</v>
      </c>
      <c r="D1748" t="s">
        <v>8</v>
      </c>
      <c r="E1748">
        <f>IF(D1748="ECO",1,IF(D1748="EZ",2,3))</f>
        <v>2</v>
      </c>
      <c r="F1748" t="s">
        <v>4</v>
      </c>
      <c r="G1748">
        <f>IF(F1748="PP_PM",1,IF(F1748="PP_CASH",2,3))</f>
        <v>1</v>
      </c>
      <c r="H1748" t="s">
        <v>12</v>
      </c>
      <c r="I1748">
        <f>IF(H1748="AKULAKUOB",1,IF(H1748="BUKAEXPRESS",2,IF(H1748="BUKALAPAK",3,IF(H1748="E3",4,IF(H1748="LAZADA",5,IF(H1748="MAGELLAN",6,IF(H1748="SHOPEE",7,IF(H1748="TOKOPEDIA",8,9))))))))</f>
        <v>6</v>
      </c>
      <c r="J1748">
        <v>20467</v>
      </c>
      <c r="K1748">
        <f>IF(M1748="Bermasalah",0,1)</f>
        <v>1</v>
      </c>
      <c r="L1748" t="s">
        <v>49</v>
      </c>
      <c r="M1748" t="str">
        <f t="shared" si="108"/>
        <v>Tidak Bermasalah</v>
      </c>
    </row>
    <row r="1749" spans="1:13" x14ac:dyDescent="0.25">
      <c r="A1749" s="1">
        <v>45085</v>
      </c>
      <c r="B1749" t="s">
        <v>25</v>
      </c>
      <c r="C1749">
        <f t="shared" ref="C1749:C1762" si="109">IF(B1749=B1748,69,70)</f>
        <v>69</v>
      </c>
      <c r="D1749" t="s">
        <v>8</v>
      </c>
      <c r="E1749">
        <f>IF(D1749="ECO",1,IF(D1749="EZ",2,3))</f>
        <v>2</v>
      </c>
      <c r="F1749" t="s">
        <v>4</v>
      </c>
      <c r="G1749">
        <f>IF(F1749="PP_PM",1,IF(F1749="PP_CASH",2,3))</f>
        <v>1</v>
      </c>
      <c r="H1749" t="s">
        <v>12</v>
      </c>
      <c r="I1749">
        <f>IF(H1749="AKULAKUOB",1,IF(H1749="BUKAEXPRESS",2,IF(H1749="BUKALAPAK",3,IF(H1749="E3",4,IF(H1749="LAZADA",5,IF(H1749="MAGELLAN",6,IF(H1749="SHOPEE",7,IF(H1749="TOKOPEDIA",8,9))))))))</f>
        <v>6</v>
      </c>
      <c r="J1749">
        <v>23280</v>
      </c>
      <c r="K1749">
        <f>IF(M1749="Bermasalah",0,1)</f>
        <v>1</v>
      </c>
      <c r="L1749" t="s">
        <v>49</v>
      </c>
      <c r="M1749" t="str">
        <f t="shared" si="108"/>
        <v>Tidak Bermasalah</v>
      </c>
    </row>
    <row r="1750" spans="1:13" x14ac:dyDescent="0.25">
      <c r="A1750" s="1">
        <v>45090</v>
      </c>
      <c r="B1750" t="s">
        <v>25</v>
      </c>
      <c r="C1750">
        <f t="shared" si="109"/>
        <v>69</v>
      </c>
      <c r="D1750" t="s">
        <v>8</v>
      </c>
      <c r="E1750">
        <f>IF(D1750="ECO",1,IF(D1750="EZ",2,3))</f>
        <v>2</v>
      </c>
      <c r="F1750" t="s">
        <v>4</v>
      </c>
      <c r="G1750">
        <f>IF(F1750="PP_PM",1,IF(F1750="PP_CASH",2,3))</f>
        <v>1</v>
      </c>
      <c r="H1750" t="s">
        <v>12</v>
      </c>
      <c r="I1750">
        <f>IF(H1750="AKULAKUOB",1,IF(H1750="BUKAEXPRESS",2,IF(H1750="BUKALAPAK",3,IF(H1750="E3",4,IF(H1750="LAZADA",5,IF(H1750="MAGELLAN",6,IF(H1750="SHOPEE",7,IF(H1750="TOKOPEDIA",8,9))))))))</f>
        <v>6</v>
      </c>
      <c r="J1750">
        <v>4635</v>
      </c>
      <c r="K1750">
        <f>IF(M1750="Bermasalah",0,1)</f>
        <v>1</v>
      </c>
      <c r="L1750" t="s">
        <v>49</v>
      </c>
      <c r="M1750" t="str">
        <f t="shared" si="108"/>
        <v>Tidak Bermasalah</v>
      </c>
    </row>
    <row r="1751" spans="1:13" x14ac:dyDescent="0.25">
      <c r="A1751" s="1">
        <v>45096</v>
      </c>
      <c r="B1751" t="s">
        <v>25</v>
      </c>
      <c r="C1751">
        <f t="shared" si="109"/>
        <v>69</v>
      </c>
      <c r="D1751" t="s">
        <v>8</v>
      </c>
      <c r="E1751">
        <f>IF(D1751="ECO",1,IF(D1751="EZ",2,3))</f>
        <v>2</v>
      </c>
      <c r="F1751" t="s">
        <v>4</v>
      </c>
      <c r="G1751">
        <f>IF(F1751="PP_PM",1,IF(F1751="PP_CASH",2,3))</f>
        <v>1</v>
      </c>
      <c r="H1751" t="s">
        <v>12</v>
      </c>
      <c r="I1751">
        <f>IF(H1751="AKULAKUOB",1,IF(H1751="BUKAEXPRESS",2,IF(H1751="BUKALAPAK",3,IF(H1751="E3",4,IF(H1751="LAZADA",5,IF(H1751="MAGELLAN",6,IF(H1751="SHOPEE",7,IF(H1751="TOKOPEDIA",8,9))))))))</f>
        <v>6</v>
      </c>
      <c r="J1751">
        <v>4565</v>
      </c>
      <c r="K1751">
        <f>IF(M1751="Bermasalah",0,1)</f>
        <v>1</v>
      </c>
      <c r="L1751" t="s">
        <v>49</v>
      </c>
      <c r="M1751" t="str">
        <f t="shared" si="108"/>
        <v>Tidak Bermasalah</v>
      </c>
    </row>
    <row r="1752" spans="1:13" x14ac:dyDescent="0.25">
      <c r="A1752" s="1">
        <v>45106</v>
      </c>
      <c r="B1752" t="s">
        <v>25</v>
      </c>
      <c r="C1752">
        <f t="shared" si="109"/>
        <v>69</v>
      </c>
      <c r="D1752" t="s">
        <v>8</v>
      </c>
      <c r="E1752">
        <f>IF(D1752="ECO",1,IF(D1752="EZ",2,3))</f>
        <v>2</v>
      </c>
      <c r="F1752" t="s">
        <v>4</v>
      </c>
      <c r="G1752">
        <f>IF(F1752="PP_PM",1,IF(F1752="PP_CASH",2,3))</f>
        <v>1</v>
      </c>
      <c r="H1752" t="s">
        <v>12</v>
      </c>
      <c r="I1752">
        <f>IF(H1752="AKULAKUOB",1,IF(H1752="BUKAEXPRESS",2,IF(H1752="BUKALAPAK",3,IF(H1752="E3",4,IF(H1752="LAZADA",5,IF(H1752="MAGELLAN",6,IF(H1752="SHOPEE",7,IF(H1752="TOKOPEDIA",8,9))))))))</f>
        <v>6</v>
      </c>
      <c r="J1752">
        <v>8445</v>
      </c>
      <c r="K1752">
        <f>IF(M1752="Bermasalah",0,1)</f>
        <v>1</v>
      </c>
      <c r="L1752" t="s">
        <v>49</v>
      </c>
      <c r="M1752" t="str">
        <f t="shared" si="108"/>
        <v>Tidak Bermasalah</v>
      </c>
    </row>
    <row r="1753" spans="1:13" x14ac:dyDescent="0.25">
      <c r="A1753" s="1">
        <v>45099</v>
      </c>
      <c r="B1753" t="s">
        <v>25</v>
      </c>
      <c r="C1753">
        <f t="shared" si="109"/>
        <v>69</v>
      </c>
      <c r="D1753" t="s">
        <v>8</v>
      </c>
      <c r="E1753">
        <f>IF(D1753="ECO",1,IF(D1753="EZ",2,3))</f>
        <v>2</v>
      </c>
      <c r="F1753" t="s">
        <v>4</v>
      </c>
      <c r="G1753">
        <f>IF(F1753="PP_PM",1,IF(F1753="PP_CASH",2,3))</f>
        <v>1</v>
      </c>
      <c r="H1753" t="s">
        <v>12</v>
      </c>
      <c r="I1753">
        <f>IF(H1753="AKULAKUOB",1,IF(H1753="BUKAEXPRESS",2,IF(H1753="BUKALAPAK",3,IF(H1753="E3",4,IF(H1753="LAZADA",5,IF(H1753="MAGELLAN",6,IF(H1753="SHOPEE",7,IF(H1753="TOKOPEDIA",8,9))))))))</f>
        <v>6</v>
      </c>
      <c r="J1753">
        <v>4845</v>
      </c>
      <c r="K1753">
        <f>IF(M1753="Bermasalah",0,1)</f>
        <v>1</v>
      </c>
      <c r="L1753" t="s">
        <v>49</v>
      </c>
      <c r="M1753" t="str">
        <f t="shared" si="108"/>
        <v>Tidak Bermasalah</v>
      </c>
    </row>
    <row r="1754" spans="1:13" x14ac:dyDescent="0.25">
      <c r="A1754" s="1">
        <v>45100</v>
      </c>
      <c r="B1754" t="s">
        <v>25</v>
      </c>
      <c r="C1754">
        <f t="shared" si="109"/>
        <v>69</v>
      </c>
      <c r="D1754" t="s">
        <v>8</v>
      </c>
      <c r="E1754">
        <f>IF(D1754="ECO",1,IF(D1754="EZ",2,3))</f>
        <v>2</v>
      </c>
      <c r="F1754" t="s">
        <v>4</v>
      </c>
      <c r="G1754">
        <f>IF(F1754="PP_PM",1,IF(F1754="PP_CASH",2,3))</f>
        <v>1</v>
      </c>
      <c r="H1754" t="s">
        <v>12</v>
      </c>
      <c r="I1754">
        <f>IF(H1754="AKULAKUOB",1,IF(H1754="BUKAEXPRESS",2,IF(H1754="BUKALAPAK",3,IF(H1754="E3",4,IF(H1754="LAZADA",5,IF(H1754="MAGELLAN",6,IF(H1754="SHOPEE",7,IF(H1754="TOKOPEDIA",8,9))))))))</f>
        <v>6</v>
      </c>
      <c r="J1754">
        <v>4821</v>
      </c>
      <c r="K1754">
        <f>IF(M1754="Bermasalah",0,1)</f>
        <v>1</v>
      </c>
      <c r="L1754" t="s">
        <v>49</v>
      </c>
      <c r="M1754" t="str">
        <f t="shared" si="108"/>
        <v>Tidak Bermasalah</v>
      </c>
    </row>
    <row r="1755" spans="1:13" x14ac:dyDescent="0.25">
      <c r="A1755" s="1">
        <v>45102</v>
      </c>
      <c r="B1755" t="s">
        <v>25</v>
      </c>
      <c r="C1755">
        <f t="shared" si="109"/>
        <v>69</v>
      </c>
      <c r="D1755" t="s">
        <v>8</v>
      </c>
      <c r="E1755">
        <f>IF(D1755="ECO",1,IF(D1755="EZ",2,3))</f>
        <v>2</v>
      </c>
      <c r="F1755" t="s">
        <v>4</v>
      </c>
      <c r="G1755">
        <f>IF(F1755="PP_PM",1,IF(F1755="PP_CASH",2,3))</f>
        <v>1</v>
      </c>
      <c r="H1755" t="s">
        <v>12</v>
      </c>
      <c r="I1755">
        <f>IF(H1755="AKULAKUOB",1,IF(H1755="BUKAEXPRESS",2,IF(H1755="BUKALAPAK",3,IF(H1755="E3",4,IF(H1755="LAZADA",5,IF(H1755="MAGELLAN",6,IF(H1755="SHOPEE",7,IF(H1755="TOKOPEDIA",8,9))))))))</f>
        <v>6</v>
      </c>
      <c r="J1755">
        <v>8940</v>
      </c>
      <c r="K1755">
        <f>IF(M1755="Bermasalah",0,1)</f>
        <v>1</v>
      </c>
      <c r="L1755" t="s">
        <v>49</v>
      </c>
      <c r="M1755" t="str">
        <f t="shared" si="108"/>
        <v>Tidak Bermasalah</v>
      </c>
    </row>
    <row r="1756" spans="1:13" x14ac:dyDescent="0.25">
      <c r="A1756" s="1">
        <v>45104</v>
      </c>
      <c r="B1756" t="s">
        <v>25</v>
      </c>
      <c r="C1756">
        <f t="shared" si="109"/>
        <v>69</v>
      </c>
      <c r="D1756" t="s">
        <v>8</v>
      </c>
      <c r="E1756">
        <f>IF(D1756="ECO",1,IF(D1756="EZ",2,3))</f>
        <v>2</v>
      </c>
      <c r="F1756" t="s">
        <v>4</v>
      </c>
      <c r="G1756">
        <f>IF(F1756="PP_PM",1,IF(F1756="PP_CASH",2,3))</f>
        <v>1</v>
      </c>
      <c r="H1756" t="s">
        <v>12</v>
      </c>
      <c r="I1756">
        <f>IF(H1756="AKULAKUOB",1,IF(H1756="BUKAEXPRESS",2,IF(H1756="BUKALAPAK",3,IF(H1756="E3",4,IF(H1756="LAZADA",5,IF(H1756="MAGELLAN",6,IF(H1756="SHOPEE",7,IF(H1756="TOKOPEDIA",8,9))))))))</f>
        <v>6</v>
      </c>
      <c r="J1756">
        <v>26675</v>
      </c>
      <c r="K1756">
        <f>IF(M1756="Bermasalah",0,1)</f>
        <v>1</v>
      </c>
      <c r="L1756" t="s">
        <v>49</v>
      </c>
      <c r="M1756" t="str">
        <f t="shared" si="108"/>
        <v>Tidak Bermasalah</v>
      </c>
    </row>
    <row r="1757" spans="1:13" x14ac:dyDescent="0.25">
      <c r="A1757" s="1">
        <v>45083</v>
      </c>
      <c r="B1757" t="s">
        <v>25</v>
      </c>
      <c r="C1757">
        <f t="shared" si="109"/>
        <v>69</v>
      </c>
      <c r="D1757" t="s">
        <v>8</v>
      </c>
      <c r="E1757">
        <f>IF(D1757="ECO",1,IF(D1757="EZ",2,3))</f>
        <v>2</v>
      </c>
      <c r="F1757" t="s">
        <v>4</v>
      </c>
      <c r="G1757">
        <f>IF(F1757="PP_PM",1,IF(F1757="PP_CASH",2,3))</f>
        <v>1</v>
      </c>
      <c r="H1757" t="s">
        <v>12</v>
      </c>
      <c r="I1757">
        <f>IF(H1757="AKULAKUOB",1,IF(H1757="BUKAEXPRESS",2,IF(H1757="BUKALAPAK",3,IF(H1757="E3",4,IF(H1757="LAZADA",5,IF(H1757="MAGELLAN",6,IF(H1757="SHOPEE",7,IF(H1757="TOKOPEDIA",8,9))))))))</f>
        <v>6</v>
      </c>
      <c r="J1757">
        <v>8505</v>
      </c>
      <c r="K1757">
        <f>IF(M1757="Bermasalah",0,1)</f>
        <v>1</v>
      </c>
      <c r="L1757" t="s">
        <v>49</v>
      </c>
      <c r="M1757" t="str">
        <f t="shared" si="108"/>
        <v>Tidak Bermasalah</v>
      </c>
    </row>
    <row r="1758" spans="1:13" x14ac:dyDescent="0.25">
      <c r="A1758" s="1">
        <v>45095</v>
      </c>
      <c r="B1758" t="s">
        <v>25</v>
      </c>
      <c r="C1758">
        <f t="shared" si="109"/>
        <v>69</v>
      </c>
      <c r="D1758" t="s">
        <v>8</v>
      </c>
      <c r="E1758">
        <f>IF(D1758="ECO",1,IF(D1758="EZ",2,3))</f>
        <v>2</v>
      </c>
      <c r="F1758" t="s">
        <v>4</v>
      </c>
      <c r="G1758">
        <f>IF(F1758="PP_PM",1,IF(F1758="PP_CASH",2,3))</f>
        <v>1</v>
      </c>
      <c r="H1758" t="s">
        <v>12</v>
      </c>
      <c r="I1758">
        <f>IF(H1758="AKULAKUOB",1,IF(H1758="BUKAEXPRESS",2,IF(H1758="BUKALAPAK",3,IF(H1758="E3",4,IF(H1758="LAZADA",5,IF(H1758="MAGELLAN",6,IF(H1758="SHOPEE",7,IF(H1758="TOKOPEDIA",8,9))))))))</f>
        <v>6</v>
      </c>
      <c r="J1758">
        <v>19296</v>
      </c>
      <c r="K1758">
        <f>IF(M1758="Bermasalah",0,1)</f>
        <v>1</v>
      </c>
      <c r="L1758" t="s">
        <v>49</v>
      </c>
      <c r="M1758" t="str">
        <f t="shared" si="108"/>
        <v>Tidak Bermasalah</v>
      </c>
    </row>
    <row r="1759" spans="1:13" x14ac:dyDescent="0.25">
      <c r="A1759" s="1">
        <v>45098</v>
      </c>
      <c r="B1759" t="s">
        <v>25</v>
      </c>
      <c r="C1759">
        <f t="shared" si="109"/>
        <v>69</v>
      </c>
      <c r="D1759" t="s">
        <v>8</v>
      </c>
      <c r="E1759">
        <f>IF(D1759="ECO",1,IF(D1759="EZ",2,3))</f>
        <v>2</v>
      </c>
      <c r="F1759" t="s">
        <v>4</v>
      </c>
      <c r="G1759">
        <f>IF(F1759="PP_PM",1,IF(F1759="PP_CASH",2,3))</f>
        <v>1</v>
      </c>
      <c r="H1759" t="s">
        <v>12</v>
      </c>
      <c r="I1759">
        <f>IF(H1759="AKULAKUOB",1,IF(H1759="BUKAEXPRESS",2,IF(H1759="BUKALAPAK",3,IF(H1759="E3",4,IF(H1759="LAZADA",5,IF(H1759="MAGELLAN",6,IF(H1759="SHOPEE",7,IF(H1759="TOKOPEDIA",8,9))))))))</f>
        <v>6</v>
      </c>
      <c r="J1759">
        <v>11343</v>
      </c>
      <c r="K1759">
        <f>IF(M1759="Bermasalah",0,1)</f>
        <v>1</v>
      </c>
      <c r="L1759" t="s">
        <v>49</v>
      </c>
      <c r="M1759" t="str">
        <f t="shared" si="108"/>
        <v>Tidak Bermasalah</v>
      </c>
    </row>
    <row r="1760" spans="1:13" x14ac:dyDescent="0.25">
      <c r="A1760" s="1">
        <v>45100</v>
      </c>
      <c r="B1760" t="s">
        <v>25</v>
      </c>
      <c r="C1760">
        <f t="shared" si="109"/>
        <v>69</v>
      </c>
      <c r="D1760" t="s">
        <v>8</v>
      </c>
      <c r="E1760">
        <f>IF(D1760="ECO",1,IF(D1760="EZ",2,3))</f>
        <v>2</v>
      </c>
      <c r="F1760" t="s">
        <v>4</v>
      </c>
      <c r="G1760">
        <f>IF(F1760="PP_PM",1,IF(F1760="PP_CASH",2,3))</f>
        <v>1</v>
      </c>
      <c r="H1760" t="s">
        <v>12</v>
      </c>
      <c r="I1760">
        <f>IF(H1760="AKULAKUOB",1,IF(H1760="BUKAEXPRESS",2,IF(H1760="BUKALAPAK",3,IF(H1760="E3",4,IF(H1760="LAZADA",5,IF(H1760="MAGELLAN",6,IF(H1760="SHOPEE",7,IF(H1760="TOKOPEDIA",8,9))))))))</f>
        <v>6</v>
      </c>
      <c r="J1760">
        <v>17720</v>
      </c>
      <c r="K1760">
        <f>IF(M1760="Bermasalah",0,1)</f>
        <v>1</v>
      </c>
      <c r="L1760" t="s">
        <v>49</v>
      </c>
      <c r="M1760" t="str">
        <f t="shared" si="108"/>
        <v>Tidak Bermasalah</v>
      </c>
    </row>
    <row r="1761" spans="1:13" x14ac:dyDescent="0.25">
      <c r="A1761" s="1">
        <v>45087</v>
      </c>
      <c r="B1761" t="s">
        <v>25</v>
      </c>
      <c r="C1761">
        <f t="shared" si="109"/>
        <v>69</v>
      </c>
      <c r="D1761" t="s">
        <v>8</v>
      </c>
      <c r="E1761">
        <f>IF(D1761="ECO",1,IF(D1761="EZ",2,3))</f>
        <v>2</v>
      </c>
      <c r="F1761" t="s">
        <v>4</v>
      </c>
      <c r="G1761">
        <f>IF(F1761="PP_PM",1,IF(F1761="PP_CASH",2,3))</f>
        <v>1</v>
      </c>
      <c r="H1761" t="s">
        <v>12</v>
      </c>
      <c r="I1761">
        <f>IF(H1761="AKULAKUOB",1,IF(H1761="BUKAEXPRESS",2,IF(H1761="BUKALAPAK",3,IF(H1761="E3",4,IF(H1761="LAZADA",5,IF(H1761="MAGELLAN",6,IF(H1761="SHOPEE",7,IF(H1761="TOKOPEDIA",8,9))))))))</f>
        <v>6</v>
      </c>
      <c r="J1761">
        <v>9123</v>
      </c>
      <c r="K1761">
        <f>IF(M1761="Bermasalah",0,1)</f>
        <v>1</v>
      </c>
      <c r="L1761" t="s">
        <v>49</v>
      </c>
      <c r="M1761" t="str">
        <f t="shared" si="108"/>
        <v>Tidak Bermasalah</v>
      </c>
    </row>
    <row r="1762" spans="1:13" x14ac:dyDescent="0.25">
      <c r="A1762" s="1">
        <v>45015</v>
      </c>
      <c r="B1762" t="s">
        <v>148</v>
      </c>
      <c r="C1762">
        <f t="shared" si="109"/>
        <v>70</v>
      </c>
      <c r="D1762" t="s">
        <v>3</v>
      </c>
      <c r="E1762">
        <f>IF(D1762="ECO",1,IF(D1762="EZ",2,3))</f>
        <v>1</v>
      </c>
      <c r="F1762" t="s">
        <v>4</v>
      </c>
      <c r="G1762">
        <f>IF(F1762="PP_PM",1,IF(F1762="PP_CASH",2,3))</f>
        <v>1</v>
      </c>
      <c r="H1762" t="s">
        <v>5</v>
      </c>
      <c r="I1762">
        <f>IF(H1762="AKULAKUOB",1,IF(H1762="BUKAEXPRESS",2,IF(H1762="BUKALAPAK",3,IF(H1762="E3",4,IF(H1762="LAZADA",5,IF(H1762="MAGELLAN",6,IF(H1762="SHOPEE",7,IF(H1762="TOKOPEDIA",8,9))))))))</f>
        <v>7</v>
      </c>
      <c r="J1762">
        <v>26978</v>
      </c>
      <c r="K1762">
        <f>IF(M1762="Bermasalah",0,1)</f>
        <v>1</v>
      </c>
      <c r="L1762" t="s">
        <v>49</v>
      </c>
      <c r="M1762" t="str">
        <f t="shared" si="108"/>
        <v>Tidak Bermasalah</v>
      </c>
    </row>
    <row r="1763" spans="1:13" x14ac:dyDescent="0.25">
      <c r="A1763" s="1">
        <v>45015</v>
      </c>
      <c r="B1763" t="s">
        <v>148</v>
      </c>
      <c r="C1763">
        <f>IF(B1763=B1762,70,71)</f>
        <v>70</v>
      </c>
      <c r="D1763" t="s">
        <v>3</v>
      </c>
      <c r="E1763">
        <f>IF(D1763="ECO",1,IF(D1763="EZ",2,3))</f>
        <v>1</v>
      </c>
      <c r="F1763" t="s">
        <v>4</v>
      </c>
      <c r="G1763">
        <f>IF(F1763="PP_PM",1,IF(F1763="PP_CASH",2,3))</f>
        <v>1</v>
      </c>
      <c r="H1763" t="s">
        <v>5</v>
      </c>
      <c r="I1763">
        <f>IF(H1763="AKULAKUOB",1,IF(H1763="BUKAEXPRESS",2,IF(H1763="BUKALAPAK",3,IF(H1763="E3",4,IF(H1763="LAZADA",5,IF(H1763="MAGELLAN",6,IF(H1763="SHOPEE",7,IF(H1763="TOKOPEDIA",8,9))))))))</f>
        <v>7</v>
      </c>
      <c r="J1763">
        <v>24998</v>
      </c>
      <c r="K1763">
        <f>IF(M1763="Bermasalah",0,1)</f>
        <v>1</v>
      </c>
      <c r="L1763" t="s">
        <v>49</v>
      </c>
      <c r="M1763" t="str">
        <f t="shared" si="108"/>
        <v>Tidak Bermasalah</v>
      </c>
    </row>
    <row r="1764" spans="1:13" x14ac:dyDescent="0.25">
      <c r="A1764" s="1">
        <v>45024</v>
      </c>
      <c r="B1764" t="s">
        <v>148</v>
      </c>
      <c r="C1764">
        <f t="shared" ref="C1764:C1771" si="110">IF(B1764=B1763,70,71)</f>
        <v>70</v>
      </c>
      <c r="D1764" t="s">
        <v>3</v>
      </c>
      <c r="E1764">
        <f>IF(D1764="ECO",1,IF(D1764="EZ",2,3))</f>
        <v>1</v>
      </c>
      <c r="F1764" t="s">
        <v>4</v>
      </c>
      <c r="G1764">
        <f>IF(F1764="PP_PM",1,IF(F1764="PP_CASH",2,3))</f>
        <v>1</v>
      </c>
      <c r="H1764" t="s">
        <v>5</v>
      </c>
      <c r="I1764">
        <f>IF(H1764="AKULAKUOB",1,IF(H1764="BUKAEXPRESS",2,IF(H1764="BUKALAPAK",3,IF(H1764="E3",4,IF(H1764="LAZADA",5,IF(H1764="MAGELLAN",6,IF(H1764="SHOPEE",7,IF(H1764="TOKOPEDIA",8,9))))))))</f>
        <v>7</v>
      </c>
      <c r="J1764">
        <v>21532</v>
      </c>
      <c r="K1764">
        <f>IF(M1764="Bermasalah",0,1)</f>
        <v>0</v>
      </c>
      <c r="L1764" t="s">
        <v>131</v>
      </c>
      <c r="M1764" t="str">
        <f t="shared" si="108"/>
        <v>Bermasalah</v>
      </c>
    </row>
    <row r="1765" spans="1:13" x14ac:dyDescent="0.25">
      <c r="A1765" s="1">
        <v>45013</v>
      </c>
      <c r="B1765" t="s">
        <v>148</v>
      </c>
      <c r="C1765">
        <f t="shared" si="110"/>
        <v>70</v>
      </c>
      <c r="D1765" t="s">
        <v>3</v>
      </c>
      <c r="E1765">
        <f>IF(D1765="ECO",1,IF(D1765="EZ",2,3))</f>
        <v>1</v>
      </c>
      <c r="F1765" t="s">
        <v>4</v>
      </c>
      <c r="G1765">
        <f>IF(F1765="PP_PM",1,IF(F1765="PP_CASH",2,3))</f>
        <v>1</v>
      </c>
      <c r="H1765" t="s">
        <v>5</v>
      </c>
      <c r="I1765">
        <f>IF(H1765="AKULAKUOB",1,IF(H1765="BUKAEXPRESS",2,IF(H1765="BUKALAPAK",3,IF(H1765="E3",4,IF(H1765="LAZADA",5,IF(H1765="MAGELLAN",6,IF(H1765="SHOPEE",7,IF(H1765="TOKOPEDIA",8,9))))))))</f>
        <v>7</v>
      </c>
      <c r="J1765">
        <v>31432</v>
      </c>
      <c r="K1765">
        <f>IF(M1765="Bermasalah",0,1)</f>
        <v>1</v>
      </c>
      <c r="L1765" t="s">
        <v>49</v>
      </c>
      <c r="M1765" t="str">
        <f t="shared" si="108"/>
        <v>Tidak Bermasalah</v>
      </c>
    </row>
    <row r="1766" spans="1:13" x14ac:dyDescent="0.25">
      <c r="A1766" s="1">
        <v>45016</v>
      </c>
      <c r="B1766" t="s">
        <v>148</v>
      </c>
      <c r="C1766">
        <f t="shared" si="110"/>
        <v>70</v>
      </c>
      <c r="D1766" t="s">
        <v>3</v>
      </c>
      <c r="E1766">
        <f>IF(D1766="ECO",1,IF(D1766="EZ",2,3))</f>
        <v>1</v>
      </c>
      <c r="F1766" t="s">
        <v>4</v>
      </c>
      <c r="G1766">
        <f>IF(F1766="PP_PM",1,IF(F1766="PP_CASH",2,3))</f>
        <v>1</v>
      </c>
      <c r="H1766" t="s">
        <v>5</v>
      </c>
      <c r="I1766">
        <f>IF(H1766="AKULAKUOB",1,IF(H1766="BUKAEXPRESS",2,IF(H1766="BUKALAPAK",3,IF(H1766="E3",4,IF(H1766="LAZADA",5,IF(H1766="MAGELLAN",6,IF(H1766="SHOPEE",7,IF(H1766="TOKOPEDIA",8,9))))))))</f>
        <v>7</v>
      </c>
      <c r="J1766">
        <v>26730</v>
      </c>
      <c r="K1766">
        <f>IF(M1766="Bermasalah",0,1)</f>
        <v>1</v>
      </c>
      <c r="L1766" t="s">
        <v>49</v>
      </c>
      <c r="M1766" t="str">
        <f t="shared" si="108"/>
        <v>Tidak Bermasalah</v>
      </c>
    </row>
    <row r="1767" spans="1:13" x14ac:dyDescent="0.25">
      <c r="A1767" s="1">
        <v>45016</v>
      </c>
      <c r="B1767" t="s">
        <v>148</v>
      </c>
      <c r="C1767">
        <f t="shared" si="110"/>
        <v>70</v>
      </c>
      <c r="D1767" t="s">
        <v>3</v>
      </c>
      <c r="E1767">
        <f>IF(D1767="ECO",1,IF(D1767="EZ",2,3))</f>
        <v>1</v>
      </c>
      <c r="F1767" t="s">
        <v>4</v>
      </c>
      <c r="G1767">
        <f>IF(F1767="PP_PM",1,IF(F1767="PP_CASH",2,3))</f>
        <v>1</v>
      </c>
      <c r="H1767" t="s">
        <v>5</v>
      </c>
      <c r="I1767">
        <f>IF(H1767="AKULAKUOB",1,IF(H1767="BUKAEXPRESS",2,IF(H1767="BUKALAPAK",3,IF(H1767="E3",4,IF(H1767="LAZADA",5,IF(H1767="MAGELLAN",6,IF(H1767="SHOPEE",7,IF(H1767="TOKOPEDIA",8,9))))))))</f>
        <v>7</v>
      </c>
      <c r="J1767">
        <v>26978</v>
      </c>
      <c r="K1767">
        <f>IF(M1767="Bermasalah",0,1)</f>
        <v>1</v>
      </c>
      <c r="L1767" t="s">
        <v>49</v>
      </c>
      <c r="M1767" t="str">
        <f t="shared" si="108"/>
        <v>Tidak Bermasalah</v>
      </c>
    </row>
    <row r="1768" spans="1:13" x14ac:dyDescent="0.25">
      <c r="A1768" s="1">
        <v>45016</v>
      </c>
      <c r="B1768" t="s">
        <v>148</v>
      </c>
      <c r="C1768">
        <f t="shared" si="110"/>
        <v>70</v>
      </c>
      <c r="D1768" t="s">
        <v>3</v>
      </c>
      <c r="E1768">
        <f>IF(D1768="ECO",1,IF(D1768="EZ",2,3))</f>
        <v>1</v>
      </c>
      <c r="F1768" t="s">
        <v>4</v>
      </c>
      <c r="G1768">
        <f>IF(F1768="PP_PM",1,IF(F1768="PP_CASH",2,3))</f>
        <v>1</v>
      </c>
      <c r="H1768" t="s">
        <v>5</v>
      </c>
      <c r="I1768">
        <f>IF(H1768="AKULAKUOB",1,IF(H1768="BUKAEXPRESS",2,IF(H1768="BUKALAPAK",3,IF(H1768="E3",4,IF(H1768="LAZADA",5,IF(H1768="MAGELLAN",6,IF(H1768="SHOPEE",7,IF(H1768="TOKOPEDIA",8,9))))))))</f>
        <v>7</v>
      </c>
      <c r="J1768">
        <v>23018</v>
      </c>
      <c r="K1768">
        <f>IF(M1768="Bermasalah",0,1)</f>
        <v>1</v>
      </c>
      <c r="L1768" t="s">
        <v>49</v>
      </c>
      <c r="M1768" t="str">
        <f t="shared" si="108"/>
        <v>Tidak Bermasalah</v>
      </c>
    </row>
    <row r="1769" spans="1:13" x14ac:dyDescent="0.25">
      <c r="A1769" s="1">
        <v>45022</v>
      </c>
      <c r="B1769" t="s">
        <v>148</v>
      </c>
      <c r="C1769">
        <f t="shared" si="110"/>
        <v>70</v>
      </c>
      <c r="D1769" t="s">
        <v>3</v>
      </c>
      <c r="E1769">
        <f>IF(D1769="ECO",1,IF(D1769="EZ",2,3))</f>
        <v>1</v>
      </c>
      <c r="F1769" t="s">
        <v>4</v>
      </c>
      <c r="G1769">
        <f>IF(F1769="PP_PM",1,IF(F1769="PP_CASH",2,3))</f>
        <v>1</v>
      </c>
      <c r="H1769" t="s">
        <v>5</v>
      </c>
      <c r="I1769">
        <f>IF(H1769="AKULAKUOB",1,IF(H1769="BUKAEXPRESS",2,IF(H1769="BUKALAPAK",3,IF(H1769="E3",4,IF(H1769="LAZADA",5,IF(H1769="MAGELLAN",6,IF(H1769="SHOPEE",7,IF(H1769="TOKOPEDIA",8,9))))))))</f>
        <v>7</v>
      </c>
      <c r="J1769">
        <v>22028</v>
      </c>
      <c r="K1769">
        <f>IF(M1769="Bermasalah",0,1)</f>
        <v>0</v>
      </c>
      <c r="L1769" t="s">
        <v>131</v>
      </c>
      <c r="M1769" t="str">
        <f t="shared" si="108"/>
        <v>Bermasalah</v>
      </c>
    </row>
    <row r="1770" spans="1:13" x14ac:dyDescent="0.25">
      <c r="A1770" s="1">
        <v>45027</v>
      </c>
      <c r="B1770" t="s">
        <v>148</v>
      </c>
      <c r="C1770">
        <f t="shared" si="110"/>
        <v>70</v>
      </c>
      <c r="D1770" t="s">
        <v>3</v>
      </c>
      <c r="E1770">
        <f>IF(D1770="ECO",1,IF(D1770="EZ",2,3))</f>
        <v>1</v>
      </c>
      <c r="F1770" t="s">
        <v>4</v>
      </c>
      <c r="G1770">
        <f>IF(F1770="PP_PM",1,IF(F1770="PP_CASH",2,3))</f>
        <v>1</v>
      </c>
      <c r="H1770" t="s">
        <v>5</v>
      </c>
      <c r="I1770">
        <f>IF(H1770="AKULAKUOB",1,IF(H1770="BUKAEXPRESS",2,IF(H1770="BUKALAPAK",3,IF(H1770="E3",4,IF(H1770="LAZADA",5,IF(H1770="MAGELLAN",6,IF(H1770="SHOPEE",7,IF(H1770="TOKOPEDIA",8,9))))))))</f>
        <v>7</v>
      </c>
      <c r="J1770">
        <v>15592</v>
      </c>
      <c r="K1770">
        <f>IF(M1770="Bermasalah",0,1)</f>
        <v>0</v>
      </c>
      <c r="L1770" t="s">
        <v>131</v>
      </c>
      <c r="M1770" t="str">
        <f t="shared" ref="M1770:M1824" si="111">IF(L1770="Other","Bermasalah",IF(L1770="Delivery","Tidak Bermasalah",IF(L1770="Kirim","Tidak Bermasalah",IF(L1770="Pack","Tidak Bermasalah",IF(L1770="Paket Bermasalah","Bermasalah",IF(L1770="Paket Tinggal Gudang","Tidak Bermasalah",IF(L1770="Sampai","Tidak Bermasalah",IF(L1770="Tanda Terima","Tidak Bermasalah",IF(L1770="TTD Retur","Bermasalah",0)))))))))</f>
        <v>Bermasalah</v>
      </c>
    </row>
    <row r="1771" spans="1:13" x14ac:dyDescent="0.25">
      <c r="A1771" s="1">
        <v>44954</v>
      </c>
      <c r="B1771" t="s">
        <v>60</v>
      </c>
      <c r="C1771">
        <f t="shared" si="110"/>
        <v>71</v>
      </c>
      <c r="D1771" t="s">
        <v>3</v>
      </c>
      <c r="E1771">
        <f>IF(D1771="ECO",1,IF(D1771="EZ",2,3))</f>
        <v>1</v>
      </c>
      <c r="F1771" t="s">
        <v>4</v>
      </c>
      <c r="G1771">
        <f>IF(F1771="PP_PM",1,IF(F1771="PP_CASH",2,3))</f>
        <v>1</v>
      </c>
      <c r="H1771" t="s">
        <v>5</v>
      </c>
      <c r="I1771">
        <f>IF(H1771="AKULAKUOB",1,IF(H1771="BUKAEXPRESS",2,IF(H1771="BUKALAPAK",3,IF(H1771="E3",4,IF(H1771="LAZADA",5,IF(H1771="MAGELLAN",6,IF(H1771="SHOPEE",7,IF(H1771="TOKOPEDIA",8,9))))))))</f>
        <v>7</v>
      </c>
      <c r="J1771">
        <v>32918</v>
      </c>
      <c r="K1771">
        <f>IF(M1771="Bermasalah",0,1)</f>
        <v>1</v>
      </c>
      <c r="L1771" t="s">
        <v>49</v>
      </c>
      <c r="M1771" t="str">
        <f t="shared" si="111"/>
        <v>Tidak Bermasalah</v>
      </c>
    </row>
    <row r="1772" spans="1:13" x14ac:dyDescent="0.25">
      <c r="A1772" s="1">
        <v>44956</v>
      </c>
      <c r="B1772" t="s">
        <v>60</v>
      </c>
      <c r="C1772">
        <f>IF(B1772=B1771,71,72)</f>
        <v>71</v>
      </c>
      <c r="D1772" t="s">
        <v>3</v>
      </c>
      <c r="E1772">
        <f>IF(D1772="ECO",1,IF(D1772="EZ",2,3))</f>
        <v>1</v>
      </c>
      <c r="F1772" t="s">
        <v>4</v>
      </c>
      <c r="G1772">
        <f>IF(F1772="PP_PM",1,IF(F1772="PP_CASH",2,3))</f>
        <v>1</v>
      </c>
      <c r="H1772" t="s">
        <v>5</v>
      </c>
      <c r="I1772">
        <f>IF(H1772="AKULAKUOB",1,IF(H1772="BUKAEXPRESS",2,IF(H1772="BUKALAPAK",3,IF(H1772="E3",4,IF(H1772="LAZADA",5,IF(H1772="MAGELLAN",6,IF(H1772="SHOPEE",7,IF(H1772="TOKOPEDIA",8,9))))))))</f>
        <v>7</v>
      </c>
      <c r="J1772">
        <v>32918</v>
      </c>
      <c r="K1772">
        <f>IF(M1772="Bermasalah",0,1)</f>
        <v>1</v>
      </c>
      <c r="L1772" t="s">
        <v>49</v>
      </c>
      <c r="M1772" t="str">
        <f t="shared" si="111"/>
        <v>Tidak Bermasalah</v>
      </c>
    </row>
    <row r="1773" spans="1:13" x14ac:dyDescent="0.25">
      <c r="A1773" s="1">
        <v>44957</v>
      </c>
      <c r="B1773" t="s">
        <v>60</v>
      </c>
      <c r="C1773">
        <f t="shared" ref="C1773:C1784" si="112">IF(B1773=B1772,71,72)</f>
        <v>71</v>
      </c>
      <c r="D1773" t="s">
        <v>3</v>
      </c>
      <c r="E1773">
        <f>IF(D1773="ECO",1,IF(D1773="EZ",2,3))</f>
        <v>1</v>
      </c>
      <c r="F1773" t="s">
        <v>4</v>
      </c>
      <c r="G1773">
        <f>IF(F1773="PP_PM",1,IF(F1773="PP_CASH",2,3))</f>
        <v>1</v>
      </c>
      <c r="H1773" t="s">
        <v>5</v>
      </c>
      <c r="I1773">
        <f>IF(H1773="AKULAKUOB",1,IF(H1773="BUKAEXPRESS",2,IF(H1773="BUKALAPAK",3,IF(H1773="E3",4,IF(H1773="LAZADA",5,IF(H1773="MAGELLAN",6,IF(H1773="SHOPEE",7,IF(H1773="TOKOPEDIA",8,9))))))))</f>
        <v>7</v>
      </c>
      <c r="J1773">
        <v>26730</v>
      </c>
      <c r="K1773">
        <f>IF(M1773="Bermasalah",0,1)</f>
        <v>1</v>
      </c>
      <c r="L1773" t="s">
        <v>49</v>
      </c>
      <c r="M1773" t="str">
        <f t="shared" si="111"/>
        <v>Tidak Bermasalah</v>
      </c>
    </row>
    <row r="1774" spans="1:13" x14ac:dyDescent="0.25">
      <c r="A1774" s="1">
        <v>45014</v>
      </c>
      <c r="B1774" t="s">
        <v>60</v>
      </c>
      <c r="C1774">
        <f t="shared" si="112"/>
        <v>71</v>
      </c>
      <c r="D1774" t="s">
        <v>3</v>
      </c>
      <c r="E1774">
        <f>IF(D1774="ECO",1,IF(D1774="EZ",2,3))</f>
        <v>1</v>
      </c>
      <c r="F1774" t="s">
        <v>4</v>
      </c>
      <c r="G1774">
        <f>IF(F1774="PP_PM",1,IF(F1774="PP_CASH",2,3))</f>
        <v>1</v>
      </c>
      <c r="H1774" t="s">
        <v>5</v>
      </c>
      <c r="I1774">
        <f>IF(H1774="AKULAKUOB",1,IF(H1774="BUKAEXPRESS",2,IF(H1774="BUKALAPAK",3,IF(H1774="E3",4,IF(H1774="LAZADA",5,IF(H1774="MAGELLAN",6,IF(H1774="SHOPEE",7,IF(H1774="TOKOPEDIA",8,9))))))))</f>
        <v>7</v>
      </c>
      <c r="J1774">
        <v>32175</v>
      </c>
      <c r="K1774">
        <f>IF(M1774="Bermasalah",0,1)</f>
        <v>1</v>
      </c>
      <c r="L1774" t="s">
        <v>49</v>
      </c>
      <c r="M1774" t="str">
        <f t="shared" si="111"/>
        <v>Tidak Bermasalah</v>
      </c>
    </row>
    <row r="1775" spans="1:13" x14ac:dyDescent="0.25">
      <c r="A1775" s="1">
        <v>45015</v>
      </c>
      <c r="B1775" t="s">
        <v>60</v>
      </c>
      <c r="C1775">
        <f t="shared" si="112"/>
        <v>71</v>
      </c>
      <c r="D1775" t="s">
        <v>3</v>
      </c>
      <c r="E1775">
        <f>IF(D1775="ECO",1,IF(D1775="EZ",2,3))</f>
        <v>1</v>
      </c>
      <c r="F1775" t="s">
        <v>4</v>
      </c>
      <c r="G1775">
        <f>IF(F1775="PP_PM",1,IF(F1775="PP_CASH",2,3))</f>
        <v>1</v>
      </c>
      <c r="H1775" t="s">
        <v>5</v>
      </c>
      <c r="I1775">
        <f>IF(H1775="AKULAKUOB",1,IF(H1775="BUKAEXPRESS",2,IF(H1775="BUKALAPAK",3,IF(H1775="E3",4,IF(H1775="LAZADA",5,IF(H1775="MAGELLAN",6,IF(H1775="SHOPEE",7,IF(H1775="TOKOPEDIA",8,9))))))))</f>
        <v>7</v>
      </c>
      <c r="J1775">
        <v>14602</v>
      </c>
      <c r="K1775">
        <f>IF(M1775="Bermasalah",0,1)</f>
        <v>1</v>
      </c>
      <c r="L1775" t="s">
        <v>49</v>
      </c>
      <c r="M1775" t="str">
        <f t="shared" si="111"/>
        <v>Tidak Bermasalah</v>
      </c>
    </row>
    <row r="1776" spans="1:13" x14ac:dyDescent="0.25">
      <c r="A1776" s="1">
        <v>45006</v>
      </c>
      <c r="B1776" t="s">
        <v>60</v>
      </c>
      <c r="C1776">
        <f t="shared" si="112"/>
        <v>71</v>
      </c>
      <c r="D1776" t="s">
        <v>3</v>
      </c>
      <c r="E1776">
        <f>IF(D1776="ECO",1,IF(D1776="EZ",2,3))</f>
        <v>1</v>
      </c>
      <c r="F1776" t="s">
        <v>4</v>
      </c>
      <c r="G1776">
        <f>IF(F1776="PP_PM",1,IF(F1776="PP_CASH",2,3))</f>
        <v>1</v>
      </c>
      <c r="H1776" t="s">
        <v>5</v>
      </c>
      <c r="I1776">
        <f>IF(H1776="AKULAKUOB",1,IF(H1776="BUKAEXPRESS",2,IF(H1776="BUKALAPAK",3,IF(H1776="E3",4,IF(H1776="LAZADA",5,IF(H1776="MAGELLAN",6,IF(H1776="SHOPEE",7,IF(H1776="TOKOPEDIA",8,9))))))))</f>
        <v>7</v>
      </c>
      <c r="J1776">
        <v>21532</v>
      </c>
      <c r="K1776">
        <f>IF(M1776="Bermasalah",0,1)</f>
        <v>0</v>
      </c>
      <c r="L1776" t="s">
        <v>19</v>
      </c>
      <c r="M1776" t="str">
        <f t="shared" si="111"/>
        <v>Bermasalah</v>
      </c>
    </row>
    <row r="1777" spans="1:13" x14ac:dyDescent="0.25">
      <c r="A1777" s="1">
        <v>45012</v>
      </c>
      <c r="B1777" t="s">
        <v>60</v>
      </c>
      <c r="C1777">
        <f t="shared" si="112"/>
        <v>71</v>
      </c>
      <c r="D1777" t="s">
        <v>3</v>
      </c>
      <c r="E1777">
        <f>IF(D1777="ECO",1,IF(D1777="EZ",2,3))</f>
        <v>1</v>
      </c>
      <c r="F1777" t="s">
        <v>4</v>
      </c>
      <c r="G1777">
        <f>IF(F1777="PP_PM",1,IF(F1777="PP_CASH",2,3))</f>
        <v>1</v>
      </c>
      <c r="H1777" t="s">
        <v>5</v>
      </c>
      <c r="I1777">
        <f>IF(H1777="AKULAKUOB",1,IF(H1777="BUKAEXPRESS",2,IF(H1777="BUKALAPAK",3,IF(H1777="E3",4,IF(H1777="LAZADA",5,IF(H1777="MAGELLAN",6,IF(H1777="SHOPEE",7,IF(H1777="TOKOPEDIA",8,9))))))))</f>
        <v>7</v>
      </c>
      <c r="J1777">
        <v>32918</v>
      </c>
      <c r="K1777">
        <f>IF(M1777="Bermasalah",0,1)</f>
        <v>0</v>
      </c>
      <c r="L1777" t="s">
        <v>131</v>
      </c>
      <c r="M1777" t="str">
        <f t="shared" si="111"/>
        <v>Bermasalah</v>
      </c>
    </row>
    <row r="1778" spans="1:13" x14ac:dyDescent="0.25">
      <c r="A1778" s="1">
        <v>45013</v>
      </c>
      <c r="B1778" t="s">
        <v>60</v>
      </c>
      <c r="C1778">
        <f t="shared" si="112"/>
        <v>71</v>
      </c>
      <c r="D1778" t="s">
        <v>3</v>
      </c>
      <c r="E1778">
        <f>IF(D1778="ECO",1,IF(D1778="EZ",2,3))</f>
        <v>1</v>
      </c>
      <c r="F1778" t="s">
        <v>4</v>
      </c>
      <c r="G1778">
        <f>IF(F1778="PP_PM",1,IF(F1778="PP_CASH",2,3))</f>
        <v>1</v>
      </c>
      <c r="H1778" t="s">
        <v>5</v>
      </c>
      <c r="I1778">
        <f>IF(H1778="AKULAKUOB",1,IF(H1778="BUKAEXPRESS",2,IF(H1778="BUKALAPAK",3,IF(H1778="E3",4,IF(H1778="LAZADA",5,IF(H1778="MAGELLAN",6,IF(H1778="SHOPEE",7,IF(H1778="TOKOPEDIA",8,9))))))))</f>
        <v>7</v>
      </c>
      <c r="J1778">
        <v>31432</v>
      </c>
      <c r="K1778">
        <f>IF(M1778="Bermasalah",0,1)</f>
        <v>1</v>
      </c>
      <c r="L1778" t="s">
        <v>49</v>
      </c>
      <c r="M1778" t="str">
        <f t="shared" si="111"/>
        <v>Tidak Bermasalah</v>
      </c>
    </row>
    <row r="1779" spans="1:13" x14ac:dyDescent="0.25">
      <c r="A1779" s="1">
        <v>45015</v>
      </c>
      <c r="B1779" t="s">
        <v>60</v>
      </c>
      <c r="C1779">
        <f t="shared" si="112"/>
        <v>71</v>
      </c>
      <c r="D1779" t="s">
        <v>3</v>
      </c>
      <c r="E1779">
        <f>IF(D1779="ECO",1,IF(D1779="EZ",2,3))</f>
        <v>1</v>
      </c>
      <c r="F1779" t="s">
        <v>4</v>
      </c>
      <c r="G1779">
        <f>IF(F1779="PP_PM",1,IF(F1779="PP_CASH",2,3))</f>
        <v>1</v>
      </c>
      <c r="H1779" t="s">
        <v>5</v>
      </c>
      <c r="I1779">
        <f>IF(H1779="AKULAKUOB",1,IF(H1779="BUKAEXPRESS",2,IF(H1779="BUKALAPAK",3,IF(H1779="E3",4,IF(H1779="LAZADA",5,IF(H1779="MAGELLAN",6,IF(H1779="SHOPEE",7,IF(H1779="TOKOPEDIA",8,9))))))))</f>
        <v>7</v>
      </c>
      <c r="J1779">
        <v>29948</v>
      </c>
      <c r="K1779">
        <f>IF(M1779="Bermasalah",0,1)</f>
        <v>1</v>
      </c>
      <c r="L1779" t="s">
        <v>49</v>
      </c>
      <c r="M1779" t="str">
        <f t="shared" si="111"/>
        <v>Tidak Bermasalah</v>
      </c>
    </row>
    <row r="1780" spans="1:13" x14ac:dyDescent="0.25">
      <c r="A1780" s="1">
        <v>45016</v>
      </c>
      <c r="B1780" t="s">
        <v>60</v>
      </c>
      <c r="C1780">
        <f t="shared" si="112"/>
        <v>71</v>
      </c>
      <c r="D1780" t="s">
        <v>3</v>
      </c>
      <c r="E1780">
        <f>IF(D1780="ECO",1,IF(D1780="EZ",2,3))</f>
        <v>1</v>
      </c>
      <c r="F1780" t="s">
        <v>4</v>
      </c>
      <c r="G1780">
        <f>IF(F1780="PP_PM",1,IF(F1780="PP_CASH",2,3))</f>
        <v>1</v>
      </c>
      <c r="H1780" t="s">
        <v>5</v>
      </c>
      <c r="I1780">
        <f>IF(H1780="AKULAKUOB",1,IF(H1780="BUKAEXPRESS",2,IF(H1780="BUKALAPAK",3,IF(H1780="E3",4,IF(H1780="LAZADA",5,IF(H1780="MAGELLAN",6,IF(H1780="SHOPEE",7,IF(H1780="TOKOPEDIA",8,9))))))))</f>
        <v>7</v>
      </c>
      <c r="J1780">
        <v>32918</v>
      </c>
      <c r="K1780">
        <f>IF(M1780="Bermasalah",0,1)</f>
        <v>1</v>
      </c>
      <c r="L1780" t="s">
        <v>49</v>
      </c>
      <c r="M1780" t="str">
        <f t="shared" si="111"/>
        <v>Tidak Bermasalah</v>
      </c>
    </row>
    <row r="1781" spans="1:13" x14ac:dyDescent="0.25">
      <c r="A1781" s="1">
        <v>45016</v>
      </c>
      <c r="B1781" t="s">
        <v>60</v>
      </c>
      <c r="C1781">
        <f t="shared" si="112"/>
        <v>71</v>
      </c>
      <c r="D1781" t="s">
        <v>3</v>
      </c>
      <c r="E1781">
        <f>IF(D1781="ECO",1,IF(D1781="EZ",2,3))</f>
        <v>1</v>
      </c>
      <c r="F1781" t="s">
        <v>4</v>
      </c>
      <c r="G1781">
        <f>IF(F1781="PP_PM",1,IF(F1781="PP_CASH",2,3))</f>
        <v>1</v>
      </c>
      <c r="H1781" t="s">
        <v>5</v>
      </c>
      <c r="I1781">
        <f>IF(H1781="AKULAKUOB",1,IF(H1781="BUKAEXPRESS",2,IF(H1781="BUKALAPAK",3,IF(H1781="E3",4,IF(H1781="LAZADA",5,IF(H1781="MAGELLAN",6,IF(H1781="SHOPEE",7,IF(H1781="TOKOPEDIA",8,9))))))))</f>
        <v>7</v>
      </c>
      <c r="J1781">
        <v>18810</v>
      </c>
      <c r="K1781">
        <f>IF(M1781="Bermasalah",0,1)</f>
        <v>0</v>
      </c>
      <c r="L1781" t="s">
        <v>131</v>
      </c>
      <c r="M1781" t="str">
        <f t="shared" si="111"/>
        <v>Bermasalah</v>
      </c>
    </row>
    <row r="1782" spans="1:13" x14ac:dyDescent="0.25">
      <c r="A1782" s="1">
        <v>45016</v>
      </c>
      <c r="B1782" t="s">
        <v>60</v>
      </c>
      <c r="C1782">
        <f t="shared" si="112"/>
        <v>71</v>
      </c>
      <c r="D1782" t="s">
        <v>3</v>
      </c>
      <c r="E1782">
        <f>IF(D1782="ECO",1,IF(D1782="EZ",2,3))</f>
        <v>1</v>
      </c>
      <c r="F1782" t="s">
        <v>4</v>
      </c>
      <c r="G1782">
        <f>IF(F1782="PP_PM",1,IF(F1782="PP_CASH",2,3))</f>
        <v>1</v>
      </c>
      <c r="H1782" t="s">
        <v>5</v>
      </c>
      <c r="I1782">
        <f>IF(H1782="AKULAKUOB",1,IF(H1782="BUKAEXPRESS",2,IF(H1782="BUKALAPAK",3,IF(H1782="E3",4,IF(H1782="LAZADA",5,IF(H1782="MAGELLAN",6,IF(H1782="SHOPEE",7,IF(H1782="TOKOPEDIA",8,9))))))))</f>
        <v>7</v>
      </c>
      <c r="J1782">
        <v>17325</v>
      </c>
      <c r="K1782">
        <f>IF(M1782="Bermasalah",0,1)</f>
        <v>1</v>
      </c>
      <c r="L1782" t="s">
        <v>49</v>
      </c>
      <c r="M1782" t="str">
        <f t="shared" si="111"/>
        <v>Tidak Bermasalah</v>
      </c>
    </row>
    <row r="1783" spans="1:13" x14ac:dyDescent="0.25">
      <c r="A1783" s="1">
        <v>45093</v>
      </c>
      <c r="B1783" t="s">
        <v>60</v>
      </c>
      <c r="C1783">
        <f t="shared" si="112"/>
        <v>71</v>
      </c>
      <c r="D1783" t="s">
        <v>3</v>
      </c>
      <c r="E1783">
        <f>IF(D1783="ECO",1,IF(D1783="EZ",2,3))</f>
        <v>1</v>
      </c>
      <c r="F1783" t="s">
        <v>4</v>
      </c>
      <c r="G1783">
        <f>IF(F1783="PP_PM",1,IF(F1783="PP_CASH",2,3))</f>
        <v>1</v>
      </c>
      <c r="H1783" t="s">
        <v>5</v>
      </c>
      <c r="I1783">
        <f>IF(H1783="AKULAKUOB",1,IF(H1783="BUKAEXPRESS",2,IF(H1783="BUKALAPAK",3,IF(H1783="E3",4,IF(H1783="LAZADA",5,IF(H1783="MAGELLAN",6,IF(H1783="SHOPEE",7,IF(H1783="TOKOPEDIA",8,9))))))))</f>
        <v>7</v>
      </c>
      <c r="J1783">
        <v>16335</v>
      </c>
      <c r="K1783">
        <f>IF(M1783="Bermasalah",0,1)</f>
        <v>1</v>
      </c>
      <c r="L1783" t="s">
        <v>49</v>
      </c>
      <c r="M1783" t="str">
        <f t="shared" si="111"/>
        <v>Tidak Bermasalah</v>
      </c>
    </row>
    <row r="1784" spans="1:13" x14ac:dyDescent="0.25">
      <c r="A1784" s="1">
        <v>45045</v>
      </c>
      <c r="B1784" t="s">
        <v>62</v>
      </c>
      <c r="C1784">
        <f t="shared" si="112"/>
        <v>72</v>
      </c>
      <c r="D1784" t="s">
        <v>3</v>
      </c>
      <c r="E1784">
        <f>IF(D1784="ECO",1,IF(D1784="EZ",2,3))</f>
        <v>1</v>
      </c>
      <c r="F1784" t="s">
        <v>4</v>
      </c>
      <c r="G1784">
        <f>IF(F1784="PP_PM",1,IF(F1784="PP_CASH",2,3))</f>
        <v>1</v>
      </c>
      <c r="H1784" t="s">
        <v>12</v>
      </c>
      <c r="I1784">
        <f>IF(H1784="AKULAKUOB",1,IF(H1784="BUKAEXPRESS",2,IF(H1784="BUKALAPAK",3,IF(H1784="E3",4,IF(H1784="LAZADA",5,IF(H1784="MAGELLAN",6,IF(H1784="SHOPEE",7,IF(H1784="TOKOPEDIA",8,9))))))))</f>
        <v>6</v>
      </c>
      <c r="J1784">
        <v>26730</v>
      </c>
      <c r="K1784">
        <f>IF(M1784="Bermasalah",0,1)</f>
        <v>0</v>
      </c>
      <c r="L1784" t="s">
        <v>131</v>
      </c>
      <c r="M1784" t="str">
        <f t="shared" si="111"/>
        <v>Bermasalah</v>
      </c>
    </row>
    <row r="1785" spans="1:13" x14ac:dyDescent="0.25">
      <c r="A1785" s="1">
        <v>44956</v>
      </c>
      <c r="B1785" t="s">
        <v>62</v>
      </c>
      <c r="C1785">
        <f>IF(B1785=B1784,72,73)</f>
        <v>72</v>
      </c>
      <c r="D1785" t="s">
        <v>3</v>
      </c>
      <c r="E1785">
        <f>IF(D1785="ECO",1,IF(D1785="EZ",2,3))</f>
        <v>1</v>
      </c>
      <c r="F1785" t="s">
        <v>4</v>
      </c>
      <c r="G1785">
        <f>IF(F1785="PP_PM",1,IF(F1785="PP_CASH",2,3))</f>
        <v>1</v>
      </c>
      <c r="H1785" t="s">
        <v>5</v>
      </c>
      <c r="I1785">
        <f>IF(H1785="AKULAKUOB",1,IF(H1785="BUKAEXPRESS",2,IF(H1785="BUKALAPAK",3,IF(H1785="E3",4,IF(H1785="LAZADA",5,IF(H1785="MAGELLAN",6,IF(H1785="SHOPEE",7,IF(H1785="TOKOPEDIA",8,9))))))))</f>
        <v>7</v>
      </c>
      <c r="J1785">
        <v>29948</v>
      </c>
      <c r="K1785">
        <f>IF(M1785="Bermasalah",0,1)</f>
        <v>1</v>
      </c>
      <c r="L1785" t="s">
        <v>49</v>
      </c>
      <c r="M1785" t="str">
        <f t="shared" si="111"/>
        <v>Tidak Bermasalah</v>
      </c>
    </row>
    <row r="1786" spans="1:13" x14ac:dyDescent="0.25">
      <c r="A1786" s="1">
        <v>44978</v>
      </c>
      <c r="B1786" t="s">
        <v>62</v>
      </c>
      <c r="C1786">
        <f t="shared" ref="C1786:C1803" si="113">IF(B1786=B1785,72,73)</f>
        <v>72</v>
      </c>
      <c r="D1786" t="s">
        <v>3</v>
      </c>
      <c r="E1786">
        <f>IF(D1786="ECO",1,IF(D1786="EZ",2,3))</f>
        <v>1</v>
      </c>
      <c r="F1786" t="s">
        <v>4</v>
      </c>
      <c r="G1786">
        <f>IF(F1786="PP_PM",1,IF(F1786="PP_CASH",2,3))</f>
        <v>1</v>
      </c>
      <c r="H1786" t="s">
        <v>5</v>
      </c>
      <c r="I1786">
        <f>IF(H1786="AKULAKUOB",1,IF(H1786="BUKAEXPRESS",2,IF(H1786="BUKALAPAK",3,IF(H1786="E3",4,IF(H1786="LAZADA",5,IF(H1786="MAGELLAN",6,IF(H1786="SHOPEE",7,IF(H1786="TOKOPEDIA",8,9))))))))</f>
        <v>7</v>
      </c>
      <c r="J1786">
        <v>24998</v>
      </c>
      <c r="K1786">
        <f>IF(M1786="Bermasalah",0,1)</f>
        <v>1</v>
      </c>
      <c r="L1786" t="s">
        <v>49</v>
      </c>
      <c r="M1786" t="str">
        <f t="shared" si="111"/>
        <v>Tidak Bermasalah</v>
      </c>
    </row>
    <row r="1787" spans="1:13" x14ac:dyDescent="0.25">
      <c r="A1787" s="1">
        <v>44979</v>
      </c>
      <c r="B1787" t="s">
        <v>62</v>
      </c>
      <c r="C1787">
        <f t="shared" si="113"/>
        <v>72</v>
      </c>
      <c r="D1787" t="s">
        <v>3</v>
      </c>
      <c r="E1787">
        <f>IF(D1787="ECO",1,IF(D1787="EZ",2,3))</f>
        <v>1</v>
      </c>
      <c r="F1787" t="s">
        <v>4</v>
      </c>
      <c r="G1787">
        <f>IF(F1787="PP_PM",1,IF(F1787="PP_CASH",2,3))</f>
        <v>1</v>
      </c>
      <c r="H1787" t="s">
        <v>5</v>
      </c>
      <c r="I1787">
        <f>IF(H1787="AKULAKUOB",1,IF(H1787="BUKAEXPRESS",2,IF(H1787="BUKALAPAK",3,IF(H1787="E3",4,IF(H1787="LAZADA",5,IF(H1787="MAGELLAN",6,IF(H1787="SHOPEE",7,IF(H1787="TOKOPEDIA",8,9))))))))</f>
        <v>7</v>
      </c>
      <c r="J1787">
        <v>37372</v>
      </c>
      <c r="K1787">
        <f>IF(M1787="Bermasalah",0,1)</f>
        <v>1</v>
      </c>
      <c r="L1787" t="s">
        <v>49</v>
      </c>
      <c r="M1787" t="str">
        <f t="shared" si="111"/>
        <v>Tidak Bermasalah</v>
      </c>
    </row>
    <row r="1788" spans="1:13" x14ac:dyDescent="0.25">
      <c r="A1788" s="1">
        <v>44958</v>
      </c>
      <c r="B1788" t="s">
        <v>62</v>
      </c>
      <c r="C1788">
        <f t="shared" si="113"/>
        <v>72</v>
      </c>
      <c r="D1788" t="s">
        <v>3</v>
      </c>
      <c r="E1788">
        <f>IF(D1788="ECO",1,IF(D1788="EZ",2,3))</f>
        <v>1</v>
      </c>
      <c r="F1788" t="s">
        <v>4</v>
      </c>
      <c r="G1788">
        <f>IF(F1788="PP_PM",1,IF(F1788="PP_CASH",2,3))</f>
        <v>1</v>
      </c>
      <c r="H1788" t="s">
        <v>5</v>
      </c>
      <c r="I1788">
        <f>IF(H1788="AKULAKUOB",1,IF(H1788="BUKAEXPRESS",2,IF(H1788="BUKALAPAK",3,IF(H1788="E3",4,IF(H1788="LAZADA",5,IF(H1788="MAGELLAN",6,IF(H1788="SHOPEE",7,IF(H1788="TOKOPEDIA",8,9))))))))</f>
        <v>7</v>
      </c>
      <c r="J1788">
        <v>22028</v>
      </c>
      <c r="K1788">
        <f>IF(M1788="Bermasalah",0,1)</f>
        <v>1</v>
      </c>
      <c r="L1788" t="s">
        <v>49</v>
      </c>
      <c r="M1788" t="str">
        <f t="shared" si="111"/>
        <v>Tidak Bermasalah</v>
      </c>
    </row>
    <row r="1789" spans="1:13" x14ac:dyDescent="0.25">
      <c r="A1789" s="1">
        <v>45009</v>
      </c>
      <c r="B1789" t="s">
        <v>62</v>
      </c>
      <c r="C1789">
        <f t="shared" si="113"/>
        <v>72</v>
      </c>
      <c r="D1789" t="s">
        <v>3</v>
      </c>
      <c r="E1789">
        <f>IF(D1789="ECO",1,IF(D1789="EZ",2,3))</f>
        <v>1</v>
      </c>
      <c r="F1789" t="s">
        <v>4</v>
      </c>
      <c r="G1789">
        <f>IF(F1789="PP_PM",1,IF(F1789="PP_CASH",2,3))</f>
        <v>1</v>
      </c>
      <c r="H1789" t="s">
        <v>5</v>
      </c>
      <c r="I1789">
        <f>IF(H1789="AKULAKUOB",1,IF(H1789="BUKAEXPRESS",2,IF(H1789="BUKALAPAK",3,IF(H1789="E3",4,IF(H1789="LAZADA",5,IF(H1789="MAGELLAN",6,IF(H1789="SHOPEE",7,IF(H1789="TOKOPEDIA",8,9))))))))</f>
        <v>7</v>
      </c>
      <c r="J1789">
        <v>32918</v>
      </c>
      <c r="K1789">
        <f>IF(M1789="Bermasalah",0,1)</f>
        <v>1</v>
      </c>
      <c r="L1789" t="s">
        <v>6</v>
      </c>
      <c r="M1789" t="str">
        <f t="shared" si="111"/>
        <v>Tidak Bermasalah</v>
      </c>
    </row>
    <row r="1790" spans="1:13" x14ac:dyDescent="0.25">
      <c r="A1790" s="1">
        <v>45016</v>
      </c>
      <c r="B1790" t="s">
        <v>62</v>
      </c>
      <c r="C1790">
        <f t="shared" si="113"/>
        <v>72</v>
      </c>
      <c r="D1790" t="s">
        <v>3</v>
      </c>
      <c r="E1790">
        <f>IF(D1790="ECO",1,IF(D1790="EZ",2,3))</f>
        <v>1</v>
      </c>
      <c r="F1790" t="s">
        <v>4</v>
      </c>
      <c r="G1790">
        <f>IF(F1790="PP_PM",1,IF(F1790="PP_CASH",2,3))</f>
        <v>1</v>
      </c>
      <c r="H1790" t="s">
        <v>5</v>
      </c>
      <c r="I1790">
        <f>IF(H1790="AKULAKUOB",1,IF(H1790="BUKAEXPRESS",2,IF(H1790="BUKALAPAK",3,IF(H1790="E3",4,IF(H1790="LAZADA",5,IF(H1790="MAGELLAN",6,IF(H1790="SHOPEE",7,IF(H1790="TOKOPEDIA",8,9))))))))</f>
        <v>7</v>
      </c>
      <c r="J1790">
        <v>21532</v>
      </c>
      <c r="K1790">
        <f>IF(M1790="Bermasalah",0,1)</f>
        <v>1</v>
      </c>
      <c r="L1790" t="s">
        <v>49</v>
      </c>
      <c r="M1790" t="str">
        <f t="shared" si="111"/>
        <v>Tidak Bermasalah</v>
      </c>
    </row>
    <row r="1791" spans="1:13" x14ac:dyDescent="0.25">
      <c r="A1791" s="1">
        <v>45011</v>
      </c>
      <c r="B1791" t="s">
        <v>62</v>
      </c>
      <c r="C1791">
        <f t="shared" si="113"/>
        <v>72</v>
      </c>
      <c r="D1791" t="s">
        <v>3</v>
      </c>
      <c r="E1791">
        <f>IF(D1791="ECO",1,IF(D1791="EZ",2,3))</f>
        <v>1</v>
      </c>
      <c r="F1791" t="s">
        <v>4</v>
      </c>
      <c r="G1791">
        <f>IF(F1791="PP_PM",1,IF(F1791="PP_CASH",2,3))</f>
        <v>1</v>
      </c>
      <c r="H1791" t="s">
        <v>5</v>
      </c>
      <c r="I1791">
        <f>IF(H1791="AKULAKUOB",1,IF(H1791="BUKAEXPRESS",2,IF(H1791="BUKALAPAK",3,IF(H1791="E3",4,IF(H1791="LAZADA",5,IF(H1791="MAGELLAN",6,IF(H1791="SHOPEE",7,IF(H1791="TOKOPEDIA",8,9))))))))</f>
        <v>7</v>
      </c>
      <c r="J1791">
        <v>17325</v>
      </c>
      <c r="K1791">
        <f>IF(M1791="Bermasalah",0,1)</f>
        <v>1</v>
      </c>
      <c r="L1791" t="s">
        <v>49</v>
      </c>
      <c r="M1791" t="str">
        <f t="shared" si="111"/>
        <v>Tidak Bermasalah</v>
      </c>
    </row>
    <row r="1792" spans="1:13" x14ac:dyDescent="0.25">
      <c r="A1792" s="1">
        <v>45013</v>
      </c>
      <c r="B1792" t="s">
        <v>62</v>
      </c>
      <c r="C1792">
        <f t="shared" si="113"/>
        <v>72</v>
      </c>
      <c r="D1792" t="s">
        <v>3</v>
      </c>
      <c r="E1792">
        <f>IF(D1792="ECO",1,IF(D1792="EZ",2,3))</f>
        <v>1</v>
      </c>
      <c r="F1792" t="s">
        <v>4</v>
      </c>
      <c r="G1792">
        <f>IF(F1792="PP_PM",1,IF(F1792="PP_CASH",2,3))</f>
        <v>1</v>
      </c>
      <c r="H1792" t="s">
        <v>5</v>
      </c>
      <c r="I1792">
        <f>IF(H1792="AKULAKUOB",1,IF(H1792="BUKAEXPRESS",2,IF(H1792="BUKALAPAK",3,IF(H1792="E3",4,IF(H1792="LAZADA",5,IF(H1792="MAGELLAN",6,IF(H1792="SHOPEE",7,IF(H1792="TOKOPEDIA",8,9))))))))</f>
        <v>7</v>
      </c>
      <c r="J1792">
        <v>28958</v>
      </c>
      <c r="K1792">
        <f>IF(M1792="Bermasalah",0,1)</f>
        <v>1</v>
      </c>
      <c r="L1792" t="s">
        <v>49</v>
      </c>
      <c r="M1792" t="str">
        <f t="shared" si="111"/>
        <v>Tidak Bermasalah</v>
      </c>
    </row>
    <row r="1793" spans="1:13" x14ac:dyDescent="0.25">
      <c r="A1793" s="1">
        <v>45013</v>
      </c>
      <c r="B1793" t="s">
        <v>62</v>
      </c>
      <c r="C1793">
        <f t="shared" si="113"/>
        <v>72</v>
      </c>
      <c r="D1793" t="s">
        <v>3</v>
      </c>
      <c r="E1793">
        <f>IF(D1793="ECO",1,IF(D1793="EZ",2,3))</f>
        <v>1</v>
      </c>
      <c r="F1793" t="s">
        <v>4</v>
      </c>
      <c r="G1793">
        <f>IF(F1793="PP_PM",1,IF(F1793="PP_CASH",2,3))</f>
        <v>1</v>
      </c>
      <c r="H1793" t="s">
        <v>5</v>
      </c>
      <c r="I1793">
        <f>IF(H1793="AKULAKUOB",1,IF(H1793="BUKAEXPRESS",2,IF(H1793="BUKALAPAK",3,IF(H1793="E3",4,IF(H1793="LAZADA",5,IF(H1793="MAGELLAN",6,IF(H1793="SHOPEE",7,IF(H1793="TOKOPEDIA",8,9))))))))</f>
        <v>7</v>
      </c>
      <c r="J1793">
        <v>31432</v>
      </c>
      <c r="K1793">
        <f>IF(M1793="Bermasalah",0,1)</f>
        <v>1</v>
      </c>
      <c r="L1793" t="s">
        <v>49</v>
      </c>
      <c r="M1793" t="str">
        <f t="shared" si="111"/>
        <v>Tidak Bermasalah</v>
      </c>
    </row>
    <row r="1794" spans="1:13" x14ac:dyDescent="0.25">
      <c r="A1794" s="1">
        <v>45014</v>
      </c>
      <c r="B1794" t="s">
        <v>62</v>
      </c>
      <c r="C1794">
        <f t="shared" si="113"/>
        <v>72</v>
      </c>
      <c r="D1794" t="s">
        <v>3</v>
      </c>
      <c r="E1794">
        <f>IF(D1794="ECO",1,IF(D1794="EZ",2,3))</f>
        <v>1</v>
      </c>
      <c r="F1794" t="s">
        <v>4</v>
      </c>
      <c r="G1794">
        <f>IF(F1794="PP_PM",1,IF(F1794="PP_CASH",2,3))</f>
        <v>1</v>
      </c>
      <c r="H1794" t="s">
        <v>5</v>
      </c>
      <c r="I1794">
        <f>IF(H1794="AKULAKUOB",1,IF(H1794="BUKAEXPRESS",2,IF(H1794="BUKALAPAK",3,IF(H1794="E3",4,IF(H1794="LAZADA",5,IF(H1794="MAGELLAN",6,IF(H1794="SHOPEE",7,IF(H1794="TOKOPEDIA",8,9))))))))</f>
        <v>7</v>
      </c>
      <c r="J1794">
        <v>17078</v>
      </c>
      <c r="K1794">
        <f>IF(M1794="Bermasalah",0,1)</f>
        <v>0</v>
      </c>
      <c r="L1794" t="s">
        <v>131</v>
      </c>
      <c r="M1794" t="str">
        <f t="shared" si="111"/>
        <v>Bermasalah</v>
      </c>
    </row>
    <row r="1795" spans="1:13" x14ac:dyDescent="0.25">
      <c r="A1795" s="1">
        <v>45015</v>
      </c>
      <c r="B1795" t="s">
        <v>62</v>
      </c>
      <c r="C1795">
        <f t="shared" si="113"/>
        <v>72</v>
      </c>
      <c r="D1795" t="s">
        <v>3</v>
      </c>
      <c r="E1795">
        <f>IF(D1795="ECO",1,IF(D1795="EZ",2,3))</f>
        <v>1</v>
      </c>
      <c r="F1795" t="s">
        <v>4</v>
      </c>
      <c r="G1795">
        <f>IF(F1795="PP_PM",1,IF(F1795="PP_CASH",2,3))</f>
        <v>1</v>
      </c>
      <c r="H1795" t="s">
        <v>5</v>
      </c>
      <c r="I1795">
        <f>IF(H1795="AKULAKUOB",1,IF(H1795="BUKAEXPRESS",2,IF(H1795="BUKALAPAK",3,IF(H1795="E3",4,IF(H1795="LAZADA",5,IF(H1795="MAGELLAN",6,IF(H1795="SHOPEE",7,IF(H1795="TOKOPEDIA",8,9))))))))</f>
        <v>7</v>
      </c>
      <c r="J1795">
        <v>20048</v>
      </c>
      <c r="K1795">
        <f>IF(M1795="Bermasalah",0,1)</f>
        <v>1</v>
      </c>
      <c r="L1795" t="s">
        <v>49</v>
      </c>
      <c r="M1795" t="str">
        <f t="shared" si="111"/>
        <v>Tidak Bermasalah</v>
      </c>
    </row>
    <row r="1796" spans="1:13" x14ac:dyDescent="0.25">
      <c r="A1796" s="1">
        <v>45016</v>
      </c>
      <c r="B1796" t="s">
        <v>62</v>
      </c>
      <c r="C1796">
        <f t="shared" si="113"/>
        <v>72</v>
      </c>
      <c r="D1796" t="s">
        <v>3</v>
      </c>
      <c r="E1796">
        <f>IF(D1796="ECO",1,IF(D1796="EZ",2,3))</f>
        <v>1</v>
      </c>
      <c r="F1796" t="s">
        <v>4</v>
      </c>
      <c r="G1796">
        <f>IF(F1796="PP_PM",1,IF(F1796="PP_CASH",2,3))</f>
        <v>1</v>
      </c>
      <c r="H1796" t="s">
        <v>5</v>
      </c>
      <c r="I1796">
        <f>IF(H1796="AKULAKUOB",1,IF(H1796="BUKAEXPRESS",2,IF(H1796="BUKALAPAK",3,IF(H1796="E3",4,IF(H1796="LAZADA",5,IF(H1796="MAGELLAN",6,IF(H1796="SHOPEE",7,IF(H1796="TOKOPEDIA",8,9))))))))</f>
        <v>7</v>
      </c>
      <c r="J1796">
        <v>26482</v>
      </c>
      <c r="K1796">
        <f>IF(M1796="Bermasalah",0,1)</f>
        <v>1</v>
      </c>
      <c r="L1796" t="s">
        <v>49</v>
      </c>
      <c r="M1796" t="str">
        <f t="shared" si="111"/>
        <v>Tidak Bermasalah</v>
      </c>
    </row>
    <row r="1797" spans="1:13" x14ac:dyDescent="0.25">
      <c r="A1797" s="1">
        <v>45029</v>
      </c>
      <c r="B1797" t="s">
        <v>62</v>
      </c>
      <c r="C1797">
        <f t="shared" si="113"/>
        <v>72</v>
      </c>
      <c r="D1797" t="s">
        <v>3</v>
      </c>
      <c r="E1797">
        <f>IF(D1797="ECO",1,IF(D1797="EZ",2,3))</f>
        <v>1</v>
      </c>
      <c r="F1797" t="s">
        <v>4</v>
      </c>
      <c r="G1797">
        <f>IF(F1797="PP_PM",1,IF(F1797="PP_CASH",2,3))</f>
        <v>1</v>
      </c>
      <c r="H1797" t="s">
        <v>5</v>
      </c>
      <c r="I1797">
        <f>IF(H1797="AKULAKUOB",1,IF(H1797="BUKAEXPRESS",2,IF(H1797="BUKALAPAK",3,IF(H1797="E3",4,IF(H1797="LAZADA",5,IF(H1797="MAGELLAN",6,IF(H1797="SHOPEE",7,IF(H1797="TOKOPEDIA",8,9))))))))</f>
        <v>7</v>
      </c>
      <c r="J1797">
        <v>32175</v>
      </c>
      <c r="K1797">
        <f>IF(M1797="Bermasalah",0,1)</f>
        <v>0</v>
      </c>
      <c r="L1797" t="s">
        <v>131</v>
      </c>
      <c r="M1797" t="str">
        <f t="shared" si="111"/>
        <v>Bermasalah</v>
      </c>
    </row>
    <row r="1798" spans="1:13" x14ac:dyDescent="0.25">
      <c r="A1798" s="1">
        <v>45033</v>
      </c>
      <c r="B1798" t="s">
        <v>62</v>
      </c>
      <c r="C1798">
        <f t="shared" si="113"/>
        <v>72</v>
      </c>
      <c r="D1798" t="s">
        <v>8</v>
      </c>
      <c r="E1798">
        <f>IF(D1798="ECO",1,IF(D1798="EZ",2,3))</f>
        <v>2</v>
      </c>
      <c r="F1798" t="s">
        <v>4</v>
      </c>
      <c r="G1798">
        <f>IF(F1798="PP_PM",1,IF(F1798="PP_CASH",2,3))</f>
        <v>1</v>
      </c>
      <c r="H1798" t="s">
        <v>5</v>
      </c>
      <c r="I1798">
        <f>IF(H1798="AKULAKUOB",1,IF(H1798="BUKAEXPRESS",2,IF(H1798="BUKALAPAK",3,IF(H1798="E3",4,IF(H1798="LAZADA",5,IF(H1798="MAGELLAN",6,IF(H1798="SHOPEE",7,IF(H1798="TOKOPEDIA",8,9))))))))</f>
        <v>7</v>
      </c>
      <c r="J1798">
        <v>30555</v>
      </c>
      <c r="K1798">
        <f>IF(M1798="Bermasalah",0,1)</f>
        <v>0</v>
      </c>
      <c r="L1798" t="s">
        <v>10</v>
      </c>
      <c r="M1798" t="str">
        <f t="shared" si="111"/>
        <v>Bermasalah</v>
      </c>
    </row>
    <row r="1799" spans="1:13" x14ac:dyDescent="0.25">
      <c r="A1799" s="1">
        <v>45072</v>
      </c>
      <c r="B1799" t="s">
        <v>62</v>
      </c>
      <c r="C1799">
        <f t="shared" si="113"/>
        <v>72</v>
      </c>
      <c r="D1799" t="s">
        <v>3</v>
      </c>
      <c r="E1799">
        <f>IF(D1799="ECO",1,IF(D1799="EZ",2,3))</f>
        <v>1</v>
      </c>
      <c r="F1799" t="s">
        <v>4</v>
      </c>
      <c r="G1799">
        <f>IF(F1799="PP_PM",1,IF(F1799="PP_CASH",2,3))</f>
        <v>1</v>
      </c>
      <c r="H1799" t="s">
        <v>5</v>
      </c>
      <c r="I1799">
        <f>IF(H1799="AKULAKUOB",1,IF(H1799="BUKAEXPRESS",2,IF(H1799="BUKALAPAK",3,IF(H1799="E3",4,IF(H1799="LAZADA",5,IF(H1799="MAGELLAN",6,IF(H1799="SHOPEE",7,IF(H1799="TOKOPEDIA",8,9))))))))</f>
        <v>7</v>
      </c>
      <c r="J1799">
        <v>24255</v>
      </c>
      <c r="K1799">
        <f>IF(M1799="Bermasalah",0,1)</f>
        <v>1</v>
      </c>
      <c r="L1799" t="s">
        <v>49</v>
      </c>
      <c r="M1799" t="str">
        <f t="shared" si="111"/>
        <v>Tidak Bermasalah</v>
      </c>
    </row>
    <row r="1800" spans="1:13" x14ac:dyDescent="0.25">
      <c r="A1800" s="1">
        <v>45106</v>
      </c>
      <c r="B1800" t="s">
        <v>62</v>
      </c>
      <c r="C1800">
        <f t="shared" si="113"/>
        <v>72</v>
      </c>
      <c r="D1800" t="s">
        <v>8</v>
      </c>
      <c r="E1800">
        <f>IF(D1800="ECO",1,IF(D1800="EZ",2,3))</f>
        <v>2</v>
      </c>
      <c r="F1800" t="s">
        <v>4</v>
      </c>
      <c r="G1800">
        <f>IF(F1800="PP_PM",1,IF(F1800="PP_CASH",2,3))</f>
        <v>1</v>
      </c>
      <c r="H1800" t="s">
        <v>5</v>
      </c>
      <c r="I1800">
        <f>IF(H1800="AKULAKUOB",1,IF(H1800="BUKAEXPRESS",2,IF(H1800="BUKALAPAK",3,IF(H1800="E3",4,IF(H1800="LAZADA",5,IF(H1800="MAGELLAN",6,IF(H1800="SHOPEE",7,IF(H1800="TOKOPEDIA",8,9))))))))</f>
        <v>7</v>
      </c>
      <c r="J1800">
        <v>3880</v>
      </c>
      <c r="K1800">
        <f>IF(M1800="Bermasalah",0,1)</f>
        <v>0</v>
      </c>
      <c r="L1800" t="s">
        <v>131</v>
      </c>
      <c r="M1800" t="str">
        <f t="shared" si="111"/>
        <v>Bermasalah</v>
      </c>
    </row>
    <row r="1801" spans="1:13" x14ac:dyDescent="0.25">
      <c r="A1801" s="1">
        <v>45090</v>
      </c>
      <c r="B1801" t="s">
        <v>62</v>
      </c>
      <c r="C1801">
        <f t="shared" si="113"/>
        <v>72</v>
      </c>
      <c r="D1801" t="s">
        <v>3</v>
      </c>
      <c r="E1801">
        <f>IF(D1801="ECO",1,IF(D1801="EZ",2,3))</f>
        <v>1</v>
      </c>
      <c r="F1801" t="s">
        <v>4</v>
      </c>
      <c r="G1801">
        <f>IF(F1801="PP_PM",1,IF(F1801="PP_CASH",2,3))</f>
        <v>1</v>
      </c>
      <c r="H1801" t="s">
        <v>5</v>
      </c>
      <c r="I1801">
        <f>IF(H1801="AKULAKUOB",1,IF(H1801="BUKAEXPRESS",2,IF(H1801="BUKALAPAK",3,IF(H1801="E3",4,IF(H1801="LAZADA",5,IF(H1801="MAGELLAN",6,IF(H1801="SHOPEE",7,IF(H1801="TOKOPEDIA",8,9))))))))</f>
        <v>7</v>
      </c>
      <c r="J1801">
        <v>21532</v>
      </c>
      <c r="K1801">
        <f>IF(M1801="Bermasalah",0,1)</f>
        <v>1</v>
      </c>
      <c r="L1801" t="s">
        <v>49</v>
      </c>
      <c r="M1801" t="str">
        <f t="shared" si="111"/>
        <v>Tidak Bermasalah</v>
      </c>
    </row>
    <row r="1802" spans="1:13" x14ac:dyDescent="0.25">
      <c r="A1802" s="1">
        <v>45097</v>
      </c>
      <c r="B1802" t="s">
        <v>62</v>
      </c>
      <c r="C1802">
        <f t="shared" si="113"/>
        <v>72</v>
      </c>
      <c r="D1802" t="s">
        <v>3</v>
      </c>
      <c r="E1802">
        <f>IF(D1802="ECO",1,IF(D1802="EZ",2,3))</f>
        <v>1</v>
      </c>
      <c r="F1802" t="s">
        <v>4</v>
      </c>
      <c r="G1802">
        <f>IF(F1802="PP_PM",1,IF(F1802="PP_CASH",2,3))</f>
        <v>1</v>
      </c>
      <c r="H1802" t="s">
        <v>5</v>
      </c>
      <c r="I1802">
        <f>IF(H1802="AKULAKUOB",1,IF(H1802="BUKAEXPRESS",2,IF(H1802="BUKALAPAK",3,IF(H1802="E3",4,IF(H1802="LAZADA",5,IF(H1802="MAGELLAN",6,IF(H1802="SHOPEE",7,IF(H1802="TOKOPEDIA",8,9))))))))</f>
        <v>7</v>
      </c>
      <c r="J1802">
        <v>9158</v>
      </c>
      <c r="K1802">
        <f>IF(M1802="Bermasalah",0,1)</f>
        <v>0</v>
      </c>
      <c r="L1802" t="s">
        <v>10</v>
      </c>
      <c r="M1802" t="str">
        <f t="shared" si="111"/>
        <v>Bermasalah</v>
      </c>
    </row>
    <row r="1803" spans="1:13" x14ac:dyDescent="0.25">
      <c r="A1803" s="1">
        <v>44955</v>
      </c>
      <c r="B1803" t="s">
        <v>61</v>
      </c>
      <c r="C1803">
        <f t="shared" si="113"/>
        <v>73</v>
      </c>
      <c r="D1803" t="s">
        <v>3</v>
      </c>
      <c r="E1803">
        <f>IF(D1803="ECO",1,IF(D1803="EZ",2,3))</f>
        <v>1</v>
      </c>
      <c r="F1803" t="s">
        <v>4</v>
      </c>
      <c r="G1803">
        <f>IF(F1803="PP_PM",1,IF(F1803="PP_CASH",2,3))</f>
        <v>1</v>
      </c>
      <c r="H1803" t="s">
        <v>5</v>
      </c>
      <c r="I1803">
        <f>IF(H1803="AKULAKUOB",1,IF(H1803="BUKAEXPRESS",2,IF(H1803="BUKALAPAK",3,IF(H1803="E3",4,IF(H1803="LAZADA",5,IF(H1803="MAGELLAN",6,IF(H1803="SHOPEE",7,IF(H1803="TOKOPEDIA",8,9))))))))</f>
        <v>7</v>
      </c>
      <c r="J1803">
        <v>29948</v>
      </c>
      <c r="K1803">
        <f>IF(M1803="Bermasalah",0,1)</f>
        <v>1</v>
      </c>
      <c r="L1803" t="s">
        <v>49</v>
      </c>
      <c r="M1803" t="str">
        <f t="shared" si="111"/>
        <v>Tidak Bermasalah</v>
      </c>
    </row>
    <row r="1804" spans="1:13" x14ac:dyDescent="0.25">
      <c r="A1804" s="1">
        <v>44957</v>
      </c>
      <c r="B1804" t="s">
        <v>61</v>
      </c>
      <c r="C1804">
        <f>IF(B1804=B1803,73,74)</f>
        <v>73</v>
      </c>
      <c r="D1804" t="s">
        <v>3</v>
      </c>
      <c r="E1804">
        <f>IF(D1804="ECO",1,IF(D1804="EZ",2,3))</f>
        <v>1</v>
      </c>
      <c r="F1804" t="s">
        <v>4</v>
      </c>
      <c r="G1804">
        <f>IF(F1804="PP_PM",1,IF(F1804="PP_CASH",2,3))</f>
        <v>1</v>
      </c>
      <c r="H1804" t="s">
        <v>5</v>
      </c>
      <c r="I1804">
        <f>IF(H1804="AKULAKUOB",1,IF(H1804="BUKAEXPRESS",2,IF(H1804="BUKALAPAK",3,IF(H1804="E3",4,IF(H1804="LAZADA",5,IF(H1804="MAGELLAN",6,IF(H1804="SHOPEE",7,IF(H1804="TOKOPEDIA",8,9))))))))</f>
        <v>7</v>
      </c>
      <c r="J1804">
        <v>29948</v>
      </c>
      <c r="K1804">
        <f>IF(M1804="Bermasalah",0,1)</f>
        <v>1</v>
      </c>
      <c r="L1804" t="s">
        <v>49</v>
      </c>
      <c r="M1804" t="str">
        <f t="shared" si="111"/>
        <v>Tidak Bermasalah</v>
      </c>
    </row>
    <row r="1805" spans="1:13" x14ac:dyDescent="0.25">
      <c r="A1805" s="1">
        <v>44957</v>
      </c>
      <c r="B1805" t="s">
        <v>61</v>
      </c>
      <c r="C1805">
        <f t="shared" ref="C1805:C1858" si="114">IF(B1805=B1804,73,74)</f>
        <v>73</v>
      </c>
      <c r="D1805" t="s">
        <v>3</v>
      </c>
      <c r="E1805">
        <f>IF(D1805="ECO",1,IF(D1805="EZ",2,3))</f>
        <v>1</v>
      </c>
      <c r="F1805" t="s">
        <v>4</v>
      </c>
      <c r="G1805">
        <f>IF(F1805="PP_PM",1,IF(F1805="PP_CASH",2,3))</f>
        <v>1</v>
      </c>
      <c r="H1805" t="s">
        <v>5</v>
      </c>
      <c r="I1805">
        <f>IF(H1805="AKULAKUOB",1,IF(H1805="BUKAEXPRESS",2,IF(H1805="BUKALAPAK",3,IF(H1805="E3",4,IF(H1805="LAZADA",5,IF(H1805="MAGELLAN",6,IF(H1805="SHOPEE",7,IF(H1805="TOKOPEDIA",8,9))))))))</f>
        <v>7</v>
      </c>
      <c r="J1805">
        <v>24998</v>
      </c>
      <c r="K1805">
        <f>IF(M1805="Bermasalah",0,1)</f>
        <v>1</v>
      </c>
      <c r="L1805" t="s">
        <v>49</v>
      </c>
      <c r="M1805" t="str">
        <f t="shared" si="111"/>
        <v>Tidak Bermasalah</v>
      </c>
    </row>
    <row r="1806" spans="1:13" x14ac:dyDescent="0.25">
      <c r="A1806" s="1">
        <v>44956</v>
      </c>
      <c r="B1806" t="s">
        <v>61</v>
      </c>
      <c r="C1806">
        <f t="shared" si="114"/>
        <v>73</v>
      </c>
      <c r="D1806" t="s">
        <v>3</v>
      </c>
      <c r="E1806">
        <f>IF(D1806="ECO",1,IF(D1806="EZ",2,3))</f>
        <v>1</v>
      </c>
      <c r="F1806" t="s">
        <v>4</v>
      </c>
      <c r="G1806">
        <f>IF(F1806="PP_PM",1,IF(F1806="PP_CASH",2,3))</f>
        <v>1</v>
      </c>
      <c r="H1806" t="s">
        <v>5</v>
      </c>
      <c r="I1806">
        <f>IF(H1806="AKULAKUOB",1,IF(H1806="BUKAEXPRESS",2,IF(H1806="BUKALAPAK",3,IF(H1806="E3",4,IF(H1806="LAZADA",5,IF(H1806="MAGELLAN",6,IF(H1806="SHOPEE",7,IF(H1806="TOKOPEDIA",8,9))))))))</f>
        <v>7</v>
      </c>
      <c r="J1806">
        <v>22028</v>
      </c>
      <c r="K1806">
        <f>IF(M1806="Bermasalah",0,1)</f>
        <v>1</v>
      </c>
      <c r="L1806" t="s">
        <v>49</v>
      </c>
      <c r="M1806" t="str">
        <f t="shared" si="111"/>
        <v>Tidak Bermasalah</v>
      </c>
    </row>
    <row r="1807" spans="1:13" x14ac:dyDescent="0.25">
      <c r="A1807" s="1">
        <v>44958</v>
      </c>
      <c r="B1807" t="s">
        <v>61</v>
      </c>
      <c r="C1807">
        <f t="shared" si="114"/>
        <v>73</v>
      </c>
      <c r="D1807" t="s">
        <v>8</v>
      </c>
      <c r="E1807">
        <f>IF(D1807="ECO",1,IF(D1807="EZ",2,3))</f>
        <v>2</v>
      </c>
      <c r="F1807" t="s">
        <v>4</v>
      </c>
      <c r="G1807">
        <f>IF(F1807="PP_PM",1,IF(F1807="PP_CASH",2,3))</f>
        <v>1</v>
      </c>
      <c r="H1807" t="s">
        <v>5</v>
      </c>
      <c r="I1807">
        <f>IF(H1807="AKULAKUOB",1,IF(H1807="BUKAEXPRESS",2,IF(H1807="BUKALAPAK",3,IF(H1807="E3",4,IF(H1807="LAZADA",5,IF(H1807="MAGELLAN",6,IF(H1807="SHOPEE",7,IF(H1807="TOKOPEDIA",8,9))))))))</f>
        <v>7</v>
      </c>
      <c r="J1807">
        <v>38315</v>
      </c>
      <c r="K1807">
        <f>IF(M1807="Bermasalah",0,1)</f>
        <v>1</v>
      </c>
      <c r="L1807" t="s">
        <v>49</v>
      </c>
      <c r="M1807" t="str">
        <f t="shared" si="111"/>
        <v>Tidak Bermasalah</v>
      </c>
    </row>
    <row r="1808" spans="1:13" x14ac:dyDescent="0.25">
      <c r="A1808" s="1">
        <v>44981</v>
      </c>
      <c r="B1808" t="s">
        <v>61</v>
      </c>
      <c r="C1808">
        <f t="shared" si="114"/>
        <v>73</v>
      </c>
      <c r="D1808" t="s">
        <v>3</v>
      </c>
      <c r="E1808">
        <f>IF(D1808="ECO",1,IF(D1808="EZ",2,3))</f>
        <v>1</v>
      </c>
      <c r="F1808" t="s">
        <v>4</v>
      </c>
      <c r="G1808">
        <f>IF(F1808="PP_PM",1,IF(F1808="PP_CASH",2,3))</f>
        <v>1</v>
      </c>
      <c r="H1808" t="s">
        <v>5</v>
      </c>
      <c r="I1808">
        <f>IF(H1808="AKULAKUOB",1,IF(H1808="BUKAEXPRESS",2,IF(H1808="BUKALAPAK",3,IF(H1808="E3",4,IF(H1808="LAZADA",5,IF(H1808="MAGELLAN",6,IF(H1808="SHOPEE",7,IF(H1808="TOKOPEDIA",8,9))))))))</f>
        <v>7</v>
      </c>
      <c r="J1808">
        <v>27225</v>
      </c>
      <c r="K1808">
        <f>IF(M1808="Bermasalah",0,1)</f>
        <v>1</v>
      </c>
      <c r="L1808" t="s">
        <v>49</v>
      </c>
      <c r="M1808" t="str">
        <f t="shared" si="111"/>
        <v>Tidak Bermasalah</v>
      </c>
    </row>
    <row r="1809" spans="1:13" x14ac:dyDescent="0.25">
      <c r="A1809" s="1">
        <v>44982</v>
      </c>
      <c r="B1809" t="s">
        <v>61</v>
      </c>
      <c r="C1809">
        <f t="shared" si="114"/>
        <v>73</v>
      </c>
      <c r="D1809" t="s">
        <v>3</v>
      </c>
      <c r="E1809">
        <f>IF(D1809="ECO",1,IF(D1809="EZ",2,3))</f>
        <v>1</v>
      </c>
      <c r="F1809" t="s">
        <v>4</v>
      </c>
      <c r="G1809">
        <f>IF(F1809="PP_PM",1,IF(F1809="PP_CASH",2,3))</f>
        <v>1</v>
      </c>
      <c r="H1809" t="s">
        <v>5</v>
      </c>
      <c r="I1809">
        <f>IF(H1809="AKULAKUOB",1,IF(H1809="BUKAEXPRESS",2,IF(H1809="BUKALAPAK",3,IF(H1809="E3",4,IF(H1809="LAZADA",5,IF(H1809="MAGELLAN",6,IF(H1809="SHOPEE",7,IF(H1809="TOKOPEDIA",8,9))))))))</f>
        <v>7</v>
      </c>
      <c r="J1809">
        <v>22028</v>
      </c>
      <c r="K1809">
        <f>IF(M1809="Bermasalah",0,1)</f>
        <v>1</v>
      </c>
      <c r="L1809" t="s">
        <v>49</v>
      </c>
      <c r="M1809" t="str">
        <f t="shared" si="111"/>
        <v>Tidak Bermasalah</v>
      </c>
    </row>
    <row r="1810" spans="1:13" x14ac:dyDescent="0.25">
      <c r="A1810" s="1">
        <v>44979</v>
      </c>
      <c r="B1810" t="s">
        <v>61</v>
      </c>
      <c r="C1810">
        <f t="shared" si="114"/>
        <v>73</v>
      </c>
      <c r="D1810" t="s">
        <v>3</v>
      </c>
      <c r="E1810">
        <f>IF(D1810="ECO",1,IF(D1810="EZ",2,3))</f>
        <v>1</v>
      </c>
      <c r="F1810" t="s">
        <v>4</v>
      </c>
      <c r="G1810">
        <f>IF(F1810="PP_PM",1,IF(F1810="PP_CASH",2,3))</f>
        <v>1</v>
      </c>
      <c r="H1810" t="s">
        <v>5</v>
      </c>
      <c r="I1810">
        <f>IF(H1810="AKULAKUOB",1,IF(H1810="BUKAEXPRESS",2,IF(H1810="BUKALAPAK",3,IF(H1810="E3",4,IF(H1810="LAZADA",5,IF(H1810="MAGELLAN",6,IF(H1810="SHOPEE",7,IF(H1810="TOKOPEDIA",8,9))))))))</f>
        <v>7</v>
      </c>
      <c r="J1810">
        <v>28958</v>
      </c>
      <c r="K1810">
        <f>IF(M1810="Bermasalah",0,1)</f>
        <v>1</v>
      </c>
      <c r="L1810" t="s">
        <v>49</v>
      </c>
      <c r="M1810" t="str">
        <f t="shared" si="111"/>
        <v>Tidak Bermasalah</v>
      </c>
    </row>
    <row r="1811" spans="1:13" x14ac:dyDescent="0.25">
      <c r="A1811" s="1">
        <v>44960</v>
      </c>
      <c r="B1811" t="s">
        <v>61</v>
      </c>
      <c r="C1811">
        <f t="shared" si="114"/>
        <v>73</v>
      </c>
      <c r="D1811" t="s">
        <v>3</v>
      </c>
      <c r="E1811">
        <f>IF(D1811="ECO",1,IF(D1811="EZ",2,3))</f>
        <v>1</v>
      </c>
      <c r="F1811" t="s">
        <v>4</v>
      </c>
      <c r="G1811">
        <f>IF(F1811="PP_PM",1,IF(F1811="PP_CASH",2,3))</f>
        <v>1</v>
      </c>
      <c r="H1811" t="s">
        <v>5</v>
      </c>
      <c r="I1811">
        <f>IF(H1811="AKULAKUOB",1,IF(H1811="BUKAEXPRESS",2,IF(H1811="BUKALAPAK",3,IF(H1811="E3",4,IF(H1811="LAZADA",5,IF(H1811="MAGELLAN",6,IF(H1811="SHOPEE",7,IF(H1811="TOKOPEDIA",8,9))))))))</f>
        <v>7</v>
      </c>
      <c r="J1811">
        <v>28958</v>
      </c>
      <c r="K1811">
        <f>IF(M1811="Bermasalah",0,1)</f>
        <v>1</v>
      </c>
      <c r="L1811" t="s">
        <v>49</v>
      </c>
      <c r="M1811" t="str">
        <f t="shared" si="111"/>
        <v>Tidak Bermasalah</v>
      </c>
    </row>
    <row r="1812" spans="1:13" x14ac:dyDescent="0.25">
      <c r="A1812" s="1">
        <v>44961</v>
      </c>
      <c r="B1812" t="s">
        <v>61</v>
      </c>
      <c r="C1812">
        <f t="shared" si="114"/>
        <v>73</v>
      </c>
      <c r="D1812" t="s">
        <v>3</v>
      </c>
      <c r="E1812">
        <f>IF(D1812="ECO",1,IF(D1812="EZ",2,3))</f>
        <v>1</v>
      </c>
      <c r="F1812" t="s">
        <v>4</v>
      </c>
      <c r="G1812">
        <f>IF(F1812="PP_PM",1,IF(F1812="PP_CASH",2,3))</f>
        <v>1</v>
      </c>
      <c r="H1812" t="s">
        <v>5</v>
      </c>
      <c r="I1812">
        <f>IF(H1812="AKULAKUOB",1,IF(H1812="BUKAEXPRESS",2,IF(H1812="BUKALAPAK",3,IF(H1812="E3",4,IF(H1812="LAZADA",5,IF(H1812="MAGELLAN",6,IF(H1812="SHOPEE",7,IF(H1812="TOKOPEDIA",8,9))))))))</f>
        <v>7</v>
      </c>
      <c r="J1812">
        <v>12622</v>
      </c>
      <c r="K1812">
        <f>IF(M1812="Bermasalah",0,1)</f>
        <v>1</v>
      </c>
      <c r="L1812" t="s">
        <v>49</v>
      </c>
      <c r="M1812" t="str">
        <f t="shared" si="111"/>
        <v>Tidak Bermasalah</v>
      </c>
    </row>
    <row r="1813" spans="1:13" x14ac:dyDescent="0.25">
      <c r="A1813" s="1">
        <v>44962</v>
      </c>
      <c r="B1813" t="s">
        <v>61</v>
      </c>
      <c r="C1813">
        <f t="shared" si="114"/>
        <v>73</v>
      </c>
      <c r="D1813" t="s">
        <v>3</v>
      </c>
      <c r="E1813">
        <f>IF(D1813="ECO",1,IF(D1813="EZ",2,3))</f>
        <v>1</v>
      </c>
      <c r="F1813" t="s">
        <v>4</v>
      </c>
      <c r="G1813">
        <f>IF(F1813="PP_PM",1,IF(F1813="PP_CASH",2,3))</f>
        <v>1</v>
      </c>
      <c r="H1813" t="s">
        <v>5</v>
      </c>
      <c r="I1813">
        <f>IF(H1813="AKULAKUOB",1,IF(H1813="BUKAEXPRESS",2,IF(H1813="BUKALAPAK",3,IF(H1813="E3",4,IF(H1813="LAZADA",5,IF(H1813="MAGELLAN",6,IF(H1813="SHOPEE",7,IF(H1813="TOKOPEDIA",8,9))))))))</f>
        <v>7</v>
      </c>
      <c r="J1813">
        <v>21532</v>
      </c>
      <c r="K1813">
        <f>IF(M1813="Bermasalah",0,1)</f>
        <v>1</v>
      </c>
      <c r="L1813" t="s">
        <v>49</v>
      </c>
      <c r="M1813" t="str">
        <f t="shared" si="111"/>
        <v>Tidak Bermasalah</v>
      </c>
    </row>
    <row r="1814" spans="1:13" x14ac:dyDescent="0.25">
      <c r="A1814" s="1">
        <v>44969</v>
      </c>
      <c r="B1814" t="s">
        <v>61</v>
      </c>
      <c r="C1814">
        <f t="shared" si="114"/>
        <v>73</v>
      </c>
      <c r="D1814" t="s">
        <v>3</v>
      </c>
      <c r="E1814">
        <f>IF(D1814="ECO",1,IF(D1814="EZ",2,3))</f>
        <v>1</v>
      </c>
      <c r="F1814" t="s">
        <v>4</v>
      </c>
      <c r="G1814">
        <f>IF(F1814="PP_PM",1,IF(F1814="PP_CASH",2,3))</f>
        <v>1</v>
      </c>
      <c r="H1814" t="s">
        <v>5</v>
      </c>
      <c r="I1814">
        <f>IF(H1814="AKULAKUOB",1,IF(H1814="BUKAEXPRESS",2,IF(H1814="BUKALAPAK",3,IF(H1814="E3",4,IF(H1814="LAZADA",5,IF(H1814="MAGELLAN",6,IF(H1814="SHOPEE",7,IF(H1814="TOKOPEDIA",8,9))))))))</f>
        <v>7</v>
      </c>
      <c r="J1814">
        <v>26730</v>
      </c>
      <c r="K1814">
        <f>IF(M1814="Bermasalah",0,1)</f>
        <v>1</v>
      </c>
      <c r="L1814" t="s">
        <v>49</v>
      </c>
      <c r="M1814" t="str">
        <f t="shared" si="111"/>
        <v>Tidak Bermasalah</v>
      </c>
    </row>
    <row r="1815" spans="1:13" x14ac:dyDescent="0.25">
      <c r="A1815" s="1">
        <v>44970</v>
      </c>
      <c r="B1815" t="s">
        <v>61</v>
      </c>
      <c r="C1815">
        <f t="shared" si="114"/>
        <v>73</v>
      </c>
      <c r="D1815" t="s">
        <v>3</v>
      </c>
      <c r="E1815">
        <f>IF(D1815="ECO",1,IF(D1815="EZ",2,3))</f>
        <v>1</v>
      </c>
      <c r="F1815" t="s">
        <v>4</v>
      </c>
      <c r="G1815">
        <f>IF(F1815="PP_PM",1,IF(F1815="PP_CASH",2,3))</f>
        <v>1</v>
      </c>
      <c r="H1815" t="s">
        <v>5</v>
      </c>
      <c r="I1815">
        <f>IF(H1815="AKULAKUOB",1,IF(H1815="BUKAEXPRESS",2,IF(H1815="BUKALAPAK",3,IF(H1815="E3",4,IF(H1815="LAZADA",5,IF(H1815="MAGELLAN",6,IF(H1815="SHOPEE",7,IF(H1815="TOKOPEDIA",8,9))))))))</f>
        <v>7</v>
      </c>
      <c r="J1815">
        <v>22028</v>
      </c>
      <c r="K1815">
        <f>IF(M1815="Bermasalah",0,1)</f>
        <v>1</v>
      </c>
      <c r="L1815" t="s">
        <v>49</v>
      </c>
      <c r="M1815" t="str">
        <f t="shared" si="111"/>
        <v>Tidak Bermasalah</v>
      </c>
    </row>
    <row r="1816" spans="1:13" x14ac:dyDescent="0.25">
      <c r="A1816" s="1">
        <v>44979</v>
      </c>
      <c r="B1816" t="s">
        <v>61</v>
      </c>
      <c r="C1816">
        <f t="shared" si="114"/>
        <v>73</v>
      </c>
      <c r="D1816" t="s">
        <v>3</v>
      </c>
      <c r="E1816">
        <f>IF(D1816="ECO",1,IF(D1816="EZ",2,3))</f>
        <v>1</v>
      </c>
      <c r="F1816" t="s">
        <v>4</v>
      </c>
      <c r="G1816">
        <f>IF(F1816="PP_PM",1,IF(F1816="PP_CASH",2,3))</f>
        <v>1</v>
      </c>
      <c r="H1816" t="s">
        <v>5</v>
      </c>
      <c r="I1816">
        <f>IF(H1816="AKULAKUOB",1,IF(H1816="BUKAEXPRESS",2,IF(H1816="BUKALAPAK",3,IF(H1816="E3",4,IF(H1816="LAZADA",5,IF(H1816="MAGELLAN",6,IF(H1816="SHOPEE",7,IF(H1816="TOKOPEDIA",8,9))))))))</f>
        <v>7</v>
      </c>
      <c r="J1816">
        <v>46035</v>
      </c>
      <c r="K1816">
        <f>IF(M1816="Bermasalah",0,1)</f>
        <v>1</v>
      </c>
      <c r="L1816" t="s">
        <v>49</v>
      </c>
      <c r="M1816" t="str">
        <f t="shared" si="111"/>
        <v>Tidak Bermasalah</v>
      </c>
    </row>
    <row r="1817" spans="1:13" x14ac:dyDescent="0.25">
      <c r="A1817" s="1">
        <v>44980</v>
      </c>
      <c r="B1817" t="s">
        <v>61</v>
      </c>
      <c r="C1817">
        <f t="shared" si="114"/>
        <v>73</v>
      </c>
      <c r="D1817" t="s">
        <v>3</v>
      </c>
      <c r="E1817">
        <f>IF(D1817="ECO",1,IF(D1817="EZ",2,3))</f>
        <v>1</v>
      </c>
      <c r="F1817" t="s">
        <v>4</v>
      </c>
      <c r="G1817">
        <f>IF(F1817="PP_PM",1,IF(F1817="PP_CASH",2,3))</f>
        <v>1</v>
      </c>
      <c r="H1817" t="s">
        <v>5</v>
      </c>
      <c r="I1817">
        <f>IF(H1817="AKULAKUOB",1,IF(H1817="BUKAEXPRESS",2,IF(H1817="BUKALAPAK",3,IF(H1817="E3",4,IF(H1817="LAZADA",5,IF(H1817="MAGELLAN",6,IF(H1817="SHOPEE",7,IF(H1817="TOKOPEDIA",8,9))))))))</f>
        <v>7</v>
      </c>
      <c r="J1817">
        <v>23265</v>
      </c>
      <c r="K1817">
        <f>IF(M1817="Bermasalah",0,1)</f>
        <v>1</v>
      </c>
      <c r="L1817" t="s">
        <v>49</v>
      </c>
      <c r="M1817" t="str">
        <f t="shared" si="111"/>
        <v>Tidak Bermasalah</v>
      </c>
    </row>
    <row r="1818" spans="1:13" x14ac:dyDescent="0.25">
      <c r="A1818" s="1">
        <v>44981</v>
      </c>
      <c r="B1818" t="s">
        <v>61</v>
      </c>
      <c r="C1818">
        <f t="shared" si="114"/>
        <v>73</v>
      </c>
      <c r="D1818" t="s">
        <v>3</v>
      </c>
      <c r="E1818">
        <f>IF(D1818="ECO",1,IF(D1818="EZ",2,3))</f>
        <v>1</v>
      </c>
      <c r="F1818" t="s">
        <v>4</v>
      </c>
      <c r="G1818">
        <f>IF(F1818="PP_PM",1,IF(F1818="PP_CASH",2,3))</f>
        <v>1</v>
      </c>
      <c r="H1818" t="s">
        <v>5</v>
      </c>
      <c r="I1818">
        <f>IF(H1818="AKULAKUOB",1,IF(H1818="BUKAEXPRESS",2,IF(H1818="BUKALAPAK",3,IF(H1818="E3",4,IF(H1818="LAZADA",5,IF(H1818="MAGELLAN",6,IF(H1818="SHOPEE",7,IF(H1818="TOKOPEDIA",8,9))))))))</f>
        <v>7</v>
      </c>
      <c r="J1818">
        <v>22028</v>
      </c>
      <c r="K1818">
        <f>IF(M1818="Bermasalah",0,1)</f>
        <v>1</v>
      </c>
      <c r="L1818" t="s">
        <v>49</v>
      </c>
      <c r="M1818" t="str">
        <f t="shared" si="111"/>
        <v>Tidak Bermasalah</v>
      </c>
    </row>
    <row r="1819" spans="1:13" x14ac:dyDescent="0.25">
      <c r="A1819" s="1">
        <v>44982</v>
      </c>
      <c r="B1819" t="s">
        <v>61</v>
      </c>
      <c r="C1819">
        <f t="shared" si="114"/>
        <v>73</v>
      </c>
      <c r="D1819" t="s">
        <v>3</v>
      </c>
      <c r="E1819">
        <f>IF(D1819="ECO",1,IF(D1819="EZ",2,3))</f>
        <v>1</v>
      </c>
      <c r="F1819" t="s">
        <v>4</v>
      </c>
      <c r="G1819">
        <f>IF(F1819="PP_PM",1,IF(F1819="PP_CASH",2,3))</f>
        <v>1</v>
      </c>
      <c r="H1819" t="s">
        <v>5</v>
      </c>
      <c r="I1819">
        <f>IF(H1819="AKULAKUOB",1,IF(H1819="BUKAEXPRESS",2,IF(H1819="BUKALAPAK",3,IF(H1819="E3",4,IF(H1819="LAZADA",5,IF(H1819="MAGELLAN",6,IF(H1819="SHOPEE",7,IF(H1819="TOKOPEDIA",8,9))))))))</f>
        <v>7</v>
      </c>
      <c r="J1819">
        <v>26730</v>
      </c>
      <c r="K1819">
        <f>IF(M1819="Bermasalah",0,1)</f>
        <v>1</v>
      </c>
      <c r="L1819" t="s">
        <v>49</v>
      </c>
      <c r="M1819" t="str">
        <f t="shared" si="111"/>
        <v>Tidak Bermasalah</v>
      </c>
    </row>
    <row r="1820" spans="1:13" x14ac:dyDescent="0.25">
      <c r="A1820" s="1">
        <v>44983</v>
      </c>
      <c r="B1820" t="s">
        <v>61</v>
      </c>
      <c r="C1820">
        <f t="shared" si="114"/>
        <v>73</v>
      </c>
      <c r="D1820" t="s">
        <v>3</v>
      </c>
      <c r="E1820">
        <f>IF(D1820="ECO",1,IF(D1820="EZ",2,3))</f>
        <v>1</v>
      </c>
      <c r="F1820" t="s">
        <v>4</v>
      </c>
      <c r="G1820">
        <f>IF(F1820="PP_PM",1,IF(F1820="PP_CASH",2,3))</f>
        <v>1</v>
      </c>
      <c r="H1820" t="s">
        <v>5</v>
      </c>
      <c r="I1820">
        <f>IF(H1820="AKULAKUOB",1,IF(H1820="BUKAEXPRESS",2,IF(H1820="BUKALAPAK",3,IF(H1820="E3",4,IF(H1820="LAZADA",5,IF(H1820="MAGELLAN",6,IF(H1820="SHOPEE",7,IF(H1820="TOKOPEDIA",8,9))))))))</f>
        <v>7</v>
      </c>
      <c r="J1820">
        <v>22028</v>
      </c>
      <c r="K1820">
        <f>IF(M1820="Bermasalah",0,1)</f>
        <v>1</v>
      </c>
      <c r="L1820" t="s">
        <v>49</v>
      </c>
      <c r="M1820" t="str">
        <f t="shared" si="111"/>
        <v>Tidak Bermasalah</v>
      </c>
    </row>
    <row r="1821" spans="1:13" x14ac:dyDescent="0.25">
      <c r="A1821" s="1">
        <v>44958</v>
      </c>
      <c r="B1821" t="s">
        <v>61</v>
      </c>
      <c r="C1821">
        <f t="shared" si="114"/>
        <v>73</v>
      </c>
      <c r="D1821" t="s">
        <v>3</v>
      </c>
      <c r="E1821">
        <f>IF(D1821="ECO",1,IF(D1821="EZ",2,3))</f>
        <v>1</v>
      </c>
      <c r="F1821" t="s">
        <v>4</v>
      </c>
      <c r="G1821">
        <f>IF(F1821="PP_PM",1,IF(F1821="PP_CASH",2,3))</f>
        <v>1</v>
      </c>
      <c r="H1821" t="s">
        <v>5</v>
      </c>
      <c r="I1821">
        <f>IF(H1821="AKULAKUOB",1,IF(H1821="BUKAEXPRESS",2,IF(H1821="BUKALAPAK",3,IF(H1821="E3",4,IF(H1821="LAZADA",5,IF(H1821="MAGELLAN",6,IF(H1821="SHOPEE",7,IF(H1821="TOKOPEDIA",8,9))))))))</f>
        <v>7</v>
      </c>
      <c r="J1821">
        <v>26730</v>
      </c>
      <c r="K1821">
        <f>IF(M1821="Bermasalah",0,1)</f>
        <v>1</v>
      </c>
      <c r="L1821" t="s">
        <v>49</v>
      </c>
      <c r="M1821" t="str">
        <f t="shared" si="111"/>
        <v>Tidak Bermasalah</v>
      </c>
    </row>
    <row r="1822" spans="1:13" x14ac:dyDescent="0.25">
      <c r="A1822" s="1">
        <v>44958</v>
      </c>
      <c r="B1822" t="s">
        <v>61</v>
      </c>
      <c r="C1822">
        <f t="shared" si="114"/>
        <v>73</v>
      </c>
      <c r="D1822" t="s">
        <v>3</v>
      </c>
      <c r="E1822">
        <f>IF(D1822="ECO",1,IF(D1822="EZ",2,3))</f>
        <v>1</v>
      </c>
      <c r="F1822" t="s">
        <v>4</v>
      </c>
      <c r="G1822">
        <f>IF(F1822="PP_PM",1,IF(F1822="PP_CASH",2,3))</f>
        <v>1</v>
      </c>
      <c r="H1822" t="s">
        <v>5</v>
      </c>
      <c r="I1822">
        <f>IF(H1822="AKULAKUOB",1,IF(H1822="BUKAEXPRESS",2,IF(H1822="BUKALAPAK",3,IF(H1822="E3",4,IF(H1822="LAZADA",5,IF(H1822="MAGELLAN",6,IF(H1822="SHOPEE",7,IF(H1822="TOKOPEDIA",8,9))))))))</f>
        <v>7</v>
      </c>
      <c r="J1822">
        <v>22028</v>
      </c>
      <c r="K1822">
        <f>IF(M1822="Bermasalah",0,1)</f>
        <v>1</v>
      </c>
      <c r="L1822" t="s">
        <v>49</v>
      </c>
      <c r="M1822" t="str">
        <f t="shared" si="111"/>
        <v>Tidak Bermasalah</v>
      </c>
    </row>
    <row r="1823" spans="1:13" x14ac:dyDescent="0.25">
      <c r="A1823" s="1">
        <v>44958</v>
      </c>
      <c r="B1823" t="s">
        <v>61</v>
      </c>
      <c r="C1823">
        <f t="shared" si="114"/>
        <v>73</v>
      </c>
      <c r="D1823" t="s">
        <v>3</v>
      </c>
      <c r="E1823">
        <f>IF(D1823="ECO",1,IF(D1823="EZ",2,3))</f>
        <v>1</v>
      </c>
      <c r="F1823" t="s">
        <v>4</v>
      </c>
      <c r="G1823">
        <f>IF(F1823="PP_PM",1,IF(F1823="PP_CASH",2,3))</f>
        <v>1</v>
      </c>
      <c r="H1823" t="s">
        <v>5</v>
      </c>
      <c r="I1823">
        <f>IF(H1823="AKULAKUOB",1,IF(H1823="BUKAEXPRESS",2,IF(H1823="BUKALAPAK",3,IF(H1823="E3",4,IF(H1823="LAZADA",5,IF(H1823="MAGELLAN",6,IF(H1823="SHOPEE",7,IF(H1823="TOKOPEDIA",8,9))))))))</f>
        <v>7</v>
      </c>
      <c r="J1823">
        <v>22028</v>
      </c>
      <c r="K1823">
        <f>IF(M1823="Bermasalah",0,1)</f>
        <v>1</v>
      </c>
      <c r="L1823" t="s">
        <v>49</v>
      </c>
      <c r="M1823" t="str">
        <f t="shared" si="111"/>
        <v>Tidak Bermasalah</v>
      </c>
    </row>
    <row r="1824" spans="1:13" x14ac:dyDescent="0.25">
      <c r="A1824" s="1">
        <v>44958</v>
      </c>
      <c r="B1824" t="s">
        <v>61</v>
      </c>
      <c r="C1824">
        <f t="shared" si="114"/>
        <v>73</v>
      </c>
      <c r="D1824" t="s">
        <v>8</v>
      </c>
      <c r="E1824">
        <f>IF(D1824="ECO",1,IF(D1824="EZ",2,3))</f>
        <v>2</v>
      </c>
      <c r="F1824" t="s">
        <v>4</v>
      </c>
      <c r="G1824">
        <f>IF(F1824="PP_PM",1,IF(F1824="PP_CASH",2,3))</f>
        <v>1</v>
      </c>
      <c r="H1824" t="s">
        <v>5</v>
      </c>
      <c r="I1824">
        <f>IF(H1824="AKULAKUOB",1,IF(H1824="BUKAEXPRESS",2,IF(H1824="BUKALAPAK",3,IF(H1824="E3",4,IF(H1824="LAZADA",5,IF(H1824="MAGELLAN",6,IF(H1824="SHOPEE",7,IF(H1824="TOKOPEDIA",8,9))))))))</f>
        <v>7</v>
      </c>
      <c r="J1824">
        <v>23280</v>
      </c>
      <c r="K1824">
        <f>IF(M1824="Bermasalah",0,1)</f>
        <v>1</v>
      </c>
      <c r="L1824" t="s">
        <v>49</v>
      </c>
      <c r="M1824" t="str">
        <f t="shared" si="111"/>
        <v>Tidak Bermasalah</v>
      </c>
    </row>
    <row r="1825" spans="1:13" x14ac:dyDescent="0.25">
      <c r="A1825" s="1">
        <v>44992</v>
      </c>
      <c r="B1825" t="s">
        <v>61</v>
      </c>
      <c r="C1825">
        <f t="shared" si="114"/>
        <v>73</v>
      </c>
      <c r="D1825" t="s">
        <v>8</v>
      </c>
      <c r="E1825">
        <f>IF(D1825="ECO",1,IF(D1825="EZ",2,3))</f>
        <v>2</v>
      </c>
      <c r="F1825" t="s">
        <v>4</v>
      </c>
      <c r="G1825">
        <f>IF(F1825="PP_PM",1,IF(F1825="PP_CASH",2,3))</f>
        <v>1</v>
      </c>
      <c r="H1825" t="s">
        <v>5</v>
      </c>
      <c r="I1825">
        <f>IF(H1825="AKULAKUOB",1,IF(H1825="BUKAEXPRESS",2,IF(H1825="BUKALAPAK",3,IF(H1825="E3",4,IF(H1825="LAZADA",5,IF(H1825="MAGELLAN",6,IF(H1825="SHOPEE",7,IF(H1825="TOKOPEDIA",8,9))))))))</f>
        <v>7</v>
      </c>
      <c r="J1825">
        <v>38315</v>
      </c>
      <c r="K1825">
        <f>IF(M1825="Bermasalah",0,1)</f>
        <v>1</v>
      </c>
      <c r="L1825" t="s">
        <v>49</v>
      </c>
      <c r="M1825" t="str">
        <f t="shared" ref="M1825:M1857" si="115">IF(L1825="Other","Bermasalah",IF(L1825="Delivery","Tidak Bermasalah",IF(L1825="Kirim","Tidak Bermasalah",IF(L1825="Pack","Tidak Bermasalah",IF(L1825="Paket Bermasalah","Bermasalah",IF(L1825="Paket Tinggal Gudang","Tidak Bermasalah",IF(L1825="Sampai","Tidak Bermasalah",IF(L1825="Tanda Terima","Tidak Bermasalah",IF(L1825="TTD Retur","Bermasalah",0)))))))))</f>
        <v>Tidak Bermasalah</v>
      </c>
    </row>
    <row r="1826" spans="1:13" x14ac:dyDescent="0.25">
      <c r="A1826" s="1">
        <v>45013</v>
      </c>
      <c r="B1826" t="s">
        <v>61</v>
      </c>
      <c r="C1826">
        <f t="shared" si="114"/>
        <v>73</v>
      </c>
      <c r="D1826" t="s">
        <v>8</v>
      </c>
      <c r="E1826">
        <f>IF(D1826="ECO",1,IF(D1826="EZ",2,3))</f>
        <v>2</v>
      </c>
      <c r="F1826" t="s">
        <v>4</v>
      </c>
      <c r="G1826">
        <f>IF(F1826="PP_PM",1,IF(F1826="PP_CASH",2,3))</f>
        <v>1</v>
      </c>
      <c r="H1826" t="s">
        <v>5</v>
      </c>
      <c r="I1826">
        <f>IF(H1826="AKULAKUOB",1,IF(H1826="BUKAEXPRESS",2,IF(H1826="BUKALAPAK",3,IF(H1826="E3",4,IF(H1826="LAZADA",5,IF(H1826="MAGELLAN",6,IF(H1826="SHOPEE",7,IF(H1826="TOKOPEDIA",8,9))))))))</f>
        <v>7</v>
      </c>
      <c r="J1826">
        <v>28130</v>
      </c>
      <c r="K1826">
        <f>IF(M1826="Bermasalah",0,1)</f>
        <v>0</v>
      </c>
      <c r="L1826" t="s">
        <v>131</v>
      </c>
      <c r="M1826" t="str">
        <f t="shared" si="115"/>
        <v>Bermasalah</v>
      </c>
    </row>
    <row r="1827" spans="1:13" x14ac:dyDescent="0.25">
      <c r="A1827" s="1">
        <v>44994</v>
      </c>
      <c r="B1827" t="s">
        <v>61</v>
      </c>
      <c r="C1827">
        <f t="shared" si="114"/>
        <v>73</v>
      </c>
      <c r="D1827" t="s">
        <v>3</v>
      </c>
      <c r="E1827">
        <f>IF(D1827="ECO",1,IF(D1827="EZ",2,3))</f>
        <v>1</v>
      </c>
      <c r="F1827" t="s">
        <v>4</v>
      </c>
      <c r="G1827">
        <f>IF(F1827="PP_PM",1,IF(F1827="PP_CASH",2,3))</f>
        <v>1</v>
      </c>
      <c r="H1827" t="s">
        <v>5</v>
      </c>
      <c r="I1827">
        <f>IF(H1827="AKULAKUOB",1,IF(H1827="BUKAEXPRESS",2,IF(H1827="BUKALAPAK",3,IF(H1827="E3",4,IF(H1827="LAZADA",5,IF(H1827="MAGELLAN",6,IF(H1827="SHOPEE",7,IF(H1827="TOKOPEDIA",8,9))))))))</f>
        <v>7</v>
      </c>
      <c r="J1827">
        <v>21532</v>
      </c>
      <c r="K1827">
        <f>IF(M1827="Bermasalah",0,1)</f>
        <v>0</v>
      </c>
      <c r="L1827" t="s">
        <v>131</v>
      </c>
      <c r="M1827" t="str">
        <f t="shared" si="115"/>
        <v>Bermasalah</v>
      </c>
    </row>
    <row r="1828" spans="1:13" x14ac:dyDescent="0.25">
      <c r="A1828" s="1">
        <v>45046</v>
      </c>
      <c r="B1828" t="s">
        <v>61</v>
      </c>
      <c r="C1828">
        <f t="shared" si="114"/>
        <v>73</v>
      </c>
      <c r="D1828" t="s">
        <v>3</v>
      </c>
      <c r="E1828">
        <f>IF(D1828="ECO",1,IF(D1828="EZ",2,3))</f>
        <v>1</v>
      </c>
      <c r="F1828" t="s">
        <v>4</v>
      </c>
      <c r="G1828">
        <f>IF(F1828="PP_PM",1,IF(F1828="PP_CASH",2,3))</f>
        <v>1</v>
      </c>
      <c r="H1828" t="s">
        <v>5</v>
      </c>
      <c r="I1828">
        <f>IF(H1828="AKULAKUOB",1,IF(H1828="BUKAEXPRESS",2,IF(H1828="BUKALAPAK",3,IF(H1828="E3",4,IF(H1828="LAZADA",5,IF(H1828="MAGELLAN",6,IF(H1828="SHOPEE",7,IF(H1828="TOKOPEDIA",8,9))))))))</f>
        <v>7</v>
      </c>
      <c r="J1828">
        <v>14355</v>
      </c>
      <c r="K1828">
        <f>IF(M1828="Bermasalah",0,1)</f>
        <v>1</v>
      </c>
      <c r="L1828" t="s">
        <v>49</v>
      </c>
      <c r="M1828" t="str">
        <f t="shared" si="115"/>
        <v>Tidak Bermasalah</v>
      </c>
    </row>
    <row r="1829" spans="1:13" x14ac:dyDescent="0.25">
      <c r="A1829" s="1">
        <v>45024</v>
      </c>
      <c r="B1829" t="s">
        <v>61</v>
      </c>
      <c r="C1829">
        <f t="shared" si="114"/>
        <v>73</v>
      </c>
      <c r="D1829" t="s">
        <v>8</v>
      </c>
      <c r="E1829">
        <f>IF(D1829="ECO",1,IF(D1829="EZ",2,3))</f>
        <v>2</v>
      </c>
      <c r="F1829" t="s">
        <v>4</v>
      </c>
      <c r="G1829">
        <f>IF(F1829="PP_PM",1,IF(F1829="PP_CASH",2,3))</f>
        <v>1</v>
      </c>
      <c r="H1829" t="s">
        <v>5</v>
      </c>
      <c r="I1829">
        <f>IF(H1829="AKULAKUOB",1,IF(H1829="BUKAEXPRESS",2,IF(H1829="BUKALAPAK",3,IF(H1829="E3",4,IF(H1829="LAZADA",5,IF(H1829="MAGELLAN",6,IF(H1829="SHOPEE",7,IF(H1829="TOKOPEDIA",8,9))))))))</f>
        <v>7</v>
      </c>
      <c r="J1829">
        <v>4000</v>
      </c>
      <c r="K1829">
        <f>IF(M1829="Bermasalah",0,1)</f>
        <v>0</v>
      </c>
      <c r="L1829" t="s">
        <v>19</v>
      </c>
      <c r="M1829" t="str">
        <f t="shared" si="115"/>
        <v>Bermasalah</v>
      </c>
    </row>
    <row r="1830" spans="1:13" x14ac:dyDescent="0.25">
      <c r="A1830" s="1">
        <v>45027</v>
      </c>
      <c r="B1830" t="s">
        <v>61</v>
      </c>
      <c r="C1830">
        <f t="shared" si="114"/>
        <v>73</v>
      </c>
      <c r="D1830" t="s">
        <v>8</v>
      </c>
      <c r="E1830">
        <f>IF(D1830="ECO",1,IF(D1830="EZ",2,3))</f>
        <v>2</v>
      </c>
      <c r="F1830" t="s">
        <v>4</v>
      </c>
      <c r="G1830">
        <f>IF(F1830="PP_PM",1,IF(F1830="PP_CASH",2,3))</f>
        <v>1</v>
      </c>
      <c r="H1830" t="s">
        <v>5</v>
      </c>
      <c r="I1830">
        <f>IF(H1830="AKULAKUOB",1,IF(H1830="BUKAEXPRESS",2,IF(H1830="BUKALAPAK",3,IF(H1830="E3",4,IF(H1830="LAZADA",5,IF(H1830="MAGELLAN",6,IF(H1830="SHOPEE",7,IF(H1830="TOKOPEDIA",8,9))))))))</f>
        <v>7</v>
      </c>
      <c r="J1830">
        <v>4365</v>
      </c>
      <c r="K1830">
        <f>IF(M1830="Bermasalah",0,1)</f>
        <v>0</v>
      </c>
      <c r="L1830" t="s">
        <v>19</v>
      </c>
      <c r="M1830" t="str">
        <f t="shared" si="115"/>
        <v>Bermasalah</v>
      </c>
    </row>
    <row r="1831" spans="1:13" x14ac:dyDescent="0.25">
      <c r="A1831" s="1">
        <v>45034</v>
      </c>
      <c r="B1831" t="s">
        <v>61</v>
      </c>
      <c r="C1831">
        <f t="shared" si="114"/>
        <v>73</v>
      </c>
      <c r="D1831" t="s">
        <v>8</v>
      </c>
      <c r="E1831">
        <f>IF(D1831="ECO",1,IF(D1831="EZ",2,3))</f>
        <v>2</v>
      </c>
      <c r="F1831" t="s">
        <v>4</v>
      </c>
      <c r="G1831">
        <f>IF(F1831="PP_PM",1,IF(F1831="PP_CASH",2,3))</f>
        <v>1</v>
      </c>
      <c r="H1831" t="s">
        <v>5</v>
      </c>
      <c r="I1831">
        <f>IF(H1831="AKULAKUOB",1,IF(H1831="BUKAEXPRESS",2,IF(H1831="BUKALAPAK",3,IF(H1831="E3",4,IF(H1831="LAZADA",5,IF(H1831="MAGELLAN",6,IF(H1831="SHOPEE",7,IF(H1831="TOKOPEDIA",8,9))))))))</f>
        <v>7</v>
      </c>
      <c r="J1831">
        <v>15035</v>
      </c>
      <c r="K1831">
        <f>IF(M1831="Bermasalah",0,1)</f>
        <v>1</v>
      </c>
      <c r="L1831" t="s">
        <v>6</v>
      </c>
      <c r="M1831" t="str">
        <f t="shared" si="115"/>
        <v>Tidak Bermasalah</v>
      </c>
    </row>
    <row r="1832" spans="1:13" x14ac:dyDescent="0.25">
      <c r="A1832" s="1">
        <v>45046</v>
      </c>
      <c r="B1832" t="s">
        <v>61</v>
      </c>
      <c r="C1832">
        <f t="shared" si="114"/>
        <v>73</v>
      </c>
      <c r="D1832" t="s">
        <v>3</v>
      </c>
      <c r="E1832">
        <f>IF(D1832="ECO",1,IF(D1832="EZ",2,3))</f>
        <v>1</v>
      </c>
      <c r="F1832" t="s">
        <v>4</v>
      </c>
      <c r="G1832">
        <f>IF(F1832="PP_PM",1,IF(F1832="PP_CASH",2,3))</f>
        <v>1</v>
      </c>
      <c r="H1832" t="s">
        <v>5</v>
      </c>
      <c r="I1832">
        <f>IF(H1832="AKULAKUOB",1,IF(H1832="BUKAEXPRESS",2,IF(H1832="BUKALAPAK",3,IF(H1832="E3",4,IF(H1832="LAZADA",5,IF(H1832="MAGELLAN",6,IF(H1832="SHOPEE",7,IF(H1832="TOKOPEDIA",8,9))))))))</f>
        <v>7</v>
      </c>
      <c r="J1832">
        <v>19305</v>
      </c>
      <c r="K1832">
        <f>IF(M1832="Bermasalah",0,1)</f>
        <v>1</v>
      </c>
      <c r="L1832" t="s">
        <v>49</v>
      </c>
      <c r="M1832" t="str">
        <f t="shared" si="115"/>
        <v>Tidak Bermasalah</v>
      </c>
    </row>
    <row r="1833" spans="1:13" x14ac:dyDescent="0.25">
      <c r="A1833" s="1">
        <v>45046</v>
      </c>
      <c r="B1833" t="s">
        <v>61</v>
      </c>
      <c r="C1833">
        <f t="shared" si="114"/>
        <v>73</v>
      </c>
      <c r="D1833" t="s">
        <v>3</v>
      </c>
      <c r="E1833">
        <f>IF(D1833="ECO",1,IF(D1833="EZ",2,3))</f>
        <v>1</v>
      </c>
      <c r="F1833" t="s">
        <v>4</v>
      </c>
      <c r="G1833">
        <f>IF(F1833="PP_PM",1,IF(F1833="PP_CASH",2,3))</f>
        <v>1</v>
      </c>
      <c r="H1833" t="s">
        <v>5</v>
      </c>
      <c r="I1833">
        <f>IF(H1833="AKULAKUOB",1,IF(H1833="BUKAEXPRESS",2,IF(H1833="BUKALAPAK",3,IF(H1833="E3",4,IF(H1833="LAZADA",5,IF(H1833="MAGELLAN",6,IF(H1833="SHOPEE",7,IF(H1833="TOKOPEDIA",8,9))))))))</f>
        <v>7</v>
      </c>
      <c r="J1833">
        <v>9158</v>
      </c>
      <c r="K1833">
        <f>IF(M1833="Bermasalah",0,1)</f>
        <v>1</v>
      </c>
      <c r="L1833" t="s">
        <v>49</v>
      </c>
      <c r="M1833" t="str">
        <f t="shared" si="115"/>
        <v>Tidak Bermasalah</v>
      </c>
    </row>
    <row r="1834" spans="1:13" x14ac:dyDescent="0.25">
      <c r="A1834" s="1">
        <v>45017</v>
      </c>
      <c r="B1834" t="s">
        <v>61</v>
      </c>
      <c r="C1834">
        <f t="shared" si="114"/>
        <v>73</v>
      </c>
      <c r="D1834" t="s">
        <v>8</v>
      </c>
      <c r="E1834">
        <f>IF(D1834="ECO",1,IF(D1834="EZ",2,3))</f>
        <v>2</v>
      </c>
      <c r="F1834" t="s">
        <v>4</v>
      </c>
      <c r="G1834">
        <f>IF(F1834="PP_PM",1,IF(F1834="PP_CASH",2,3))</f>
        <v>1</v>
      </c>
      <c r="H1834" t="s">
        <v>5</v>
      </c>
      <c r="I1834">
        <f>IF(H1834="AKULAKUOB",1,IF(H1834="BUKAEXPRESS",2,IF(H1834="BUKALAPAK",3,IF(H1834="E3",4,IF(H1834="LAZADA",5,IF(H1834="MAGELLAN",6,IF(H1834="SHOPEE",7,IF(H1834="TOKOPEDIA",8,9))))))))</f>
        <v>7</v>
      </c>
      <c r="J1834">
        <v>23280</v>
      </c>
      <c r="K1834">
        <f>IF(M1834="Bermasalah",0,1)</f>
        <v>1</v>
      </c>
      <c r="L1834" t="s">
        <v>49</v>
      </c>
      <c r="M1834" t="str">
        <f t="shared" si="115"/>
        <v>Tidak Bermasalah</v>
      </c>
    </row>
    <row r="1835" spans="1:13" x14ac:dyDescent="0.25">
      <c r="A1835" s="1">
        <v>45047</v>
      </c>
      <c r="B1835" t="s">
        <v>61</v>
      </c>
      <c r="C1835">
        <f t="shared" si="114"/>
        <v>73</v>
      </c>
      <c r="D1835" t="s">
        <v>3</v>
      </c>
      <c r="E1835">
        <f>IF(D1835="ECO",1,IF(D1835="EZ",2,3))</f>
        <v>1</v>
      </c>
      <c r="F1835" t="s">
        <v>4</v>
      </c>
      <c r="G1835">
        <f>IF(F1835="PP_PM",1,IF(F1835="PP_CASH",2,3))</f>
        <v>1</v>
      </c>
      <c r="H1835" t="s">
        <v>5</v>
      </c>
      <c r="I1835">
        <f>IF(H1835="AKULAKUOB",1,IF(H1835="BUKAEXPRESS",2,IF(H1835="BUKALAPAK",3,IF(H1835="E3",4,IF(H1835="LAZADA",5,IF(H1835="MAGELLAN",6,IF(H1835="SHOPEE",7,IF(H1835="TOKOPEDIA",8,9))))))))</f>
        <v>7</v>
      </c>
      <c r="J1835">
        <v>17325</v>
      </c>
      <c r="K1835">
        <f>IF(M1835="Bermasalah",0,1)</f>
        <v>0</v>
      </c>
      <c r="L1835" t="s">
        <v>131</v>
      </c>
      <c r="M1835" t="str">
        <f t="shared" si="115"/>
        <v>Bermasalah</v>
      </c>
    </row>
    <row r="1836" spans="1:13" x14ac:dyDescent="0.25">
      <c r="A1836" s="1">
        <v>45048</v>
      </c>
      <c r="B1836" t="s">
        <v>61</v>
      </c>
      <c r="C1836">
        <f t="shared" si="114"/>
        <v>73</v>
      </c>
      <c r="D1836" t="s">
        <v>3</v>
      </c>
      <c r="E1836">
        <f>IF(D1836="ECO",1,IF(D1836="EZ",2,3))</f>
        <v>1</v>
      </c>
      <c r="F1836" t="s">
        <v>4</v>
      </c>
      <c r="G1836">
        <f>IF(F1836="PP_PM",1,IF(F1836="PP_CASH",2,3))</f>
        <v>1</v>
      </c>
      <c r="H1836" t="s">
        <v>5</v>
      </c>
      <c r="I1836">
        <f>IF(H1836="AKULAKUOB",1,IF(H1836="BUKAEXPRESS",2,IF(H1836="BUKALAPAK",3,IF(H1836="E3",4,IF(H1836="LAZADA",5,IF(H1836="MAGELLAN",6,IF(H1836="SHOPEE",7,IF(H1836="TOKOPEDIA",8,9))))))))</f>
        <v>7</v>
      </c>
      <c r="J1836">
        <v>22028</v>
      </c>
      <c r="K1836">
        <f>IF(M1836="Bermasalah",0,1)</f>
        <v>0</v>
      </c>
      <c r="L1836" t="s">
        <v>131</v>
      </c>
      <c r="M1836" t="str">
        <f t="shared" si="115"/>
        <v>Bermasalah</v>
      </c>
    </row>
    <row r="1837" spans="1:13" x14ac:dyDescent="0.25">
      <c r="A1837" s="1">
        <v>45049</v>
      </c>
      <c r="B1837" t="s">
        <v>61</v>
      </c>
      <c r="C1837">
        <f t="shared" si="114"/>
        <v>73</v>
      </c>
      <c r="D1837" t="s">
        <v>8</v>
      </c>
      <c r="E1837">
        <f>IF(D1837="ECO",1,IF(D1837="EZ",2,3))</f>
        <v>2</v>
      </c>
      <c r="F1837" t="s">
        <v>4</v>
      </c>
      <c r="G1837">
        <f>IF(F1837="PP_PM",1,IF(F1837="PP_CASH",2,3))</f>
        <v>1</v>
      </c>
      <c r="H1837" t="s">
        <v>5</v>
      </c>
      <c r="I1837">
        <f>IF(H1837="AKULAKUOB",1,IF(H1837="BUKAEXPRESS",2,IF(H1837="BUKALAPAK",3,IF(H1837="E3",4,IF(H1837="LAZADA",5,IF(H1837="MAGELLAN",6,IF(H1837="SHOPEE",7,IF(H1837="TOKOPEDIA",8,9))))))))</f>
        <v>7</v>
      </c>
      <c r="J1837">
        <v>42195</v>
      </c>
      <c r="K1837">
        <f>IF(M1837="Bermasalah",0,1)</f>
        <v>0</v>
      </c>
      <c r="L1837" t="s">
        <v>131</v>
      </c>
      <c r="M1837" t="str">
        <f t="shared" si="115"/>
        <v>Bermasalah</v>
      </c>
    </row>
    <row r="1838" spans="1:13" x14ac:dyDescent="0.25">
      <c r="A1838" s="1">
        <v>45050</v>
      </c>
      <c r="B1838" t="s">
        <v>61</v>
      </c>
      <c r="C1838">
        <f t="shared" si="114"/>
        <v>73</v>
      </c>
      <c r="D1838" t="s">
        <v>3</v>
      </c>
      <c r="E1838">
        <f>IF(D1838="ECO",1,IF(D1838="EZ",2,3))</f>
        <v>1</v>
      </c>
      <c r="F1838" t="s">
        <v>4</v>
      </c>
      <c r="G1838">
        <f>IF(F1838="PP_PM",1,IF(F1838="PP_CASH",2,3))</f>
        <v>1</v>
      </c>
      <c r="H1838" t="s">
        <v>5</v>
      </c>
      <c r="I1838">
        <f>IF(H1838="AKULAKUOB",1,IF(H1838="BUKAEXPRESS",2,IF(H1838="BUKALAPAK",3,IF(H1838="E3",4,IF(H1838="LAZADA",5,IF(H1838="MAGELLAN",6,IF(H1838="SHOPEE",7,IF(H1838="TOKOPEDIA",8,9))))))))</f>
        <v>7</v>
      </c>
      <c r="J1838">
        <v>18315</v>
      </c>
      <c r="K1838">
        <f>IF(M1838="Bermasalah",0,1)</f>
        <v>0</v>
      </c>
      <c r="L1838" t="s">
        <v>10</v>
      </c>
      <c r="M1838" t="str">
        <f t="shared" si="115"/>
        <v>Bermasalah</v>
      </c>
    </row>
    <row r="1839" spans="1:13" x14ac:dyDescent="0.25">
      <c r="A1839" s="1">
        <v>45051</v>
      </c>
      <c r="B1839" t="s">
        <v>61</v>
      </c>
      <c r="C1839">
        <f t="shared" si="114"/>
        <v>73</v>
      </c>
      <c r="D1839" t="s">
        <v>3</v>
      </c>
      <c r="E1839">
        <f>IF(D1839="ECO",1,IF(D1839="EZ",2,3))</f>
        <v>1</v>
      </c>
      <c r="F1839" t="s">
        <v>4</v>
      </c>
      <c r="G1839">
        <f>IF(F1839="PP_PM",1,IF(F1839="PP_CASH",2,3))</f>
        <v>1</v>
      </c>
      <c r="H1839" t="s">
        <v>5</v>
      </c>
      <c r="I1839">
        <f>IF(H1839="AKULAKUOB",1,IF(H1839="BUKAEXPRESS",2,IF(H1839="BUKALAPAK",3,IF(H1839="E3",4,IF(H1839="LAZADA",5,IF(H1839="MAGELLAN",6,IF(H1839="SHOPEE",7,IF(H1839="TOKOPEDIA",8,9))))))))</f>
        <v>7</v>
      </c>
      <c r="J1839">
        <v>19305</v>
      </c>
      <c r="K1839">
        <f>IF(M1839="Bermasalah",0,1)</f>
        <v>1</v>
      </c>
      <c r="L1839" t="s">
        <v>49</v>
      </c>
      <c r="M1839" t="str">
        <f t="shared" si="115"/>
        <v>Tidak Bermasalah</v>
      </c>
    </row>
    <row r="1840" spans="1:13" x14ac:dyDescent="0.25">
      <c r="A1840" s="1">
        <v>45052</v>
      </c>
      <c r="B1840" t="s">
        <v>61</v>
      </c>
      <c r="C1840">
        <f t="shared" si="114"/>
        <v>73</v>
      </c>
      <c r="D1840" t="s">
        <v>3</v>
      </c>
      <c r="E1840">
        <f>IF(D1840="ECO",1,IF(D1840="EZ",2,3))</f>
        <v>1</v>
      </c>
      <c r="F1840" t="s">
        <v>4</v>
      </c>
      <c r="G1840">
        <f>IF(F1840="PP_PM",1,IF(F1840="PP_CASH",2,3))</f>
        <v>1</v>
      </c>
      <c r="H1840" t="s">
        <v>5</v>
      </c>
      <c r="I1840">
        <f>IF(H1840="AKULAKUOB",1,IF(H1840="BUKAEXPRESS",2,IF(H1840="BUKALAPAK",3,IF(H1840="E3",4,IF(H1840="LAZADA",5,IF(H1840="MAGELLAN",6,IF(H1840="SHOPEE",7,IF(H1840="TOKOPEDIA",8,9))))))))</f>
        <v>7</v>
      </c>
      <c r="J1840">
        <v>46035</v>
      </c>
      <c r="K1840">
        <f>IF(M1840="Bermasalah",0,1)</f>
        <v>0</v>
      </c>
      <c r="L1840" t="s">
        <v>131</v>
      </c>
      <c r="M1840" t="str">
        <f t="shared" si="115"/>
        <v>Bermasalah</v>
      </c>
    </row>
    <row r="1841" spans="1:13" x14ac:dyDescent="0.25">
      <c r="A1841" s="1">
        <v>45053</v>
      </c>
      <c r="B1841" t="s">
        <v>61</v>
      </c>
      <c r="C1841">
        <f t="shared" si="114"/>
        <v>73</v>
      </c>
      <c r="D1841" t="s">
        <v>8</v>
      </c>
      <c r="E1841">
        <f>IF(D1841="ECO",1,IF(D1841="EZ",2,3))</f>
        <v>2</v>
      </c>
      <c r="F1841" t="s">
        <v>4</v>
      </c>
      <c r="G1841">
        <f>IF(F1841="PP_PM",1,IF(F1841="PP_CASH",2,3))</f>
        <v>1</v>
      </c>
      <c r="H1841" t="s">
        <v>5</v>
      </c>
      <c r="I1841">
        <f>IF(H1841="AKULAKUOB",1,IF(H1841="BUKAEXPRESS",2,IF(H1841="BUKALAPAK",3,IF(H1841="E3",4,IF(H1841="LAZADA",5,IF(H1841="MAGELLAN",6,IF(H1841="SHOPEE",7,IF(H1841="TOKOPEDIA",8,9))))))))</f>
        <v>7</v>
      </c>
      <c r="J1841">
        <v>48015</v>
      </c>
      <c r="K1841">
        <f>IF(M1841="Bermasalah",0,1)</f>
        <v>0</v>
      </c>
      <c r="L1841" t="s">
        <v>131</v>
      </c>
      <c r="M1841" t="str">
        <f t="shared" si="115"/>
        <v>Bermasalah</v>
      </c>
    </row>
    <row r="1842" spans="1:13" x14ac:dyDescent="0.25">
      <c r="A1842" s="1">
        <v>45054</v>
      </c>
      <c r="B1842" t="s">
        <v>61</v>
      </c>
      <c r="C1842">
        <f t="shared" si="114"/>
        <v>73</v>
      </c>
      <c r="D1842" t="s">
        <v>3</v>
      </c>
      <c r="E1842">
        <f>IF(D1842="ECO",1,IF(D1842="EZ",2,3))</f>
        <v>1</v>
      </c>
      <c r="F1842" t="s">
        <v>4</v>
      </c>
      <c r="G1842">
        <f>IF(F1842="PP_PM",1,IF(F1842="PP_CASH",2,3))</f>
        <v>1</v>
      </c>
      <c r="H1842" t="s">
        <v>5</v>
      </c>
      <c r="I1842">
        <f>IF(H1842="AKULAKUOB",1,IF(H1842="BUKAEXPRESS",2,IF(H1842="BUKALAPAK",3,IF(H1842="E3",4,IF(H1842="LAZADA",5,IF(H1842="MAGELLAN",6,IF(H1842="SHOPEE",7,IF(H1842="TOKOPEDIA",8,9))))))))</f>
        <v>7</v>
      </c>
      <c r="J1842">
        <v>24998</v>
      </c>
      <c r="K1842">
        <f>IF(M1842="Bermasalah",0,1)</f>
        <v>1</v>
      </c>
      <c r="L1842" t="s">
        <v>49</v>
      </c>
      <c r="M1842" t="str">
        <f t="shared" si="115"/>
        <v>Tidak Bermasalah</v>
      </c>
    </row>
    <row r="1843" spans="1:13" x14ac:dyDescent="0.25">
      <c r="A1843" s="1">
        <v>45055</v>
      </c>
      <c r="B1843" t="s">
        <v>61</v>
      </c>
      <c r="C1843">
        <f t="shared" si="114"/>
        <v>73</v>
      </c>
      <c r="D1843" t="s">
        <v>3</v>
      </c>
      <c r="E1843">
        <f>IF(D1843="ECO",1,IF(D1843="EZ",2,3))</f>
        <v>1</v>
      </c>
      <c r="F1843" t="s">
        <v>4</v>
      </c>
      <c r="G1843">
        <f>IF(F1843="PP_PM",1,IF(F1843="PP_CASH",2,3))</f>
        <v>1</v>
      </c>
      <c r="H1843" t="s">
        <v>5</v>
      </c>
      <c r="I1843">
        <f>IF(H1843="AKULAKUOB",1,IF(H1843="BUKAEXPRESS",2,IF(H1843="BUKALAPAK",3,IF(H1843="E3",4,IF(H1843="LAZADA",5,IF(H1843="MAGELLAN",6,IF(H1843="SHOPEE",7,IF(H1843="TOKOPEDIA",8,9))))))))</f>
        <v>7</v>
      </c>
      <c r="J1843">
        <v>52965</v>
      </c>
      <c r="K1843">
        <f>IF(M1843="Bermasalah",0,1)</f>
        <v>1</v>
      </c>
      <c r="L1843" t="s">
        <v>49</v>
      </c>
      <c r="M1843" t="str">
        <f t="shared" si="115"/>
        <v>Tidak Bermasalah</v>
      </c>
    </row>
    <row r="1844" spans="1:13" x14ac:dyDescent="0.25">
      <c r="A1844" s="1">
        <v>45056</v>
      </c>
      <c r="B1844" t="s">
        <v>61</v>
      </c>
      <c r="C1844">
        <f t="shared" si="114"/>
        <v>73</v>
      </c>
      <c r="D1844" t="s">
        <v>3</v>
      </c>
      <c r="E1844">
        <f>IF(D1844="ECO",1,IF(D1844="EZ",2,3))</f>
        <v>1</v>
      </c>
      <c r="F1844" t="s">
        <v>4</v>
      </c>
      <c r="G1844">
        <f>IF(F1844="PP_PM",1,IF(F1844="PP_CASH",2,3))</f>
        <v>1</v>
      </c>
      <c r="H1844" t="s">
        <v>5</v>
      </c>
      <c r="I1844">
        <f>IF(H1844="AKULAKUOB",1,IF(H1844="BUKAEXPRESS",2,IF(H1844="BUKALAPAK",3,IF(H1844="E3",4,IF(H1844="LAZADA",5,IF(H1844="MAGELLAN",6,IF(H1844="SHOPEE",7,IF(H1844="TOKOPEDIA",8,9))))))))</f>
        <v>7</v>
      </c>
      <c r="J1844">
        <v>23265</v>
      </c>
      <c r="K1844">
        <f>IF(M1844="Bermasalah",0,1)</f>
        <v>0</v>
      </c>
      <c r="L1844" t="s">
        <v>131</v>
      </c>
      <c r="M1844" t="str">
        <f t="shared" si="115"/>
        <v>Bermasalah</v>
      </c>
    </row>
    <row r="1845" spans="1:13" x14ac:dyDescent="0.25">
      <c r="A1845" s="1">
        <v>45057</v>
      </c>
      <c r="B1845" t="s">
        <v>61</v>
      </c>
      <c r="C1845">
        <f t="shared" si="114"/>
        <v>73</v>
      </c>
      <c r="D1845" t="s">
        <v>3</v>
      </c>
      <c r="E1845">
        <f>IF(D1845="ECO",1,IF(D1845="EZ",2,3))</f>
        <v>1</v>
      </c>
      <c r="F1845" t="s">
        <v>4</v>
      </c>
      <c r="G1845">
        <f>IF(F1845="PP_PM",1,IF(F1845="PP_CASH",2,3))</f>
        <v>1</v>
      </c>
      <c r="H1845" t="s">
        <v>5</v>
      </c>
      <c r="I1845">
        <f>IF(H1845="AKULAKUOB",1,IF(H1845="BUKAEXPRESS",2,IF(H1845="BUKALAPAK",3,IF(H1845="E3",4,IF(H1845="LAZADA",5,IF(H1845="MAGELLAN",6,IF(H1845="SHOPEE",7,IF(H1845="TOKOPEDIA",8,9))))))))</f>
        <v>7</v>
      </c>
      <c r="J1845">
        <v>28958</v>
      </c>
      <c r="K1845">
        <f>IF(M1845="Bermasalah",0,1)</f>
        <v>1</v>
      </c>
      <c r="L1845" t="s">
        <v>49</v>
      </c>
      <c r="M1845" t="str">
        <f t="shared" si="115"/>
        <v>Tidak Bermasalah</v>
      </c>
    </row>
    <row r="1846" spans="1:13" x14ac:dyDescent="0.25">
      <c r="A1846" s="1">
        <v>45058</v>
      </c>
      <c r="B1846" t="s">
        <v>61</v>
      </c>
      <c r="C1846">
        <f t="shared" si="114"/>
        <v>73</v>
      </c>
      <c r="D1846" t="s">
        <v>3</v>
      </c>
      <c r="E1846">
        <f>IF(D1846="ECO",1,IF(D1846="EZ",2,3))</f>
        <v>1</v>
      </c>
      <c r="F1846" t="s">
        <v>4</v>
      </c>
      <c r="G1846">
        <f>IF(F1846="PP_PM",1,IF(F1846="PP_CASH",2,3))</f>
        <v>1</v>
      </c>
      <c r="H1846" t="s">
        <v>5</v>
      </c>
      <c r="I1846">
        <f>IF(H1846="AKULAKUOB",1,IF(H1846="BUKAEXPRESS",2,IF(H1846="BUKALAPAK",3,IF(H1846="E3",4,IF(H1846="LAZADA",5,IF(H1846="MAGELLAN",6,IF(H1846="SHOPEE",7,IF(H1846="TOKOPEDIA",8,9))))))))</f>
        <v>7</v>
      </c>
      <c r="J1846">
        <v>33412</v>
      </c>
      <c r="K1846">
        <f>IF(M1846="Bermasalah",0,1)</f>
        <v>1</v>
      </c>
      <c r="L1846" t="s">
        <v>49</v>
      </c>
      <c r="M1846" t="str">
        <f t="shared" si="115"/>
        <v>Tidak Bermasalah</v>
      </c>
    </row>
    <row r="1847" spans="1:13" x14ac:dyDescent="0.25">
      <c r="A1847" s="1">
        <v>45059</v>
      </c>
      <c r="B1847" t="s">
        <v>61</v>
      </c>
      <c r="C1847">
        <f t="shared" si="114"/>
        <v>73</v>
      </c>
      <c r="D1847" t="s">
        <v>8</v>
      </c>
      <c r="E1847">
        <f>IF(D1847="ECO",1,IF(D1847="EZ",2,3))</f>
        <v>2</v>
      </c>
      <c r="F1847" t="s">
        <v>4</v>
      </c>
      <c r="G1847">
        <f>IF(F1847="PP_PM",1,IF(F1847="PP_CASH",2,3))</f>
        <v>1</v>
      </c>
      <c r="H1847" t="s">
        <v>5</v>
      </c>
      <c r="I1847">
        <f>IF(H1847="AKULAKUOB",1,IF(H1847="BUKAEXPRESS",2,IF(H1847="BUKALAPAK",3,IF(H1847="E3",4,IF(H1847="LAZADA",5,IF(H1847="MAGELLAN",6,IF(H1847="SHOPEE",7,IF(H1847="TOKOPEDIA",8,9))))))))</f>
        <v>7</v>
      </c>
      <c r="J1847">
        <v>38315</v>
      </c>
      <c r="K1847">
        <f>IF(M1847="Bermasalah",0,1)</f>
        <v>1</v>
      </c>
      <c r="L1847" t="s">
        <v>49</v>
      </c>
      <c r="M1847" t="str">
        <f t="shared" si="115"/>
        <v>Tidak Bermasalah</v>
      </c>
    </row>
    <row r="1848" spans="1:13" x14ac:dyDescent="0.25">
      <c r="A1848" s="1">
        <v>45060</v>
      </c>
      <c r="B1848" t="s">
        <v>61</v>
      </c>
      <c r="C1848">
        <f t="shared" si="114"/>
        <v>73</v>
      </c>
      <c r="D1848" t="s">
        <v>3</v>
      </c>
      <c r="E1848">
        <f>IF(D1848="ECO",1,IF(D1848="EZ",2,3))</f>
        <v>1</v>
      </c>
      <c r="F1848" t="s">
        <v>4</v>
      </c>
      <c r="G1848">
        <f>IF(F1848="PP_PM",1,IF(F1848="PP_CASH",2,3))</f>
        <v>1</v>
      </c>
      <c r="H1848" t="s">
        <v>5</v>
      </c>
      <c r="I1848">
        <f>IF(H1848="AKULAKUOB",1,IF(H1848="BUKAEXPRESS",2,IF(H1848="BUKALAPAK",3,IF(H1848="E3",4,IF(H1848="LAZADA",5,IF(H1848="MAGELLAN",6,IF(H1848="SHOPEE",7,IF(H1848="TOKOPEDIA",8,9))))))))</f>
        <v>7</v>
      </c>
      <c r="J1848">
        <v>24998</v>
      </c>
      <c r="K1848">
        <f>IF(M1848="Bermasalah",0,1)</f>
        <v>1</v>
      </c>
      <c r="L1848" t="s">
        <v>49</v>
      </c>
      <c r="M1848" t="str">
        <f t="shared" si="115"/>
        <v>Tidak Bermasalah</v>
      </c>
    </row>
    <row r="1849" spans="1:13" x14ac:dyDescent="0.25">
      <c r="A1849" s="1">
        <v>45061</v>
      </c>
      <c r="B1849" t="s">
        <v>61</v>
      </c>
      <c r="C1849">
        <f t="shared" si="114"/>
        <v>73</v>
      </c>
      <c r="D1849" t="s">
        <v>3</v>
      </c>
      <c r="E1849">
        <f>IF(D1849="ECO",1,IF(D1849="EZ",2,3))</f>
        <v>1</v>
      </c>
      <c r="F1849" t="s">
        <v>4</v>
      </c>
      <c r="G1849">
        <f>IF(F1849="PP_PM",1,IF(F1849="PP_CASH",2,3))</f>
        <v>1</v>
      </c>
      <c r="H1849" t="s">
        <v>5</v>
      </c>
      <c r="I1849">
        <f>IF(H1849="AKULAKUOB",1,IF(H1849="BUKAEXPRESS",2,IF(H1849="BUKALAPAK",3,IF(H1849="E3",4,IF(H1849="LAZADA",5,IF(H1849="MAGELLAN",6,IF(H1849="SHOPEE",7,IF(H1849="TOKOPEDIA",8,9))))))))</f>
        <v>7</v>
      </c>
      <c r="J1849">
        <v>26978</v>
      </c>
      <c r="K1849">
        <f>IF(M1849="Bermasalah",0,1)</f>
        <v>1</v>
      </c>
      <c r="L1849" t="s">
        <v>49</v>
      </c>
      <c r="M1849" t="str">
        <f t="shared" si="115"/>
        <v>Tidak Bermasalah</v>
      </c>
    </row>
    <row r="1850" spans="1:13" x14ac:dyDescent="0.25">
      <c r="A1850" s="1">
        <v>45062</v>
      </c>
      <c r="B1850" t="s">
        <v>61</v>
      </c>
      <c r="C1850">
        <f t="shared" si="114"/>
        <v>73</v>
      </c>
      <c r="D1850" t="s">
        <v>3</v>
      </c>
      <c r="E1850">
        <f>IF(D1850="ECO",1,IF(D1850="EZ",2,3))</f>
        <v>1</v>
      </c>
      <c r="F1850" t="s">
        <v>4</v>
      </c>
      <c r="G1850">
        <f>IF(F1850="PP_PM",1,IF(F1850="PP_CASH",2,3))</f>
        <v>1</v>
      </c>
      <c r="H1850" t="s">
        <v>5</v>
      </c>
      <c r="I1850">
        <f>IF(H1850="AKULAKUOB",1,IF(H1850="BUKAEXPRESS",2,IF(H1850="BUKALAPAK",3,IF(H1850="E3",4,IF(H1850="LAZADA",5,IF(H1850="MAGELLAN",6,IF(H1850="SHOPEE",7,IF(H1850="TOKOPEDIA",8,9))))))))</f>
        <v>7</v>
      </c>
      <c r="J1850">
        <v>26978</v>
      </c>
      <c r="K1850">
        <f>IF(M1850="Bermasalah",0,1)</f>
        <v>1</v>
      </c>
      <c r="L1850" t="s">
        <v>49</v>
      </c>
      <c r="M1850" t="str">
        <f t="shared" si="115"/>
        <v>Tidak Bermasalah</v>
      </c>
    </row>
    <row r="1851" spans="1:13" x14ac:dyDescent="0.25">
      <c r="A1851" s="1">
        <v>45073</v>
      </c>
      <c r="B1851" t="s">
        <v>61</v>
      </c>
      <c r="C1851">
        <f t="shared" si="114"/>
        <v>73</v>
      </c>
      <c r="D1851" t="s">
        <v>8</v>
      </c>
      <c r="E1851">
        <f>IF(D1851="ECO",1,IF(D1851="EZ",2,3))</f>
        <v>2</v>
      </c>
      <c r="F1851" t="s">
        <v>4</v>
      </c>
      <c r="G1851">
        <f>IF(F1851="PP_PM",1,IF(F1851="PP_CASH",2,3))</f>
        <v>1</v>
      </c>
      <c r="H1851" t="s">
        <v>5</v>
      </c>
      <c r="I1851">
        <f>IF(H1851="AKULAKUOB",1,IF(H1851="BUKAEXPRESS",2,IF(H1851="BUKALAPAK",3,IF(H1851="E3",4,IF(H1851="LAZADA",5,IF(H1851="MAGELLAN",6,IF(H1851="SHOPEE",7,IF(H1851="TOKOPEDIA",8,9))))))))</f>
        <v>7</v>
      </c>
      <c r="J1851">
        <v>34920</v>
      </c>
      <c r="K1851">
        <f>IF(M1851="Bermasalah",0,1)</f>
        <v>0</v>
      </c>
      <c r="L1851" t="s">
        <v>131</v>
      </c>
      <c r="M1851" t="str">
        <f t="shared" si="115"/>
        <v>Bermasalah</v>
      </c>
    </row>
    <row r="1852" spans="1:13" x14ac:dyDescent="0.25">
      <c r="A1852" s="1">
        <v>45074</v>
      </c>
      <c r="B1852" t="s">
        <v>61</v>
      </c>
      <c r="C1852">
        <f t="shared" si="114"/>
        <v>73</v>
      </c>
      <c r="D1852" t="s">
        <v>8</v>
      </c>
      <c r="E1852">
        <f>IF(D1852="ECO",1,IF(D1852="EZ",2,3))</f>
        <v>2</v>
      </c>
      <c r="F1852" t="s">
        <v>4</v>
      </c>
      <c r="G1852">
        <f>IF(F1852="PP_PM",1,IF(F1852="PP_CASH",2,3))</f>
        <v>1</v>
      </c>
      <c r="H1852" t="s">
        <v>5</v>
      </c>
      <c r="I1852">
        <f>IF(H1852="AKULAKUOB",1,IF(H1852="BUKAEXPRESS",2,IF(H1852="BUKALAPAK",3,IF(H1852="E3",4,IF(H1852="LAZADA",5,IF(H1852="MAGELLAN",6,IF(H1852="SHOPEE",7,IF(H1852="TOKOPEDIA",8,9))))))))</f>
        <v>7</v>
      </c>
      <c r="J1852">
        <v>3880</v>
      </c>
      <c r="K1852">
        <f>IF(M1852="Bermasalah",0,1)</f>
        <v>1</v>
      </c>
      <c r="L1852" t="s">
        <v>49</v>
      </c>
      <c r="M1852" t="str">
        <f t="shared" si="115"/>
        <v>Tidak Bermasalah</v>
      </c>
    </row>
    <row r="1853" spans="1:13" x14ac:dyDescent="0.25">
      <c r="A1853" s="1">
        <v>45101</v>
      </c>
      <c r="B1853" t="s">
        <v>61</v>
      </c>
      <c r="C1853">
        <f t="shared" si="114"/>
        <v>73</v>
      </c>
      <c r="D1853" t="s">
        <v>8</v>
      </c>
      <c r="E1853">
        <f>IF(D1853="ECO",1,IF(D1853="EZ",2,3))</f>
        <v>2</v>
      </c>
      <c r="F1853" t="s">
        <v>4</v>
      </c>
      <c r="G1853">
        <f>IF(F1853="PP_PM",1,IF(F1853="PP_CASH",2,3))</f>
        <v>1</v>
      </c>
      <c r="H1853" t="s">
        <v>5</v>
      </c>
      <c r="I1853">
        <f>IF(H1853="AKULAKUOB",1,IF(H1853="BUKAEXPRESS",2,IF(H1853="BUKALAPAK",3,IF(H1853="E3",4,IF(H1853="LAZADA",5,IF(H1853="MAGELLAN",6,IF(H1853="SHOPEE",7,IF(H1853="TOKOPEDIA",8,9))))))))</f>
        <v>7</v>
      </c>
      <c r="J1853">
        <v>8730</v>
      </c>
      <c r="K1853">
        <f>IF(M1853="Bermasalah",0,1)</f>
        <v>0</v>
      </c>
      <c r="L1853" t="s">
        <v>19</v>
      </c>
      <c r="M1853" t="str">
        <f t="shared" si="115"/>
        <v>Bermasalah</v>
      </c>
    </row>
    <row r="1854" spans="1:13" x14ac:dyDescent="0.25">
      <c r="A1854" s="1">
        <v>45085</v>
      </c>
      <c r="B1854" t="s">
        <v>61</v>
      </c>
      <c r="C1854">
        <f t="shared" si="114"/>
        <v>73</v>
      </c>
      <c r="D1854" t="s">
        <v>8</v>
      </c>
      <c r="E1854">
        <f>IF(D1854="ECO",1,IF(D1854="EZ",2,3))</f>
        <v>2</v>
      </c>
      <c r="F1854" t="s">
        <v>4</v>
      </c>
      <c r="G1854">
        <f>IF(F1854="PP_PM",1,IF(F1854="PP_CASH",2,3))</f>
        <v>1</v>
      </c>
      <c r="H1854" t="s">
        <v>5</v>
      </c>
      <c r="I1854">
        <f>IF(H1854="AKULAKUOB",1,IF(H1854="BUKAEXPRESS",2,IF(H1854="BUKALAPAK",3,IF(H1854="E3",4,IF(H1854="LAZADA",5,IF(H1854="MAGELLAN",6,IF(H1854="SHOPEE",7,IF(H1854="TOKOPEDIA",8,9))))))))</f>
        <v>7</v>
      </c>
      <c r="J1854">
        <v>68870</v>
      </c>
      <c r="K1854">
        <f>IF(M1854="Bermasalah",0,1)</f>
        <v>0</v>
      </c>
      <c r="L1854" t="s">
        <v>131</v>
      </c>
      <c r="M1854" t="str">
        <f t="shared" si="115"/>
        <v>Bermasalah</v>
      </c>
    </row>
    <row r="1855" spans="1:13" x14ac:dyDescent="0.25">
      <c r="A1855" s="1">
        <v>45105</v>
      </c>
      <c r="B1855" t="s">
        <v>61</v>
      </c>
      <c r="C1855">
        <f t="shared" si="114"/>
        <v>73</v>
      </c>
      <c r="D1855" t="s">
        <v>3</v>
      </c>
      <c r="E1855">
        <f>IF(D1855="ECO",1,IF(D1855="EZ",2,3))</f>
        <v>1</v>
      </c>
      <c r="F1855" t="s">
        <v>4</v>
      </c>
      <c r="G1855">
        <f>IF(F1855="PP_PM",1,IF(F1855="PP_CASH",2,3))</f>
        <v>1</v>
      </c>
      <c r="H1855" t="s">
        <v>5</v>
      </c>
      <c r="I1855">
        <f>IF(H1855="AKULAKUOB",1,IF(H1855="BUKAEXPRESS",2,IF(H1855="BUKALAPAK",3,IF(H1855="E3",4,IF(H1855="LAZADA",5,IF(H1855="MAGELLAN",6,IF(H1855="SHOPEE",7,IF(H1855="TOKOPEDIA",8,9))))))))</f>
        <v>7</v>
      </c>
      <c r="J1855">
        <v>26730</v>
      </c>
      <c r="K1855">
        <f>IF(M1855="Bermasalah",0,1)</f>
        <v>0</v>
      </c>
      <c r="L1855" t="s">
        <v>10</v>
      </c>
      <c r="M1855" t="str">
        <f t="shared" si="115"/>
        <v>Bermasalah</v>
      </c>
    </row>
    <row r="1856" spans="1:13" x14ac:dyDescent="0.25">
      <c r="A1856" s="1">
        <v>45085</v>
      </c>
      <c r="B1856" t="s">
        <v>61</v>
      </c>
      <c r="C1856">
        <f t="shared" si="114"/>
        <v>73</v>
      </c>
      <c r="D1856" t="s">
        <v>8</v>
      </c>
      <c r="E1856">
        <f>IF(D1856="ECO",1,IF(D1856="EZ",2,3))</f>
        <v>2</v>
      </c>
      <c r="F1856" t="s">
        <v>4</v>
      </c>
      <c r="G1856">
        <f>IF(F1856="PP_PM",1,IF(F1856="PP_CASH",2,3))</f>
        <v>1</v>
      </c>
      <c r="H1856" t="s">
        <v>5</v>
      </c>
      <c r="I1856">
        <f>IF(H1856="AKULAKUOB",1,IF(H1856="BUKAEXPRESS",2,IF(H1856="BUKALAPAK",3,IF(H1856="E3",4,IF(H1856="LAZADA",5,IF(H1856="MAGELLAN",6,IF(H1856="SHOPEE",7,IF(H1856="TOKOPEDIA",8,9))))))))</f>
        <v>7</v>
      </c>
      <c r="J1856">
        <v>4000</v>
      </c>
      <c r="K1856">
        <f>IF(M1856="Bermasalah",0,1)</f>
        <v>0</v>
      </c>
      <c r="L1856" t="s">
        <v>19</v>
      </c>
      <c r="M1856" t="str">
        <f t="shared" si="115"/>
        <v>Bermasalah</v>
      </c>
    </row>
    <row r="1857" spans="1:13" x14ac:dyDescent="0.25">
      <c r="A1857" s="1">
        <v>45092</v>
      </c>
      <c r="B1857" t="s">
        <v>61</v>
      </c>
      <c r="C1857">
        <f t="shared" si="114"/>
        <v>73</v>
      </c>
      <c r="D1857" t="s">
        <v>8</v>
      </c>
      <c r="E1857">
        <f>IF(D1857="ECO",1,IF(D1857="EZ",2,3))</f>
        <v>2</v>
      </c>
      <c r="F1857" t="s">
        <v>4</v>
      </c>
      <c r="G1857">
        <f>IF(F1857="PP_PM",1,IF(F1857="PP_CASH",2,3))</f>
        <v>1</v>
      </c>
      <c r="H1857" t="s">
        <v>5</v>
      </c>
      <c r="I1857">
        <f>IF(H1857="AKULAKUOB",1,IF(H1857="BUKAEXPRESS",2,IF(H1857="BUKALAPAK",3,IF(H1857="E3",4,IF(H1857="LAZADA",5,IF(H1857="MAGELLAN",6,IF(H1857="SHOPEE",7,IF(H1857="TOKOPEDIA",8,9))))))))</f>
        <v>7</v>
      </c>
      <c r="J1857">
        <v>3880</v>
      </c>
      <c r="K1857">
        <f>IF(M1857="Bermasalah",0,1)</f>
        <v>1</v>
      </c>
      <c r="L1857" t="s">
        <v>49</v>
      </c>
      <c r="M1857" t="str">
        <f t="shared" si="115"/>
        <v>Tidak Bermasalah</v>
      </c>
    </row>
    <row r="1858" spans="1:13" x14ac:dyDescent="0.25">
      <c r="A1858" s="1">
        <v>44956</v>
      </c>
      <c r="B1858" t="s">
        <v>79</v>
      </c>
      <c r="C1858">
        <f t="shared" si="114"/>
        <v>74</v>
      </c>
      <c r="D1858" t="s">
        <v>3</v>
      </c>
      <c r="E1858">
        <f>IF(D1858="ECO",1,IF(D1858="EZ",2,3))</f>
        <v>1</v>
      </c>
      <c r="F1858" t="s">
        <v>4</v>
      </c>
      <c r="G1858">
        <f>IF(F1858="PP_PM",1,IF(F1858="PP_CASH",2,3))</f>
        <v>1</v>
      </c>
      <c r="H1858" t="s">
        <v>5</v>
      </c>
      <c r="I1858">
        <f>IF(H1858="AKULAKUOB",1,IF(H1858="BUKAEXPRESS",2,IF(H1858="BUKALAPAK",3,IF(H1858="E3",4,IF(H1858="LAZADA",5,IF(H1858="MAGELLAN",6,IF(H1858="SHOPEE",7,IF(H1858="TOKOPEDIA",8,9))))))))</f>
        <v>7</v>
      </c>
      <c r="J1858">
        <v>22028</v>
      </c>
      <c r="K1858">
        <f>IF(M1858="Bermasalah",0,1)</f>
        <v>1</v>
      </c>
      <c r="L1858" t="s">
        <v>49</v>
      </c>
      <c r="M1858" t="str">
        <f t="shared" ref="M1858:M1915" si="116">IF(L1858="Other","Bermasalah",IF(L1858="Delivery","Tidak Bermasalah",IF(L1858="Kirim","Tidak Bermasalah",IF(L1858="Pack","Tidak Bermasalah",IF(L1858="Paket Bermasalah","Bermasalah",IF(L1858="Paket Tinggal Gudang","Tidak Bermasalah",IF(L1858="Sampai","Tidak Bermasalah",IF(L1858="Tanda Terima","Tidak Bermasalah",IF(L1858="TTD Retur","Bermasalah",0)))))))))</f>
        <v>Tidak Bermasalah</v>
      </c>
    </row>
    <row r="1859" spans="1:13" x14ac:dyDescent="0.25">
      <c r="A1859" s="1">
        <v>44985</v>
      </c>
      <c r="B1859" t="s">
        <v>79</v>
      </c>
      <c r="C1859">
        <f>IF(B1859=B1858,74,75)</f>
        <v>74</v>
      </c>
      <c r="D1859" t="s">
        <v>3</v>
      </c>
      <c r="E1859">
        <f>IF(D1859="ECO",1,IF(D1859="EZ",2,3))</f>
        <v>1</v>
      </c>
      <c r="F1859" t="s">
        <v>4</v>
      </c>
      <c r="G1859">
        <f>IF(F1859="PP_PM",1,IF(F1859="PP_CASH",2,3))</f>
        <v>1</v>
      </c>
      <c r="H1859" t="s">
        <v>5</v>
      </c>
      <c r="I1859">
        <f>IF(H1859="AKULAKUOB",1,IF(H1859="BUKAEXPRESS",2,IF(H1859="BUKALAPAK",3,IF(H1859="E3",4,IF(H1859="LAZADA",5,IF(H1859="MAGELLAN",6,IF(H1859="SHOPEE",7,IF(H1859="TOKOPEDIA",8,9))))))))</f>
        <v>7</v>
      </c>
      <c r="J1859">
        <v>24998</v>
      </c>
      <c r="K1859">
        <f>IF(M1859="Bermasalah",0,1)</f>
        <v>1</v>
      </c>
      <c r="L1859" t="s">
        <v>49</v>
      </c>
      <c r="M1859" t="str">
        <f t="shared" si="116"/>
        <v>Tidak Bermasalah</v>
      </c>
    </row>
    <row r="1860" spans="1:13" x14ac:dyDescent="0.25">
      <c r="A1860" s="1">
        <v>44962</v>
      </c>
      <c r="B1860" t="s">
        <v>79</v>
      </c>
      <c r="C1860">
        <f t="shared" ref="C1860:C1894" si="117">IF(B1860=B1859,74,75)</f>
        <v>74</v>
      </c>
      <c r="D1860" t="s">
        <v>3</v>
      </c>
      <c r="E1860">
        <f>IF(D1860="ECO",1,IF(D1860="EZ",2,3))</f>
        <v>1</v>
      </c>
      <c r="F1860" t="s">
        <v>4</v>
      </c>
      <c r="G1860">
        <f>IF(F1860="PP_PM",1,IF(F1860="PP_CASH",2,3))</f>
        <v>1</v>
      </c>
      <c r="H1860" t="s">
        <v>5</v>
      </c>
      <c r="I1860">
        <f>IF(H1860="AKULAKUOB",1,IF(H1860="BUKAEXPRESS",2,IF(H1860="BUKALAPAK",3,IF(H1860="E3",4,IF(H1860="LAZADA",5,IF(H1860="MAGELLAN",6,IF(H1860="SHOPEE",7,IF(H1860="TOKOPEDIA",8,9))))))))</f>
        <v>7</v>
      </c>
      <c r="J1860">
        <v>23265</v>
      </c>
      <c r="K1860">
        <f>IF(M1860="Bermasalah",0,1)</f>
        <v>1</v>
      </c>
      <c r="L1860" t="s">
        <v>49</v>
      </c>
      <c r="M1860" t="str">
        <f t="shared" si="116"/>
        <v>Tidak Bermasalah</v>
      </c>
    </row>
    <row r="1861" spans="1:13" x14ac:dyDescent="0.25">
      <c r="A1861" s="1">
        <v>44966</v>
      </c>
      <c r="B1861" t="s">
        <v>79</v>
      </c>
      <c r="C1861">
        <f t="shared" si="117"/>
        <v>74</v>
      </c>
      <c r="D1861" t="s">
        <v>3</v>
      </c>
      <c r="E1861">
        <f>IF(D1861="ECO",1,IF(D1861="EZ",2,3))</f>
        <v>1</v>
      </c>
      <c r="F1861" t="s">
        <v>4</v>
      </c>
      <c r="G1861">
        <f>IF(F1861="PP_PM",1,IF(F1861="PP_CASH",2,3))</f>
        <v>1</v>
      </c>
      <c r="H1861" t="s">
        <v>5</v>
      </c>
      <c r="I1861">
        <f>IF(H1861="AKULAKUOB",1,IF(H1861="BUKAEXPRESS",2,IF(H1861="BUKALAPAK",3,IF(H1861="E3",4,IF(H1861="LAZADA",5,IF(H1861="MAGELLAN",6,IF(H1861="SHOPEE",7,IF(H1861="TOKOPEDIA",8,9))))))))</f>
        <v>7</v>
      </c>
      <c r="J1861">
        <v>32918</v>
      </c>
      <c r="K1861">
        <f>IF(M1861="Bermasalah",0,1)</f>
        <v>1</v>
      </c>
      <c r="L1861" t="s">
        <v>49</v>
      </c>
      <c r="M1861" t="str">
        <f t="shared" si="116"/>
        <v>Tidak Bermasalah</v>
      </c>
    </row>
    <row r="1862" spans="1:13" x14ac:dyDescent="0.25">
      <c r="A1862" s="1">
        <v>44999</v>
      </c>
      <c r="B1862" t="s">
        <v>79</v>
      </c>
      <c r="C1862">
        <f t="shared" si="117"/>
        <v>74</v>
      </c>
      <c r="D1862" t="s">
        <v>3</v>
      </c>
      <c r="E1862">
        <f>IF(D1862="ECO",1,IF(D1862="EZ",2,3))</f>
        <v>1</v>
      </c>
      <c r="F1862" t="s">
        <v>4</v>
      </c>
      <c r="G1862">
        <f>IF(F1862="PP_PM",1,IF(F1862="PP_CASH",2,3))</f>
        <v>1</v>
      </c>
      <c r="H1862" t="s">
        <v>5</v>
      </c>
      <c r="I1862">
        <f>IF(H1862="AKULAKUOB",1,IF(H1862="BUKAEXPRESS",2,IF(H1862="BUKALAPAK",3,IF(H1862="E3",4,IF(H1862="LAZADA",5,IF(H1862="MAGELLAN",6,IF(H1862="SHOPEE",7,IF(H1862="TOKOPEDIA",8,9))))))))</f>
        <v>7</v>
      </c>
      <c r="J1862">
        <v>24255</v>
      </c>
      <c r="K1862">
        <f>IF(M1862="Bermasalah",0,1)</f>
        <v>1</v>
      </c>
      <c r="L1862" t="s">
        <v>49</v>
      </c>
      <c r="M1862" t="str">
        <f t="shared" si="116"/>
        <v>Tidak Bermasalah</v>
      </c>
    </row>
    <row r="1863" spans="1:13" x14ac:dyDescent="0.25">
      <c r="A1863" s="1">
        <v>45016</v>
      </c>
      <c r="B1863" t="s">
        <v>79</v>
      </c>
      <c r="C1863">
        <f t="shared" si="117"/>
        <v>74</v>
      </c>
      <c r="D1863" t="s">
        <v>3</v>
      </c>
      <c r="E1863">
        <f>IF(D1863="ECO",1,IF(D1863="EZ",2,3))</f>
        <v>1</v>
      </c>
      <c r="F1863" t="s">
        <v>4</v>
      </c>
      <c r="G1863">
        <f>IF(F1863="PP_PM",1,IF(F1863="PP_CASH",2,3))</f>
        <v>1</v>
      </c>
      <c r="H1863" t="s">
        <v>5</v>
      </c>
      <c r="I1863">
        <f>IF(H1863="AKULAKUOB",1,IF(H1863="BUKAEXPRESS",2,IF(H1863="BUKALAPAK",3,IF(H1863="E3",4,IF(H1863="LAZADA",5,IF(H1863="MAGELLAN",6,IF(H1863="SHOPEE",7,IF(H1863="TOKOPEDIA",8,9))))))))</f>
        <v>7</v>
      </c>
      <c r="J1863">
        <v>21532</v>
      </c>
      <c r="K1863">
        <f>IF(M1863="Bermasalah",0,1)</f>
        <v>1</v>
      </c>
      <c r="L1863" t="s">
        <v>49</v>
      </c>
      <c r="M1863" t="str">
        <f t="shared" si="116"/>
        <v>Tidak Bermasalah</v>
      </c>
    </row>
    <row r="1864" spans="1:13" x14ac:dyDescent="0.25">
      <c r="A1864" s="1">
        <v>45016</v>
      </c>
      <c r="B1864" t="s">
        <v>79</v>
      </c>
      <c r="C1864">
        <f t="shared" si="117"/>
        <v>74</v>
      </c>
      <c r="D1864" t="s">
        <v>3</v>
      </c>
      <c r="E1864">
        <f>IF(D1864="ECO",1,IF(D1864="EZ",2,3))</f>
        <v>1</v>
      </c>
      <c r="F1864" t="s">
        <v>4</v>
      </c>
      <c r="G1864">
        <f>IF(F1864="PP_PM",1,IF(F1864="PP_CASH",2,3))</f>
        <v>1</v>
      </c>
      <c r="H1864" t="s">
        <v>5</v>
      </c>
      <c r="I1864">
        <f>IF(H1864="AKULAKUOB",1,IF(H1864="BUKAEXPRESS",2,IF(H1864="BUKALAPAK",3,IF(H1864="E3",4,IF(H1864="LAZADA",5,IF(H1864="MAGELLAN",6,IF(H1864="SHOPEE",7,IF(H1864="TOKOPEDIA",8,9))))))))</f>
        <v>7</v>
      </c>
      <c r="J1864">
        <v>21532</v>
      </c>
      <c r="K1864">
        <f>IF(M1864="Bermasalah",0,1)</f>
        <v>1</v>
      </c>
      <c r="L1864" t="s">
        <v>49</v>
      </c>
      <c r="M1864" t="str">
        <f t="shared" si="116"/>
        <v>Tidak Bermasalah</v>
      </c>
    </row>
    <row r="1865" spans="1:13" x14ac:dyDescent="0.25">
      <c r="A1865" s="1">
        <v>45016</v>
      </c>
      <c r="B1865" t="s">
        <v>79</v>
      </c>
      <c r="C1865">
        <f t="shared" si="117"/>
        <v>74</v>
      </c>
      <c r="D1865" t="s">
        <v>3</v>
      </c>
      <c r="E1865">
        <f>IF(D1865="ECO",1,IF(D1865="EZ",2,3))</f>
        <v>1</v>
      </c>
      <c r="F1865" t="s">
        <v>4</v>
      </c>
      <c r="G1865">
        <f>IF(F1865="PP_PM",1,IF(F1865="PP_CASH",2,3))</f>
        <v>1</v>
      </c>
      <c r="H1865" t="s">
        <v>5</v>
      </c>
      <c r="I1865">
        <f>IF(H1865="AKULAKUOB",1,IF(H1865="BUKAEXPRESS",2,IF(H1865="BUKALAPAK",3,IF(H1865="E3",4,IF(H1865="LAZADA",5,IF(H1865="MAGELLAN",6,IF(H1865="SHOPEE",7,IF(H1865="TOKOPEDIA",8,9))))))))</f>
        <v>7</v>
      </c>
      <c r="J1865">
        <v>21532</v>
      </c>
      <c r="K1865">
        <f>IF(M1865="Bermasalah",0,1)</f>
        <v>1</v>
      </c>
      <c r="L1865" t="s">
        <v>49</v>
      </c>
      <c r="M1865" t="str">
        <f t="shared" si="116"/>
        <v>Tidak Bermasalah</v>
      </c>
    </row>
    <row r="1866" spans="1:13" x14ac:dyDescent="0.25">
      <c r="A1866" s="1">
        <v>45034</v>
      </c>
      <c r="B1866" t="s">
        <v>79</v>
      </c>
      <c r="C1866">
        <f t="shared" si="117"/>
        <v>74</v>
      </c>
      <c r="D1866" t="s">
        <v>3</v>
      </c>
      <c r="E1866">
        <f>IF(D1866="ECO",1,IF(D1866="EZ",2,3))</f>
        <v>1</v>
      </c>
      <c r="F1866" t="s">
        <v>4</v>
      </c>
      <c r="G1866">
        <f>IF(F1866="PP_PM",1,IF(F1866="PP_CASH",2,3))</f>
        <v>1</v>
      </c>
      <c r="H1866" t="s">
        <v>5</v>
      </c>
      <c r="I1866">
        <f>IF(H1866="AKULAKUOB",1,IF(H1866="BUKAEXPRESS",2,IF(H1866="BUKALAPAK",3,IF(H1866="E3",4,IF(H1866="LAZADA",5,IF(H1866="MAGELLAN",6,IF(H1866="SHOPEE",7,IF(H1866="TOKOPEDIA",8,9))))))))</f>
        <v>7</v>
      </c>
      <c r="J1866">
        <v>21532</v>
      </c>
      <c r="K1866">
        <f>IF(M1866="Bermasalah",0,1)</f>
        <v>1</v>
      </c>
      <c r="L1866" t="s">
        <v>49</v>
      </c>
      <c r="M1866" t="str">
        <f t="shared" si="116"/>
        <v>Tidak Bermasalah</v>
      </c>
    </row>
    <row r="1867" spans="1:13" x14ac:dyDescent="0.25">
      <c r="A1867" s="1">
        <v>45024</v>
      </c>
      <c r="B1867" t="s">
        <v>79</v>
      </c>
      <c r="C1867">
        <f t="shared" si="117"/>
        <v>74</v>
      </c>
      <c r="D1867" t="s">
        <v>3</v>
      </c>
      <c r="E1867">
        <f>IF(D1867="ECO",1,IF(D1867="EZ",2,3))</f>
        <v>1</v>
      </c>
      <c r="F1867" t="s">
        <v>4</v>
      </c>
      <c r="G1867">
        <f>IF(F1867="PP_PM",1,IF(F1867="PP_CASH",2,3))</f>
        <v>1</v>
      </c>
      <c r="H1867" t="s">
        <v>5</v>
      </c>
      <c r="I1867">
        <f>IF(H1867="AKULAKUOB",1,IF(H1867="BUKAEXPRESS",2,IF(H1867="BUKALAPAK",3,IF(H1867="E3",4,IF(H1867="LAZADA",5,IF(H1867="MAGELLAN",6,IF(H1867="SHOPEE",7,IF(H1867="TOKOPEDIA",8,9))))))))</f>
        <v>7</v>
      </c>
      <c r="J1867">
        <v>22028</v>
      </c>
      <c r="K1867">
        <f>IF(M1867="Bermasalah",0,1)</f>
        <v>0</v>
      </c>
      <c r="L1867" t="s">
        <v>131</v>
      </c>
      <c r="M1867" t="str">
        <f t="shared" si="116"/>
        <v>Bermasalah</v>
      </c>
    </row>
    <row r="1868" spans="1:13" x14ac:dyDescent="0.25">
      <c r="A1868" s="1">
        <v>45027</v>
      </c>
      <c r="B1868" t="s">
        <v>79</v>
      </c>
      <c r="C1868">
        <f t="shared" si="117"/>
        <v>74</v>
      </c>
      <c r="D1868" t="s">
        <v>3</v>
      </c>
      <c r="E1868">
        <f>IF(D1868="ECO",1,IF(D1868="EZ",2,3))</f>
        <v>1</v>
      </c>
      <c r="F1868" t="s">
        <v>4</v>
      </c>
      <c r="G1868">
        <f>IF(F1868="PP_PM",1,IF(F1868="PP_CASH",2,3))</f>
        <v>1</v>
      </c>
      <c r="H1868" t="s">
        <v>5</v>
      </c>
      <c r="I1868">
        <f>IF(H1868="AKULAKUOB",1,IF(H1868="BUKAEXPRESS",2,IF(H1868="BUKALAPAK",3,IF(H1868="E3",4,IF(H1868="LAZADA",5,IF(H1868="MAGELLAN",6,IF(H1868="SHOPEE",7,IF(H1868="TOKOPEDIA",8,9))))))))</f>
        <v>7</v>
      </c>
      <c r="J1868">
        <v>22028</v>
      </c>
      <c r="K1868">
        <f>IF(M1868="Bermasalah",0,1)</f>
        <v>0</v>
      </c>
      <c r="L1868" t="s">
        <v>131</v>
      </c>
      <c r="M1868" t="str">
        <f t="shared" si="116"/>
        <v>Bermasalah</v>
      </c>
    </row>
    <row r="1869" spans="1:13" x14ac:dyDescent="0.25">
      <c r="A1869" s="1">
        <v>45044</v>
      </c>
      <c r="B1869" t="s">
        <v>79</v>
      </c>
      <c r="C1869">
        <f t="shared" si="117"/>
        <v>74</v>
      </c>
      <c r="D1869" t="s">
        <v>3</v>
      </c>
      <c r="E1869">
        <f>IF(D1869="ECO",1,IF(D1869="EZ",2,3))</f>
        <v>1</v>
      </c>
      <c r="F1869" t="s">
        <v>4</v>
      </c>
      <c r="G1869">
        <f>IF(F1869="PP_PM",1,IF(F1869="PP_CASH",2,3))</f>
        <v>1</v>
      </c>
      <c r="H1869" t="s">
        <v>5</v>
      </c>
      <c r="I1869">
        <f>IF(H1869="AKULAKUOB",1,IF(H1869="BUKAEXPRESS",2,IF(H1869="BUKALAPAK",3,IF(H1869="E3",4,IF(H1869="LAZADA",5,IF(H1869="MAGELLAN",6,IF(H1869="SHOPEE",7,IF(H1869="TOKOPEDIA",8,9))))))))</f>
        <v>7</v>
      </c>
      <c r="J1869">
        <v>18810</v>
      </c>
      <c r="K1869">
        <f>IF(M1869="Bermasalah",0,1)</f>
        <v>1</v>
      </c>
      <c r="L1869" t="s">
        <v>49</v>
      </c>
      <c r="M1869" t="str">
        <f t="shared" si="116"/>
        <v>Tidak Bermasalah</v>
      </c>
    </row>
    <row r="1870" spans="1:13" x14ac:dyDescent="0.25">
      <c r="A1870" s="1">
        <v>45027</v>
      </c>
      <c r="B1870" t="s">
        <v>79</v>
      </c>
      <c r="C1870">
        <f t="shared" si="117"/>
        <v>74</v>
      </c>
      <c r="D1870" t="s">
        <v>3</v>
      </c>
      <c r="E1870">
        <f>IF(D1870="ECO",1,IF(D1870="EZ",2,3))</f>
        <v>1</v>
      </c>
      <c r="F1870" t="s">
        <v>4</v>
      </c>
      <c r="G1870">
        <f>IF(F1870="PP_PM",1,IF(F1870="PP_CASH",2,3))</f>
        <v>1</v>
      </c>
      <c r="H1870" t="s">
        <v>5</v>
      </c>
      <c r="I1870">
        <f>IF(H1870="AKULAKUOB",1,IF(H1870="BUKAEXPRESS",2,IF(H1870="BUKALAPAK",3,IF(H1870="E3",4,IF(H1870="LAZADA",5,IF(H1870="MAGELLAN",6,IF(H1870="SHOPEE",7,IF(H1870="TOKOPEDIA",8,9))))))))</f>
        <v>7</v>
      </c>
      <c r="J1870">
        <v>21532</v>
      </c>
      <c r="K1870">
        <f>IF(M1870="Bermasalah",0,1)</f>
        <v>0</v>
      </c>
      <c r="L1870" t="s">
        <v>131</v>
      </c>
      <c r="M1870" t="str">
        <f t="shared" si="116"/>
        <v>Bermasalah</v>
      </c>
    </row>
    <row r="1871" spans="1:13" x14ac:dyDescent="0.25">
      <c r="A1871" s="1">
        <v>45045</v>
      </c>
      <c r="B1871" t="s">
        <v>79</v>
      </c>
      <c r="C1871">
        <f t="shared" si="117"/>
        <v>74</v>
      </c>
      <c r="D1871" t="s">
        <v>8</v>
      </c>
      <c r="E1871">
        <f>IF(D1871="ECO",1,IF(D1871="EZ",2,3))</f>
        <v>2</v>
      </c>
      <c r="F1871" t="s">
        <v>4</v>
      </c>
      <c r="G1871">
        <f>IF(F1871="PP_PM",1,IF(F1871="PP_CASH",2,3))</f>
        <v>1</v>
      </c>
      <c r="H1871" t="s">
        <v>5</v>
      </c>
      <c r="I1871">
        <f>IF(H1871="AKULAKUOB",1,IF(H1871="BUKAEXPRESS",2,IF(H1871="BUKALAPAK",3,IF(H1871="E3",4,IF(H1871="LAZADA",5,IF(H1871="MAGELLAN",6,IF(H1871="SHOPEE",7,IF(H1871="TOKOPEDIA",8,9))))))))</f>
        <v>7</v>
      </c>
      <c r="J1871">
        <v>17460</v>
      </c>
      <c r="K1871">
        <f>IF(M1871="Bermasalah",0,1)</f>
        <v>0</v>
      </c>
      <c r="L1871" t="s">
        <v>131</v>
      </c>
      <c r="M1871" t="str">
        <f t="shared" si="116"/>
        <v>Bermasalah</v>
      </c>
    </row>
    <row r="1872" spans="1:13" x14ac:dyDescent="0.25">
      <c r="A1872" s="1">
        <v>45064</v>
      </c>
      <c r="B1872" t="s">
        <v>79</v>
      </c>
      <c r="C1872">
        <f t="shared" si="117"/>
        <v>74</v>
      </c>
      <c r="D1872" t="s">
        <v>3</v>
      </c>
      <c r="E1872">
        <f>IF(D1872="ECO",1,IF(D1872="EZ",2,3))</f>
        <v>1</v>
      </c>
      <c r="F1872" t="s">
        <v>4</v>
      </c>
      <c r="G1872">
        <f>IF(F1872="PP_PM",1,IF(F1872="PP_CASH",2,3))</f>
        <v>1</v>
      </c>
      <c r="H1872" t="s">
        <v>5</v>
      </c>
      <c r="I1872">
        <f>IF(H1872="AKULAKUOB",1,IF(H1872="BUKAEXPRESS",2,IF(H1872="BUKALAPAK",3,IF(H1872="E3",4,IF(H1872="LAZADA",5,IF(H1872="MAGELLAN",6,IF(H1872="SHOPEE",7,IF(H1872="TOKOPEDIA",8,9))))))))</f>
        <v>7</v>
      </c>
      <c r="J1872">
        <v>22028</v>
      </c>
      <c r="K1872">
        <f>IF(M1872="Bermasalah",0,1)</f>
        <v>0</v>
      </c>
      <c r="L1872" t="s">
        <v>131</v>
      </c>
      <c r="M1872" t="str">
        <f t="shared" si="116"/>
        <v>Bermasalah</v>
      </c>
    </row>
    <row r="1873" spans="1:13" x14ac:dyDescent="0.25">
      <c r="A1873" s="1">
        <v>45065</v>
      </c>
      <c r="B1873" t="s">
        <v>79</v>
      </c>
      <c r="C1873">
        <f t="shared" si="117"/>
        <v>74</v>
      </c>
      <c r="D1873" t="s">
        <v>3</v>
      </c>
      <c r="E1873">
        <f>IF(D1873="ECO",1,IF(D1873="EZ",2,3))</f>
        <v>1</v>
      </c>
      <c r="F1873" t="s">
        <v>4</v>
      </c>
      <c r="G1873">
        <f>IF(F1873="PP_PM",1,IF(F1873="PP_CASH",2,3))</f>
        <v>1</v>
      </c>
      <c r="H1873" t="s">
        <v>5</v>
      </c>
      <c r="I1873">
        <f>IF(H1873="AKULAKUOB",1,IF(H1873="BUKAEXPRESS",2,IF(H1873="BUKALAPAK",3,IF(H1873="E3",4,IF(H1873="LAZADA",5,IF(H1873="MAGELLAN",6,IF(H1873="SHOPEE",7,IF(H1873="TOKOPEDIA",8,9))))))))</f>
        <v>7</v>
      </c>
      <c r="J1873">
        <v>19305</v>
      </c>
      <c r="K1873">
        <f>IF(M1873="Bermasalah",0,1)</f>
        <v>1</v>
      </c>
      <c r="L1873" t="s">
        <v>49</v>
      </c>
      <c r="M1873" t="str">
        <f t="shared" si="116"/>
        <v>Tidak Bermasalah</v>
      </c>
    </row>
    <row r="1874" spans="1:13" x14ac:dyDescent="0.25">
      <c r="A1874" s="1">
        <v>45066</v>
      </c>
      <c r="B1874" t="s">
        <v>79</v>
      </c>
      <c r="C1874">
        <f t="shared" si="117"/>
        <v>74</v>
      </c>
      <c r="D1874" t="s">
        <v>3</v>
      </c>
      <c r="E1874">
        <f>IF(D1874="ECO",1,IF(D1874="EZ",2,3))</f>
        <v>1</v>
      </c>
      <c r="F1874" t="s">
        <v>4</v>
      </c>
      <c r="G1874">
        <f>IF(F1874="PP_PM",1,IF(F1874="PP_CASH",2,3))</f>
        <v>1</v>
      </c>
      <c r="H1874" t="s">
        <v>5</v>
      </c>
      <c r="I1874">
        <f>IF(H1874="AKULAKUOB",1,IF(H1874="BUKAEXPRESS",2,IF(H1874="BUKALAPAK",3,IF(H1874="E3",4,IF(H1874="LAZADA",5,IF(H1874="MAGELLAN",6,IF(H1874="SHOPEE",7,IF(H1874="TOKOPEDIA",8,9))))))))</f>
        <v>7</v>
      </c>
      <c r="J1874">
        <v>23018</v>
      </c>
      <c r="K1874">
        <f>IF(M1874="Bermasalah",0,1)</f>
        <v>1</v>
      </c>
      <c r="L1874" t="s">
        <v>49</v>
      </c>
      <c r="M1874" t="str">
        <f t="shared" si="116"/>
        <v>Tidak Bermasalah</v>
      </c>
    </row>
    <row r="1875" spans="1:13" x14ac:dyDescent="0.25">
      <c r="A1875" s="1">
        <v>45067</v>
      </c>
      <c r="B1875" t="s">
        <v>79</v>
      </c>
      <c r="C1875">
        <f t="shared" si="117"/>
        <v>74</v>
      </c>
      <c r="D1875" t="s">
        <v>3</v>
      </c>
      <c r="E1875">
        <f>IF(D1875="ECO",1,IF(D1875="EZ",2,3))</f>
        <v>1</v>
      </c>
      <c r="F1875" t="s">
        <v>4</v>
      </c>
      <c r="G1875">
        <f>IF(F1875="PP_PM",1,IF(F1875="PP_CASH",2,3))</f>
        <v>1</v>
      </c>
      <c r="H1875" t="s">
        <v>5</v>
      </c>
      <c r="I1875">
        <f>IF(H1875="AKULAKUOB",1,IF(H1875="BUKAEXPRESS",2,IF(H1875="BUKALAPAK",3,IF(H1875="E3",4,IF(H1875="LAZADA",5,IF(H1875="MAGELLAN",6,IF(H1875="SHOPEE",7,IF(H1875="TOKOPEDIA",8,9))))))))</f>
        <v>7</v>
      </c>
      <c r="J1875">
        <v>28958</v>
      </c>
      <c r="K1875">
        <f>IF(M1875="Bermasalah",0,1)</f>
        <v>1</v>
      </c>
      <c r="L1875" t="s">
        <v>49</v>
      </c>
      <c r="M1875" t="str">
        <f t="shared" si="116"/>
        <v>Tidak Bermasalah</v>
      </c>
    </row>
    <row r="1876" spans="1:13" x14ac:dyDescent="0.25">
      <c r="A1876" s="1">
        <v>45068</v>
      </c>
      <c r="B1876" t="s">
        <v>79</v>
      </c>
      <c r="C1876">
        <f t="shared" si="117"/>
        <v>74</v>
      </c>
      <c r="D1876" t="s">
        <v>3</v>
      </c>
      <c r="E1876">
        <f>IF(D1876="ECO",1,IF(D1876="EZ",2,3))</f>
        <v>1</v>
      </c>
      <c r="F1876" t="s">
        <v>4</v>
      </c>
      <c r="G1876">
        <f>IF(F1876="PP_PM",1,IF(F1876="PP_CASH",2,3))</f>
        <v>1</v>
      </c>
      <c r="H1876" t="s">
        <v>5</v>
      </c>
      <c r="I1876">
        <f>IF(H1876="AKULAKUOB",1,IF(H1876="BUKAEXPRESS",2,IF(H1876="BUKALAPAK",3,IF(H1876="E3",4,IF(H1876="LAZADA",5,IF(H1876="MAGELLAN",6,IF(H1876="SHOPEE",7,IF(H1876="TOKOPEDIA",8,9))))))))</f>
        <v>7</v>
      </c>
      <c r="J1876">
        <v>13860</v>
      </c>
      <c r="K1876">
        <f>IF(M1876="Bermasalah",0,1)</f>
        <v>0</v>
      </c>
      <c r="L1876" t="s">
        <v>131</v>
      </c>
      <c r="M1876" t="str">
        <f t="shared" si="116"/>
        <v>Bermasalah</v>
      </c>
    </row>
    <row r="1877" spans="1:13" x14ac:dyDescent="0.25">
      <c r="A1877" s="1">
        <v>45069</v>
      </c>
      <c r="B1877" t="s">
        <v>79</v>
      </c>
      <c r="C1877">
        <f t="shared" si="117"/>
        <v>74</v>
      </c>
      <c r="D1877" t="s">
        <v>3</v>
      </c>
      <c r="E1877">
        <f>IF(D1877="ECO",1,IF(D1877="EZ",2,3))</f>
        <v>1</v>
      </c>
      <c r="F1877" t="s">
        <v>4</v>
      </c>
      <c r="G1877">
        <f>IF(F1877="PP_PM",1,IF(F1877="PP_CASH",2,3))</f>
        <v>1</v>
      </c>
      <c r="H1877" t="s">
        <v>5</v>
      </c>
      <c r="I1877">
        <f>IF(H1877="AKULAKUOB",1,IF(H1877="BUKAEXPRESS",2,IF(H1877="BUKALAPAK",3,IF(H1877="E3",4,IF(H1877="LAZADA",5,IF(H1877="MAGELLAN",6,IF(H1877="SHOPEE",7,IF(H1877="TOKOPEDIA",8,9))))))))</f>
        <v>7</v>
      </c>
      <c r="J1877">
        <v>26482</v>
      </c>
      <c r="K1877">
        <f>IF(M1877="Bermasalah",0,1)</f>
        <v>1</v>
      </c>
      <c r="L1877" t="s">
        <v>49</v>
      </c>
      <c r="M1877" t="str">
        <f t="shared" si="116"/>
        <v>Tidak Bermasalah</v>
      </c>
    </row>
    <row r="1878" spans="1:13" x14ac:dyDescent="0.25">
      <c r="A1878" s="1">
        <v>45070</v>
      </c>
      <c r="B1878" t="s">
        <v>79</v>
      </c>
      <c r="C1878">
        <f t="shared" si="117"/>
        <v>74</v>
      </c>
      <c r="D1878" t="s">
        <v>3</v>
      </c>
      <c r="E1878">
        <f>IF(D1878="ECO",1,IF(D1878="EZ",2,3))</f>
        <v>1</v>
      </c>
      <c r="F1878" t="s">
        <v>4</v>
      </c>
      <c r="G1878">
        <f>IF(F1878="PP_PM",1,IF(F1878="PP_CASH",2,3))</f>
        <v>1</v>
      </c>
      <c r="H1878" t="s">
        <v>5</v>
      </c>
      <c r="I1878">
        <f>IF(H1878="AKULAKUOB",1,IF(H1878="BUKAEXPRESS",2,IF(H1878="BUKALAPAK",3,IF(H1878="E3",4,IF(H1878="LAZADA",5,IF(H1878="MAGELLAN",6,IF(H1878="SHOPEE",7,IF(H1878="TOKOPEDIA",8,9))))))))</f>
        <v>7</v>
      </c>
      <c r="J1878">
        <v>15840</v>
      </c>
      <c r="K1878">
        <f>IF(M1878="Bermasalah",0,1)</f>
        <v>1</v>
      </c>
      <c r="L1878" t="s">
        <v>49</v>
      </c>
      <c r="M1878" t="str">
        <f t="shared" si="116"/>
        <v>Tidak Bermasalah</v>
      </c>
    </row>
    <row r="1879" spans="1:13" x14ac:dyDescent="0.25">
      <c r="A1879" s="1">
        <v>45071</v>
      </c>
      <c r="B1879" t="s">
        <v>79</v>
      </c>
      <c r="C1879">
        <f t="shared" si="117"/>
        <v>74</v>
      </c>
      <c r="D1879" t="s">
        <v>3</v>
      </c>
      <c r="E1879">
        <f>IF(D1879="ECO",1,IF(D1879="EZ",2,3))</f>
        <v>1</v>
      </c>
      <c r="F1879" t="s">
        <v>4</v>
      </c>
      <c r="G1879">
        <f>IF(F1879="PP_PM",1,IF(F1879="PP_CASH",2,3))</f>
        <v>1</v>
      </c>
      <c r="H1879" t="s">
        <v>5</v>
      </c>
      <c r="I1879">
        <f>IF(H1879="AKULAKUOB",1,IF(H1879="BUKAEXPRESS",2,IF(H1879="BUKALAPAK",3,IF(H1879="E3",4,IF(H1879="LAZADA",5,IF(H1879="MAGELLAN",6,IF(H1879="SHOPEE",7,IF(H1879="TOKOPEDIA",8,9))))))))</f>
        <v>7</v>
      </c>
      <c r="J1879">
        <v>31432</v>
      </c>
      <c r="K1879">
        <f>IF(M1879="Bermasalah",0,1)</f>
        <v>1</v>
      </c>
      <c r="L1879" t="s">
        <v>49</v>
      </c>
      <c r="M1879" t="str">
        <f t="shared" si="116"/>
        <v>Tidak Bermasalah</v>
      </c>
    </row>
    <row r="1880" spans="1:13" x14ac:dyDescent="0.25">
      <c r="A1880" s="1">
        <v>45072</v>
      </c>
      <c r="B1880" t="s">
        <v>79</v>
      </c>
      <c r="C1880">
        <f t="shared" si="117"/>
        <v>74</v>
      </c>
      <c r="D1880" t="s">
        <v>3</v>
      </c>
      <c r="E1880">
        <f>IF(D1880="ECO",1,IF(D1880="EZ",2,3))</f>
        <v>1</v>
      </c>
      <c r="F1880" t="s">
        <v>4</v>
      </c>
      <c r="G1880">
        <f>IF(F1880="PP_PM",1,IF(F1880="PP_CASH",2,3))</f>
        <v>1</v>
      </c>
      <c r="H1880" t="s">
        <v>5</v>
      </c>
      <c r="I1880">
        <f>IF(H1880="AKULAKUOB",1,IF(H1880="BUKAEXPRESS",2,IF(H1880="BUKALAPAK",3,IF(H1880="E3",4,IF(H1880="LAZADA",5,IF(H1880="MAGELLAN",6,IF(H1880="SHOPEE",7,IF(H1880="TOKOPEDIA",8,9))))))))</f>
        <v>7</v>
      </c>
      <c r="J1880">
        <v>20048</v>
      </c>
      <c r="K1880">
        <f>IF(M1880="Bermasalah",0,1)</f>
        <v>1</v>
      </c>
      <c r="L1880" t="s">
        <v>49</v>
      </c>
      <c r="M1880" t="str">
        <f t="shared" si="116"/>
        <v>Tidak Bermasalah</v>
      </c>
    </row>
    <row r="1881" spans="1:13" x14ac:dyDescent="0.25">
      <c r="A1881" s="1">
        <v>45073</v>
      </c>
      <c r="B1881" t="s">
        <v>79</v>
      </c>
      <c r="C1881">
        <f t="shared" si="117"/>
        <v>74</v>
      </c>
      <c r="D1881" t="s">
        <v>3</v>
      </c>
      <c r="E1881">
        <f>IF(D1881="ECO",1,IF(D1881="EZ",2,3))</f>
        <v>1</v>
      </c>
      <c r="F1881" t="s">
        <v>4</v>
      </c>
      <c r="G1881">
        <f>IF(F1881="PP_PM",1,IF(F1881="PP_CASH",2,3))</f>
        <v>1</v>
      </c>
      <c r="H1881" t="s">
        <v>5</v>
      </c>
      <c r="I1881">
        <f>IF(H1881="AKULAKUOB",1,IF(H1881="BUKAEXPRESS",2,IF(H1881="BUKALAPAK",3,IF(H1881="E3",4,IF(H1881="LAZADA",5,IF(H1881="MAGELLAN",6,IF(H1881="SHOPEE",7,IF(H1881="TOKOPEDIA",8,9))))))))</f>
        <v>7</v>
      </c>
      <c r="J1881">
        <v>26730</v>
      </c>
      <c r="K1881">
        <f>IF(M1881="Bermasalah",0,1)</f>
        <v>1</v>
      </c>
      <c r="L1881" t="s">
        <v>49</v>
      </c>
      <c r="M1881" t="str">
        <f t="shared" si="116"/>
        <v>Tidak Bermasalah</v>
      </c>
    </row>
    <row r="1882" spans="1:13" x14ac:dyDescent="0.25">
      <c r="A1882" s="1">
        <v>45074</v>
      </c>
      <c r="B1882" t="s">
        <v>79</v>
      </c>
      <c r="C1882">
        <f t="shared" si="117"/>
        <v>74</v>
      </c>
      <c r="D1882" t="s">
        <v>3</v>
      </c>
      <c r="E1882">
        <f>IF(D1882="ECO",1,IF(D1882="EZ",2,3))</f>
        <v>1</v>
      </c>
      <c r="F1882" t="s">
        <v>4</v>
      </c>
      <c r="G1882">
        <f>IF(F1882="PP_PM",1,IF(F1882="PP_CASH",2,3))</f>
        <v>1</v>
      </c>
      <c r="H1882" t="s">
        <v>5</v>
      </c>
      <c r="I1882">
        <f>IF(H1882="AKULAKUOB",1,IF(H1882="BUKAEXPRESS",2,IF(H1882="BUKALAPAK",3,IF(H1882="E3",4,IF(H1882="LAZADA",5,IF(H1882="MAGELLAN",6,IF(H1882="SHOPEE",7,IF(H1882="TOKOPEDIA",8,9))))))))</f>
        <v>7</v>
      </c>
      <c r="J1882">
        <v>21532</v>
      </c>
      <c r="K1882">
        <f>IF(M1882="Bermasalah",0,1)</f>
        <v>1</v>
      </c>
      <c r="L1882" t="s">
        <v>49</v>
      </c>
      <c r="M1882" t="str">
        <f t="shared" si="116"/>
        <v>Tidak Bermasalah</v>
      </c>
    </row>
    <row r="1883" spans="1:13" x14ac:dyDescent="0.25">
      <c r="A1883" s="1">
        <v>45075</v>
      </c>
      <c r="B1883" t="s">
        <v>79</v>
      </c>
      <c r="C1883">
        <f t="shared" si="117"/>
        <v>74</v>
      </c>
      <c r="D1883" t="s">
        <v>3</v>
      </c>
      <c r="E1883">
        <f>IF(D1883="ECO",1,IF(D1883="EZ",2,3))</f>
        <v>1</v>
      </c>
      <c r="F1883" t="s">
        <v>4</v>
      </c>
      <c r="G1883">
        <f>IF(F1883="PP_PM",1,IF(F1883="PP_CASH",2,3))</f>
        <v>1</v>
      </c>
      <c r="H1883" t="s">
        <v>5</v>
      </c>
      <c r="I1883">
        <f>IF(H1883="AKULAKUOB",1,IF(H1883="BUKAEXPRESS",2,IF(H1883="BUKALAPAK",3,IF(H1883="E3",4,IF(H1883="LAZADA",5,IF(H1883="MAGELLAN",6,IF(H1883="SHOPEE",7,IF(H1883="TOKOPEDIA",8,9))))))))</f>
        <v>7</v>
      </c>
      <c r="J1883">
        <v>31432</v>
      </c>
      <c r="K1883">
        <f>IF(M1883="Bermasalah",0,1)</f>
        <v>1</v>
      </c>
      <c r="L1883" t="s">
        <v>49</v>
      </c>
      <c r="M1883" t="str">
        <f t="shared" si="116"/>
        <v>Tidak Bermasalah</v>
      </c>
    </row>
    <row r="1884" spans="1:13" x14ac:dyDescent="0.25">
      <c r="A1884" s="1">
        <v>45076</v>
      </c>
      <c r="B1884" t="s">
        <v>79</v>
      </c>
      <c r="C1884">
        <f t="shared" si="117"/>
        <v>74</v>
      </c>
      <c r="D1884" t="s">
        <v>3</v>
      </c>
      <c r="E1884">
        <f>IF(D1884="ECO",1,IF(D1884="EZ",2,3))</f>
        <v>1</v>
      </c>
      <c r="F1884" t="s">
        <v>4</v>
      </c>
      <c r="G1884">
        <f>IF(F1884="PP_PM",1,IF(F1884="PP_CASH",2,3))</f>
        <v>1</v>
      </c>
      <c r="H1884" t="s">
        <v>5</v>
      </c>
      <c r="I1884">
        <f>IF(H1884="AKULAKUOB",1,IF(H1884="BUKAEXPRESS",2,IF(H1884="BUKALAPAK",3,IF(H1884="E3",4,IF(H1884="LAZADA",5,IF(H1884="MAGELLAN",6,IF(H1884="SHOPEE",7,IF(H1884="TOKOPEDIA",8,9))))))))</f>
        <v>7</v>
      </c>
      <c r="J1884">
        <v>24998</v>
      </c>
      <c r="K1884">
        <f>IF(M1884="Bermasalah",0,1)</f>
        <v>1</v>
      </c>
      <c r="L1884" t="s">
        <v>49</v>
      </c>
      <c r="M1884" t="str">
        <f t="shared" si="116"/>
        <v>Tidak Bermasalah</v>
      </c>
    </row>
    <row r="1885" spans="1:13" x14ac:dyDescent="0.25">
      <c r="A1885" s="1">
        <v>45056</v>
      </c>
      <c r="B1885" t="s">
        <v>79</v>
      </c>
      <c r="C1885">
        <f t="shared" si="117"/>
        <v>74</v>
      </c>
      <c r="D1885" t="s">
        <v>3</v>
      </c>
      <c r="E1885">
        <f>IF(D1885="ECO",1,IF(D1885="EZ",2,3))</f>
        <v>1</v>
      </c>
      <c r="F1885" t="s">
        <v>4</v>
      </c>
      <c r="G1885">
        <f>IF(F1885="PP_PM",1,IF(F1885="PP_CASH",2,3))</f>
        <v>1</v>
      </c>
      <c r="H1885" t="s">
        <v>5</v>
      </c>
      <c r="I1885">
        <f>IF(H1885="AKULAKUOB",1,IF(H1885="BUKAEXPRESS",2,IF(H1885="BUKALAPAK",3,IF(H1885="E3",4,IF(H1885="LAZADA",5,IF(H1885="MAGELLAN",6,IF(H1885="SHOPEE",7,IF(H1885="TOKOPEDIA",8,9))))))))</f>
        <v>7</v>
      </c>
      <c r="J1885">
        <v>21532</v>
      </c>
      <c r="K1885">
        <f>IF(M1885="Bermasalah",0,1)</f>
        <v>0</v>
      </c>
      <c r="L1885" t="s">
        <v>131</v>
      </c>
      <c r="M1885" t="str">
        <f t="shared" si="116"/>
        <v>Bermasalah</v>
      </c>
    </row>
    <row r="1886" spans="1:13" x14ac:dyDescent="0.25">
      <c r="A1886" s="1">
        <v>45075</v>
      </c>
      <c r="B1886" t="s">
        <v>79</v>
      </c>
      <c r="C1886">
        <f t="shared" si="117"/>
        <v>74</v>
      </c>
      <c r="D1886" t="s">
        <v>3</v>
      </c>
      <c r="E1886">
        <f>IF(D1886="ECO",1,IF(D1886="EZ",2,3))</f>
        <v>1</v>
      </c>
      <c r="F1886" t="s">
        <v>4</v>
      </c>
      <c r="G1886">
        <f>IF(F1886="PP_PM",1,IF(F1886="PP_CASH",2,3))</f>
        <v>1</v>
      </c>
      <c r="H1886" t="s">
        <v>5</v>
      </c>
      <c r="I1886">
        <f>IF(H1886="AKULAKUOB",1,IF(H1886="BUKAEXPRESS",2,IF(H1886="BUKALAPAK",3,IF(H1886="E3",4,IF(H1886="LAZADA",5,IF(H1886="MAGELLAN",6,IF(H1886="SHOPEE",7,IF(H1886="TOKOPEDIA",8,9))))))))</f>
        <v>7</v>
      </c>
      <c r="J1886">
        <v>33660</v>
      </c>
      <c r="K1886">
        <f>IF(M1886="Bermasalah",0,1)</f>
        <v>0</v>
      </c>
      <c r="L1886" t="s">
        <v>131</v>
      </c>
      <c r="M1886" t="str">
        <f t="shared" si="116"/>
        <v>Bermasalah</v>
      </c>
    </row>
    <row r="1887" spans="1:13" x14ac:dyDescent="0.25">
      <c r="A1887" s="1">
        <v>45076</v>
      </c>
      <c r="B1887" t="s">
        <v>79</v>
      </c>
      <c r="C1887">
        <f t="shared" si="117"/>
        <v>74</v>
      </c>
      <c r="D1887" t="s">
        <v>3</v>
      </c>
      <c r="E1887">
        <f>IF(D1887="ECO",1,IF(D1887="EZ",2,3))</f>
        <v>1</v>
      </c>
      <c r="F1887" t="s">
        <v>4</v>
      </c>
      <c r="G1887">
        <f>IF(F1887="PP_PM",1,IF(F1887="PP_CASH",2,3))</f>
        <v>1</v>
      </c>
      <c r="H1887" t="s">
        <v>5</v>
      </c>
      <c r="I1887">
        <f>IF(H1887="AKULAKUOB",1,IF(H1887="BUKAEXPRESS",2,IF(H1887="BUKALAPAK",3,IF(H1887="E3",4,IF(H1887="LAZADA",5,IF(H1887="MAGELLAN",6,IF(H1887="SHOPEE",7,IF(H1887="TOKOPEDIA",8,9))))))))</f>
        <v>7</v>
      </c>
      <c r="J1887">
        <v>23018</v>
      </c>
      <c r="K1887">
        <f>IF(M1887="Bermasalah",0,1)</f>
        <v>1</v>
      </c>
      <c r="L1887" t="s">
        <v>49</v>
      </c>
      <c r="M1887" t="str">
        <f t="shared" si="116"/>
        <v>Tidak Bermasalah</v>
      </c>
    </row>
    <row r="1888" spans="1:13" x14ac:dyDescent="0.25">
      <c r="A1888" s="1">
        <v>45081</v>
      </c>
      <c r="B1888" t="s">
        <v>79</v>
      </c>
      <c r="C1888">
        <f t="shared" si="117"/>
        <v>74</v>
      </c>
      <c r="D1888" t="s">
        <v>8</v>
      </c>
      <c r="E1888">
        <f>IF(D1888="ECO",1,IF(D1888="EZ",2,3))</f>
        <v>2</v>
      </c>
      <c r="F1888" t="s">
        <v>4</v>
      </c>
      <c r="G1888">
        <f>IF(F1888="PP_PM",1,IF(F1888="PP_CASH",2,3))</f>
        <v>1</v>
      </c>
      <c r="H1888" t="s">
        <v>5</v>
      </c>
      <c r="I1888">
        <f>IF(H1888="AKULAKUOB",1,IF(H1888="BUKAEXPRESS",2,IF(H1888="BUKALAPAK",3,IF(H1888="E3",4,IF(H1888="LAZADA",5,IF(H1888="MAGELLAN",6,IF(H1888="SHOPEE",7,IF(H1888="TOKOPEDIA",8,9))))))))</f>
        <v>7</v>
      </c>
      <c r="J1888">
        <v>3880</v>
      </c>
      <c r="K1888">
        <f>IF(M1888="Bermasalah",0,1)</f>
        <v>0</v>
      </c>
      <c r="L1888" t="s">
        <v>19</v>
      </c>
      <c r="M1888" t="str">
        <f t="shared" si="116"/>
        <v>Bermasalah</v>
      </c>
    </row>
    <row r="1889" spans="1:13" x14ac:dyDescent="0.25">
      <c r="A1889" s="1">
        <v>45104</v>
      </c>
      <c r="B1889" t="s">
        <v>79</v>
      </c>
      <c r="C1889">
        <f t="shared" si="117"/>
        <v>74</v>
      </c>
      <c r="D1889" t="s">
        <v>3</v>
      </c>
      <c r="E1889">
        <f>IF(D1889="ECO",1,IF(D1889="EZ",2,3))</f>
        <v>1</v>
      </c>
      <c r="F1889" t="s">
        <v>4</v>
      </c>
      <c r="G1889">
        <f>IF(F1889="PP_PM",1,IF(F1889="PP_CASH",2,3))</f>
        <v>1</v>
      </c>
      <c r="H1889" t="s">
        <v>5</v>
      </c>
      <c r="I1889">
        <f>IF(H1889="AKULAKUOB",1,IF(H1889="BUKAEXPRESS",2,IF(H1889="BUKALAPAK",3,IF(H1889="E3",4,IF(H1889="LAZADA",5,IF(H1889="MAGELLAN",6,IF(H1889="SHOPEE",7,IF(H1889="TOKOPEDIA",8,9))))))))</f>
        <v>7</v>
      </c>
      <c r="J1889">
        <v>10890</v>
      </c>
      <c r="K1889">
        <f>IF(M1889="Bermasalah",0,1)</f>
        <v>1</v>
      </c>
      <c r="L1889" t="s">
        <v>49</v>
      </c>
      <c r="M1889" t="str">
        <f t="shared" si="116"/>
        <v>Tidak Bermasalah</v>
      </c>
    </row>
    <row r="1890" spans="1:13" x14ac:dyDescent="0.25">
      <c r="A1890" s="1">
        <v>45082</v>
      </c>
      <c r="B1890" t="s">
        <v>79</v>
      </c>
      <c r="C1890">
        <f t="shared" si="117"/>
        <v>74</v>
      </c>
      <c r="D1890" t="s">
        <v>3</v>
      </c>
      <c r="E1890">
        <f>IF(D1890="ECO",1,IF(D1890="EZ",2,3))</f>
        <v>1</v>
      </c>
      <c r="F1890" t="s">
        <v>4</v>
      </c>
      <c r="G1890">
        <f>IF(F1890="PP_PM",1,IF(F1890="PP_CASH",2,3))</f>
        <v>1</v>
      </c>
      <c r="H1890" t="s">
        <v>5</v>
      </c>
      <c r="I1890">
        <f>IF(H1890="AKULAKUOB",1,IF(H1890="BUKAEXPRESS",2,IF(H1890="BUKALAPAK",3,IF(H1890="E3",4,IF(H1890="LAZADA",5,IF(H1890="MAGELLAN",6,IF(H1890="SHOPEE",7,IF(H1890="TOKOPEDIA",8,9))))))))</f>
        <v>7</v>
      </c>
      <c r="J1890">
        <v>14355</v>
      </c>
      <c r="K1890">
        <f>IF(M1890="Bermasalah",0,1)</f>
        <v>0</v>
      </c>
      <c r="L1890" t="s">
        <v>131</v>
      </c>
      <c r="M1890" t="str">
        <f t="shared" si="116"/>
        <v>Bermasalah</v>
      </c>
    </row>
    <row r="1891" spans="1:13" x14ac:dyDescent="0.25">
      <c r="A1891" s="1">
        <v>45092</v>
      </c>
      <c r="B1891" t="s">
        <v>79</v>
      </c>
      <c r="C1891">
        <f t="shared" si="117"/>
        <v>74</v>
      </c>
      <c r="D1891" t="s">
        <v>8</v>
      </c>
      <c r="E1891">
        <f>IF(D1891="ECO",1,IF(D1891="EZ",2,3))</f>
        <v>2</v>
      </c>
      <c r="F1891" t="s">
        <v>4</v>
      </c>
      <c r="G1891">
        <f>IF(F1891="PP_PM",1,IF(F1891="PP_CASH",2,3))</f>
        <v>1</v>
      </c>
      <c r="H1891" t="s">
        <v>5</v>
      </c>
      <c r="I1891">
        <f>IF(H1891="AKULAKUOB",1,IF(H1891="BUKAEXPRESS",2,IF(H1891="BUKALAPAK",3,IF(H1891="E3",4,IF(H1891="LAZADA",5,IF(H1891="MAGELLAN",6,IF(H1891="SHOPEE",7,IF(H1891="TOKOPEDIA",8,9))))))))</f>
        <v>7</v>
      </c>
      <c r="J1891">
        <v>34435</v>
      </c>
      <c r="K1891">
        <f>IF(M1891="Bermasalah",0,1)</f>
        <v>0</v>
      </c>
      <c r="L1891" t="s">
        <v>131</v>
      </c>
      <c r="M1891" t="str">
        <f t="shared" si="116"/>
        <v>Bermasalah</v>
      </c>
    </row>
    <row r="1892" spans="1:13" x14ac:dyDescent="0.25">
      <c r="A1892" s="1">
        <v>45098</v>
      </c>
      <c r="B1892" t="s">
        <v>79</v>
      </c>
      <c r="C1892">
        <f t="shared" si="117"/>
        <v>74</v>
      </c>
      <c r="D1892" t="s">
        <v>8</v>
      </c>
      <c r="E1892">
        <f>IF(D1892="ECO",1,IF(D1892="EZ",2,3))</f>
        <v>2</v>
      </c>
      <c r="F1892" t="s">
        <v>4</v>
      </c>
      <c r="G1892">
        <f>IF(F1892="PP_PM",1,IF(F1892="PP_CASH",2,3))</f>
        <v>1</v>
      </c>
      <c r="H1892" t="s">
        <v>5</v>
      </c>
      <c r="I1892">
        <f>IF(H1892="AKULAKUOB",1,IF(H1892="BUKAEXPRESS",2,IF(H1892="BUKALAPAK",3,IF(H1892="E3",4,IF(H1892="LAZADA",5,IF(H1892="MAGELLAN",6,IF(H1892="SHOPEE",7,IF(H1892="TOKOPEDIA",8,9))))))))</f>
        <v>7</v>
      </c>
      <c r="J1892">
        <v>34435</v>
      </c>
      <c r="K1892">
        <f>IF(M1892="Bermasalah",0,1)</f>
        <v>0</v>
      </c>
      <c r="L1892" t="s">
        <v>131</v>
      </c>
      <c r="M1892" t="str">
        <f t="shared" si="116"/>
        <v>Bermasalah</v>
      </c>
    </row>
    <row r="1893" spans="1:13" x14ac:dyDescent="0.25">
      <c r="A1893" s="1">
        <v>45102</v>
      </c>
      <c r="B1893" t="s">
        <v>79</v>
      </c>
      <c r="C1893">
        <f t="shared" si="117"/>
        <v>74</v>
      </c>
      <c r="D1893" t="s">
        <v>8</v>
      </c>
      <c r="E1893">
        <f>IF(D1893="ECO",1,IF(D1893="EZ",2,3))</f>
        <v>2</v>
      </c>
      <c r="F1893" t="s">
        <v>4</v>
      </c>
      <c r="G1893">
        <f>IF(F1893="PP_PM",1,IF(F1893="PP_CASH",2,3))</f>
        <v>1</v>
      </c>
      <c r="H1893" t="s">
        <v>5</v>
      </c>
      <c r="I1893">
        <f>IF(H1893="AKULAKUOB",1,IF(H1893="BUKAEXPRESS",2,IF(H1893="BUKALAPAK",3,IF(H1893="E3",4,IF(H1893="LAZADA",5,IF(H1893="MAGELLAN",6,IF(H1893="SHOPEE",7,IF(H1893="TOKOPEDIA",8,9))))))))</f>
        <v>7</v>
      </c>
      <c r="J1893">
        <v>34435</v>
      </c>
      <c r="K1893">
        <f>IF(M1893="Bermasalah",0,1)</f>
        <v>0</v>
      </c>
      <c r="L1893" t="s">
        <v>131</v>
      </c>
      <c r="M1893" t="str">
        <f t="shared" si="116"/>
        <v>Bermasalah</v>
      </c>
    </row>
    <row r="1894" spans="1:13" x14ac:dyDescent="0.25">
      <c r="A1894" s="1">
        <v>44956</v>
      </c>
      <c r="B1894" t="s">
        <v>63</v>
      </c>
      <c r="C1894">
        <f t="shared" si="117"/>
        <v>75</v>
      </c>
      <c r="D1894" t="s">
        <v>3</v>
      </c>
      <c r="E1894">
        <f>IF(D1894="ECO",1,IF(D1894="EZ",2,3))</f>
        <v>1</v>
      </c>
      <c r="F1894" t="s">
        <v>4</v>
      </c>
      <c r="G1894">
        <f>IF(F1894="PP_PM",1,IF(F1894="PP_CASH",2,3))</f>
        <v>1</v>
      </c>
      <c r="H1894" t="s">
        <v>5</v>
      </c>
      <c r="I1894">
        <f>IF(H1894="AKULAKUOB",1,IF(H1894="BUKAEXPRESS",2,IF(H1894="BUKALAPAK",3,IF(H1894="E3",4,IF(H1894="LAZADA",5,IF(H1894="MAGELLAN",6,IF(H1894="SHOPEE",7,IF(H1894="TOKOPEDIA",8,9))))))))</f>
        <v>7</v>
      </c>
      <c r="J1894">
        <v>24998</v>
      </c>
      <c r="K1894">
        <f>IF(M1894="Bermasalah",0,1)</f>
        <v>1</v>
      </c>
      <c r="L1894" t="s">
        <v>49</v>
      </c>
      <c r="M1894" t="str">
        <f t="shared" si="116"/>
        <v>Tidak Bermasalah</v>
      </c>
    </row>
    <row r="1895" spans="1:13" x14ac:dyDescent="0.25">
      <c r="A1895" s="1">
        <v>44957</v>
      </c>
      <c r="B1895" t="s">
        <v>63</v>
      </c>
      <c r="C1895">
        <f>IF(B1895=B1894,75,76)</f>
        <v>75</v>
      </c>
      <c r="D1895" t="s">
        <v>3</v>
      </c>
      <c r="E1895">
        <f>IF(D1895="ECO",1,IF(D1895="EZ",2,3))</f>
        <v>1</v>
      </c>
      <c r="F1895" t="s">
        <v>4</v>
      </c>
      <c r="G1895">
        <f>IF(F1895="PP_PM",1,IF(F1895="PP_CASH",2,3))</f>
        <v>1</v>
      </c>
      <c r="H1895" t="s">
        <v>5</v>
      </c>
      <c r="I1895">
        <f>IF(H1895="AKULAKUOB",1,IF(H1895="BUKAEXPRESS",2,IF(H1895="BUKALAPAK",3,IF(H1895="E3",4,IF(H1895="LAZADA",5,IF(H1895="MAGELLAN",6,IF(H1895="SHOPEE",7,IF(H1895="TOKOPEDIA",8,9))))))))</f>
        <v>7</v>
      </c>
      <c r="J1895">
        <v>25988</v>
      </c>
      <c r="K1895">
        <f>IF(M1895="Bermasalah",0,1)</f>
        <v>1</v>
      </c>
      <c r="L1895" t="s">
        <v>49</v>
      </c>
      <c r="M1895" t="str">
        <f t="shared" si="116"/>
        <v>Tidak Bermasalah</v>
      </c>
    </row>
    <row r="1896" spans="1:13" x14ac:dyDescent="0.25">
      <c r="A1896" s="1">
        <v>44958</v>
      </c>
      <c r="B1896" t="s">
        <v>63</v>
      </c>
      <c r="C1896">
        <f t="shared" ref="C1896:C1919" si="118">IF(B1896=B1895,75,76)</f>
        <v>75</v>
      </c>
      <c r="D1896" t="s">
        <v>3</v>
      </c>
      <c r="E1896">
        <f>IF(D1896="ECO",1,IF(D1896="EZ",2,3))</f>
        <v>1</v>
      </c>
      <c r="F1896" t="s">
        <v>4</v>
      </c>
      <c r="G1896">
        <f>IF(F1896="PP_PM",1,IF(F1896="PP_CASH",2,3))</f>
        <v>1</v>
      </c>
      <c r="H1896" t="s">
        <v>5</v>
      </c>
      <c r="I1896">
        <f>IF(H1896="AKULAKUOB",1,IF(H1896="BUKAEXPRESS",2,IF(H1896="BUKALAPAK",3,IF(H1896="E3",4,IF(H1896="LAZADA",5,IF(H1896="MAGELLAN",6,IF(H1896="SHOPEE",7,IF(H1896="TOKOPEDIA",8,9))))))))</f>
        <v>7</v>
      </c>
      <c r="J1896">
        <v>22028</v>
      </c>
      <c r="K1896">
        <f>IF(M1896="Bermasalah",0,1)</f>
        <v>1</v>
      </c>
      <c r="L1896" t="s">
        <v>49</v>
      </c>
      <c r="M1896" t="str">
        <f t="shared" si="116"/>
        <v>Tidak Bermasalah</v>
      </c>
    </row>
    <row r="1897" spans="1:13" x14ac:dyDescent="0.25">
      <c r="A1897" s="1">
        <v>45008</v>
      </c>
      <c r="B1897" t="s">
        <v>63</v>
      </c>
      <c r="C1897">
        <f t="shared" si="118"/>
        <v>75</v>
      </c>
      <c r="D1897" t="s">
        <v>3</v>
      </c>
      <c r="E1897">
        <f>IF(D1897="ECO",1,IF(D1897="EZ",2,3))</f>
        <v>1</v>
      </c>
      <c r="F1897" t="s">
        <v>4</v>
      </c>
      <c r="G1897">
        <f>IF(F1897="PP_PM",1,IF(F1897="PP_CASH",2,3))</f>
        <v>1</v>
      </c>
      <c r="H1897" t="s">
        <v>5</v>
      </c>
      <c r="I1897">
        <f>IF(H1897="AKULAKUOB",1,IF(H1897="BUKAEXPRESS",2,IF(H1897="BUKALAPAK",3,IF(H1897="E3",4,IF(H1897="LAZADA",5,IF(H1897="MAGELLAN",6,IF(H1897="SHOPEE",7,IF(H1897="TOKOPEDIA",8,9))))))))</f>
        <v>7</v>
      </c>
      <c r="J1897">
        <v>32918</v>
      </c>
      <c r="K1897">
        <f>IF(M1897="Bermasalah",0,1)</f>
        <v>0</v>
      </c>
      <c r="L1897" t="s">
        <v>131</v>
      </c>
      <c r="M1897" t="str">
        <f t="shared" si="116"/>
        <v>Bermasalah</v>
      </c>
    </row>
    <row r="1898" spans="1:13" x14ac:dyDescent="0.25">
      <c r="A1898" s="1">
        <v>45014</v>
      </c>
      <c r="B1898" t="s">
        <v>63</v>
      </c>
      <c r="C1898">
        <f t="shared" si="118"/>
        <v>75</v>
      </c>
      <c r="D1898" t="s">
        <v>3</v>
      </c>
      <c r="E1898">
        <f>IF(D1898="ECO",1,IF(D1898="EZ",2,3))</f>
        <v>1</v>
      </c>
      <c r="F1898" t="s">
        <v>4</v>
      </c>
      <c r="G1898">
        <f>IF(F1898="PP_PM",1,IF(F1898="PP_CASH",2,3))</f>
        <v>1</v>
      </c>
      <c r="H1898" t="s">
        <v>5</v>
      </c>
      <c r="I1898">
        <f>IF(H1898="AKULAKUOB",1,IF(H1898="BUKAEXPRESS",2,IF(H1898="BUKALAPAK",3,IF(H1898="E3",4,IF(H1898="LAZADA",5,IF(H1898="MAGELLAN",6,IF(H1898="SHOPEE",7,IF(H1898="TOKOPEDIA",8,9))))))))</f>
        <v>7</v>
      </c>
      <c r="J1898">
        <v>13860</v>
      </c>
      <c r="K1898">
        <f>IF(M1898="Bermasalah",0,1)</f>
        <v>1</v>
      </c>
      <c r="L1898" t="s">
        <v>140</v>
      </c>
      <c r="M1898" t="str">
        <f t="shared" si="116"/>
        <v>Tidak Bermasalah</v>
      </c>
    </row>
    <row r="1899" spans="1:13" x14ac:dyDescent="0.25">
      <c r="A1899" s="1">
        <v>45022</v>
      </c>
      <c r="B1899" t="s">
        <v>63</v>
      </c>
      <c r="C1899">
        <f t="shared" si="118"/>
        <v>75</v>
      </c>
      <c r="D1899" t="s">
        <v>3</v>
      </c>
      <c r="E1899">
        <f>IF(D1899="ECO",1,IF(D1899="EZ",2,3))</f>
        <v>1</v>
      </c>
      <c r="F1899" t="s">
        <v>4</v>
      </c>
      <c r="G1899">
        <f>IF(F1899="PP_PM",1,IF(F1899="PP_CASH",2,3))</f>
        <v>1</v>
      </c>
      <c r="H1899" t="s">
        <v>5</v>
      </c>
      <c r="I1899">
        <f>IF(H1899="AKULAKUOB",1,IF(H1899="BUKAEXPRESS",2,IF(H1899="BUKALAPAK",3,IF(H1899="E3",4,IF(H1899="LAZADA",5,IF(H1899="MAGELLAN",6,IF(H1899="SHOPEE",7,IF(H1899="TOKOPEDIA",8,9))))))))</f>
        <v>7</v>
      </c>
      <c r="J1899">
        <v>18068</v>
      </c>
      <c r="K1899">
        <f>IF(M1899="Bermasalah",0,1)</f>
        <v>0</v>
      </c>
      <c r="L1899" t="s">
        <v>19</v>
      </c>
      <c r="M1899" t="str">
        <f t="shared" si="116"/>
        <v>Bermasalah</v>
      </c>
    </row>
    <row r="1900" spans="1:13" x14ac:dyDescent="0.25">
      <c r="A1900" s="1">
        <v>45024</v>
      </c>
      <c r="B1900" t="s">
        <v>63</v>
      </c>
      <c r="C1900">
        <f t="shared" si="118"/>
        <v>75</v>
      </c>
      <c r="D1900" t="s">
        <v>3</v>
      </c>
      <c r="E1900">
        <f>IF(D1900="ECO",1,IF(D1900="EZ",2,3))</f>
        <v>1</v>
      </c>
      <c r="F1900" t="s">
        <v>4</v>
      </c>
      <c r="G1900">
        <f>IF(F1900="PP_PM",1,IF(F1900="PP_CASH",2,3))</f>
        <v>1</v>
      </c>
      <c r="H1900" t="s">
        <v>5</v>
      </c>
      <c r="I1900">
        <f>IF(H1900="AKULAKUOB",1,IF(H1900="BUKAEXPRESS",2,IF(H1900="BUKALAPAK",3,IF(H1900="E3",4,IF(H1900="LAZADA",5,IF(H1900="MAGELLAN",6,IF(H1900="SHOPEE",7,IF(H1900="TOKOPEDIA",8,9))))))))</f>
        <v>7</v>
      </c>
      <c r="J1900">
        <v>27472</v>
      </c>
      <c r="K1900">
        <f>IF(M1900="Bermasalah",0,1)</f>
        <v>0</v>
      </c>
      <c r="L1900" t="s">
        <v>131</v>
      </c>
      <c r="M1900" t="str">
        <f t="shared" si="116"/>
        <v>Bermasalah</v>
      </c>
    </row>
    <row r="1901" spans="1:13" x14ac:dyDescent="0.25">
      <c r="A1901" s="1">
        <v>45021</v>
      </c>
      <c r="B1901" t="s">
        <v>63</v>
      </c>
      <c r="C1901">
        <f t="shared" si="118"/>
        <v>75</v>
      </c>
      <c r="D1901" t="s">
        <v>3</v>
      </c>
      <c r="E1901">
        <f>IF(D1901="ECO",1,IF(D1901="EZ",2,3))</f>
        <v>1</v>
      </c>
      <c r="F1901" t="s">
        <v>4</v>
      </c>
      <c r="G1901">
        <f>IF(F1901="PP_PM",1,IF(F1901="PP_CASH",2,3))</f>
        <v>1</v>
      </c>
      <c r="H1901" t="s">
        <v>5</v>
      </c>
      <c r="I1901">
        <f>IF(H1901="AKULAKUOB",1,IF(H1901="BUKAEXPRESS",2,IF(H1901="BUKALAPAK",3,IF(H1901="E3",4,IF(H1901="LAZADA",5,IF(H1901="MAGELLAN",6,IF(H1901="SHOPEE",7,IF(H1901="TOKOPEDIA",8,9))))))))</f>
        <v>7</v>
      </c>
      <c r="J1901">
        <v>17325</v>
      </c>
      <c r="K1901">
        <f>IF(M1901="Bermasalah",0,1)</f>
        <v>1</v>
      </c>
      <c r="L1901" t="s">
        <v>6</v>
      </c>
      <c r="M1901" t="str">
        <f t="shared" si="116"/>
        <v>Tidak Bermasalah</v>
      </c>
    </row>
    <row r="1902" spans="1:13" x14ac:dyDescent="0.25">
      <c r="A1902" s="1">
        <v>45021</v>
      </c>
      <c r="B1902" t="s">
        <v>63</v>
      </c>
      <c r="C1902">
        <f t="shared" si="118"/>
        <v>75</v>
      </c>
      <c r="D1902" t="s">
        <v>8</v>
      </c>
      <c r="E1902">
        <f>IF(D1902="ECO",1,IF(D1902="EZ",2,3))</f>
        <v>2</v>
      </c>
      <c r="F1902" t="s">
        <v>4</v>
      </c>
      <c r="G1902">
        <f>IF(F1902="PP_PM",1,IF(F1902="PP_CASH",2,3))</f>
        <v>1</v>
      </c>
      <c r="H1902" t="s">
        <v>5</v>
      </c>
      <c r="I1902">
        <f>IF(H1902="AKULAKUOB",1,IF(H1902="BUKAEXPRESS",2,IF(H1902="BUKALAPAK",3,IF(H1902="E3",4,IF(H1902="LAZADA",5,IF(H1902="MAGELLAN",6,IF(H1902="SHOPEE",7,IF(H1902="TOKOPEDIA",8,9))))))))</f>
        <v>7</v>
      </c>
      <c r="J1902">
        <v>3880</v>
      </c>
      <c r="K1902">
        <f>IF(M1902="Bermasalah",0,1)</f>
        <v>0</v>
      </c>
      <c r="L1902" t="s">
        <v>19</v>
      </c>
      <c r="M1902" t="str">
        <f t="shared" si="116"/>
        <v>Bermasalah</v>
      </c>
    </row>
    <row r="1903" spans="1:13" x14ac:dyDescent="0.25">
      <c r="A1903" s="1">
        <v>45021</v>
      </c>
      <c r="B1903" t="s">
        <v>63</v>
      </c>
      <c r="C1903">
        <f t="shared" si="118"/>
        <v>75</v>
      </c>
      <c r="D1903" t="s">
        <v>8</v>
      </c>
      <c r="E1903">
        <f>IF(D1903="ECO",1,IF(D1903="EZ",2,3))</f>
        <v>2</v>
      </c>
      <c r="F1903" t="s">
        <v>4</v>
      </c>
      <c r="G1903">
        <f>IF(F1903="PP_PM",1,IF(F1903="PP_CASH",2,3))</f>
        <v>1</v>
      </c>
      <c r="H1903" t="s">
        <v>5</v>
      </c>
      <c r="I1903">
        <f>IF(H1903="AKULAKUOB",1,IF(H1903="BUKAEXPRESS",2,IF(H1903="BUKALAPAK",3,IF(H1903="E3",4,IF(H1903="LAZADA",5,IF(H1903="MAGELLAN",6,IF(H1903="SHOPEE",7,IF(H1903="TOKOPEDIA",8,9))))))))</f>
        <v>7</v>
      </c>
      <c r="J1903">
        <v>56745</v>
      </c>
      <c r="K1903">
        <f>IF(M1903="Bermasalah",0,1)</f>
        <v>0</v>
      </c>
      <c r="L1903" t="s">
        <v>19</v>
      </c>
      <c r="M1903" t="str">
        <f t="shared" si="116"/>
        <v>Bermasalah</v>
      </c>
    </row>
    <row r="1904" spans="1:13" x14ac:dyDescent="0.25">
      <c r="A1904" s="1">
        <v>45022</v>
      </c>
      <c r="B1904" t="s">
        <v>63</v>
      </c>
      <c r="C1904">
        <f t="shared" si="118"/>
        <v>75</v>
      </c>
      <c r="D1904" t="s">
        <v>8</v>
      </c>
      <c r="E1904">
        <f>IF(D1904="ECO",1,IF(D1904="EZ",2,3))</f>
        <v>2</v>
      </c>
      <c r="F1904" t="s">
        <v>4</v>
      </c>
      <c r="G1904">
        <f>IF(F1904="PP_PM",1,IF(F1904="PP_CASH",2,3))</f>
        <v>1</v>
      </c>
      <c r="H1904" t="s">
        <v>5</v>
      </c>
      <c r="I1904">
        <f>IF(H1904="AKULAKUOB",1,IF(H1904="BUKAEXPRESS",2,IF(H1904="BUKALAPAK",3,IF(H1904="E3",4,IF(H1904="LAZADA",5,IF(H1904="MAGELLAN",6,IF(H1904="SHOPEE",7,IF(H1904="TOKOPEDIA",8,9))))))))</f>
        <v>7</v>
      </c>
      <c r="J1904">
        <v>3880</v>
      </c>
      <c r="K1904">
        <f>IF(M1904="Bermasalah",0,1)</f>
        <v>0</v>
      </c>
      <c r="L1904" t="s">
        <v>19</v>
      </c>
      <c r="M1904" t="str">
        <f t="shared" si="116"/>
        <v>Bermasalah</v>
      </c>
    </row>
    <row r="1905" spans="1:13" x14ac:dyDescent="0.25">
      <c r="A1905" s="1">
        <v>45077</v>
      </c>
      <c r="B1905" t="s">
        <v>63</v>
      </c>
      <c r="C1905">
        <f t="shared" si="118"/>
        <v>75</v>
      </c>
      <c r="D1905" t="s">
        <v>3</v>
      </c>
      <c r="E1905">
        <f>IF(D1905="ECO",1,IF(D1905="EZ",2,3))</f>
        <v>1</v>
      </c>
      <c r="F1905" t="s">
        <v>4</v>
      </c>
      <c r="G1905">
        <f>IF(F1905="PP_PM",1,IF(F1905="PP_CASH",2,3))</f>
        <v>1</v>
      </c>
      <c r="H1905" t="s">
        <v>5</v>
      </c>
      <c r="I1905">
        <f>IF(H1905="AKULAKUOB",1,IF(H1905="BUKAEXPRESS",2,IF(H1905="BUKALAPAK",3,IF(H1905="E3",4,IF(H1905="LAZADA",5,IF(H1905="MAGELLAN",6,IF(H1905="SHOPEE",7,IF(H1905="TOKOPEDIA",8,9))))))))</f>
        <v>7</v>
      </c>
      <c r="J1905">
        <v>29948</v>
      </c>
      <c r="K1905">
        <f>IF(M1905="Bermasalah",0,1)</f>
        <v>0</v>
      </c>
      <c r="L1905" t="s">
        <v>131</v>
      </c>
      <c r="M1905" t="str">
        <f t="shared" si="116"/>
        <v>Bermasalah</v>
      </c>
    </row>
    <row r="1906" spans="1:13" x14ac:dyDescent="0.25">
      <c r="A1906" s="1">
        <v>45047</v>
      </c>
      <c r="B1906" t="s">
        <v>63</v>
      </c>
      <c r="C1906">
        <f t="shared" si="118"/>
        <v>75</v>
      </c>
      <c r="D1906" t="s">
        <v>3</v>
      </c>
      <c r="E1906">
        <f>IF(D1906="ECO",1,IF(D1906="EZ",2,3))</f>
        <v>1</v>
      </c>
      <c r="F1906" t="s">
        <v>4</v>
      </c>
      <c r="G1906">
        <f>IF(F1906="PP_PM",1,IF(F1906="PP_CASH",2,3))</f>
        <v>1</v>
      </c>
      <c r="H1906" t="s">
        <v>5</v>
      </c>
      <c r="I1906">
        <f>IF(H1906="AKULAKUOB",1,IF(H1906="BUKAEXPRESS",2,IF(H1906="BUKALAPAK",3,IF(H1906="E3",4,IF(H1906="LAZADA",5,IF(H1906="MAGELLAN",6,IF(H1906="SHOPEE",7,IF(H1906="TOKOPEDIA",8,9))))))))</f>
        <v>7</v>
      </c>
      <c r="J1906">
        <v>29948</v>
      </c>
      <c r="K1906">
        <f>IF(M1906="Bermasalah",0,1)</f>
        <v>1</v>
      </c>
      <c r="L1906" t="s">
        <v>49</v>
      </c>
      <c r="M1906" t="str">
        <f t="shared" si="116"/>
        <v>Tidak Bermasalah</v>
      </c>
    </row>
    <row r="1907" spans="1:13" x14ac:dyDescent="0.25">
      <c r="A1907" s="1">
        <v>45048</v>
      </c>
      <c r="B1907" t="s">
        <v>63</v>
      </c>
      <c r="C1907">
        <f t="shared" si="118"/>
        <v>75</v>
      </c>
      <c r="D1907" t="s">
        <v>3</v>
      </c>
      <c r="E1907">
        <f>IF(D1907="ECO",1,IF(D1907="EZ",2,3))</f>
        <v>1</v>
      </c>
      <c r="F1907" t="s">
        <v>4</v>
      </c>
      <c r="G1907">
        <f>IF(F1907="PP_PM",1,IF(F1907="PP_CASH",2,3))</f>
        <v>1</v>
      </c>
      <c r="H1907" t="s">
        <v>5</v>
      </c>
      <c r="I1907">
        <f>IF(H1907="AKULAKUOB",1,IF(H1907="BUKAEXPRESS",2,IF(H1907="BUKALAPAK",3,IF(H1907="E3",4,IF(H1907="LAZADA",5,IF(H1907="MAGELLAN",6,IF(H1907="SHOPEE",7,IF(H1907="TOKOPEDIA",8,9))))))))</f>
        <v>7</v>
      </c>
      <c r="J1907">
        <v>29948</v>
      </c>
      <c r="K1907">
        <f>IF(M1907="Bermasalah",0,1)</f>
        <v>0</v>
      </c>
      <c r="L1907" t="s">
        <v>131</v>
      </c>
      <c r="M1907" t="str">
        <f t="shared" si="116"/>
        <v>Bermasalah</v>
      </c>
    </row>
    <row r="1908" spans="1:13" x14ac:dyDescent="0.25">
      <c r="A1908" s="1">
        <v>45049</v>
      </c>
      <c r="B1908" t="s">
        <v>63</v>
      </c>
      <c r="C1908">
        <f t="shared" si="118"/>
        <v>75</v>
      </c>
      <c r="D1908" t="s">
        <v>3</v>
      </c>
      <c r="E1908">
        <f>IF(D1908="ECO",1,IF(D1908="EZ",2,3))</f>
        <v>1</v>
      </c>
      <c r="F1908" t="s">
        <v>4</v>
      </c>
      <c r="G1908">
        <f>IF(F1908="PP_PM",1,IF(F1908="PP_CASH",2,3))</f>
        <v>1</v>
      </c>
      <c r="H1908" t="s">
        <v>5</v>
      </c>
      <c r="I1908">
        <f>IF(H1908="AKULAKUOB",1,IF(H1908="BUKAEXPRESS",2,IF(H1908="BUKALAPAK",3,IF(H1908="E3",4,IF(H1908="LAZADA",5,IF(H1908="MAGELLAN",6,IF(H1908="SHOPEE",7,IF(H1908="TOKOPEDIA",8,9))))))))</f>
        <v>7</v>
      </c>
      <c r="J1908">
        <v>23265</v>
      </c>
      <c r="K1908">
        <f>IF(M1908="Bermasalah",0,1)</f>
        <v>1</v>
      </c>
      <c r="L1908" t="s">
        <v>49</v>
      </c>
      <c r="M1908" t="str">
        <f t="shared" si="116"/>
        <v>Tidak Bermasalah</v>
      </c>
    </row>
    <row r="1909" spans="1:13" x14ac:dyDescent="0.25">
      <c r="A1909" s="1">
        <v>45050</v>
      </c>
      <c r="B1909" t="s">
        <v>63</v>
      </c>
      <c r="C1909">
        <f t="shared" si="118"/>
        <v>75</v>
      </c>
      <c r="D1909" t="s">
        <v>3</v>
      </c>
      <c r="E1909">
        <f>IF(D1909="ECO",1,IF(D1909="EZ",2,3))</f>
        <v>1</v>
      </c>
      <c r="F1909" t="s">
        <v>4</v>
      </c>
      <c r="G1909">
        <f>IF(F1909="PP_PM",1,IF(F1909="PP_CASH",2,3))</f>
        <v>1</v>
      </c>
      <c r="H1909" t="s">
        <v>5</v>
      </c>
      <c r="I1909">
        <f>IF(H1909="AKULAKUOB",1,IF(H1909="BUKAEXPRESS",2,IF(H1909="BUKALAPAK",3,IF(H1909="E3",4,IF(H1909="LAZADA",5,IF(H1909="MAGELLAN",6,IF(H1909="SHOPEE",7,IF(H1909="TOKOPEDIA",8,9))))))))</f>
        <v>7</v>
      </c>
      <c r="J1909">
        <v>27472</v>
      </c>
      <c r="K1909">
        <f>IF(M1909="Bermasalah",0,1)</f>
        <v>1</v>
      </c>
      <c r="L1909" t="s">
        <v>49</v>
      </c>
      <c r="M1909" t="str">
        <f t="shared" si="116"/>
        <v>Tidak Bermasalah</v>
      </c>
    </row>
    <row r="1910" spans="1:13" x14ac:dyDescent="0.25">
      <c r="A1910" s="1">
        <v>45051</v>
      </c>
      <c r="B1910" t="s">
        <v>63</v>
      </c>
      <c r="C1910">
        <f t="shared" si="118"/>
        <v>75</v>
      </c>
      <c r="D1910" t="s">
        <v>3</v>
      </c>
      <c r="E1910">
        <f>IF(D1910="ECO",1,IF(D1910="EZ",2,3))</f>
        <v>1</v>
      </c>
      <c r="F1910" t="s">
        <v>4</v>
      </c>
      <c r="G1910">
        <f>IF(F1910="PP_PM",1,IF(F1910="PP_CASH",2,3))</f>
        <v>1</v>
      </c>
      <c r="H1910" t="s">
        <v>5</v>
      </c>
      <c r="I1910">
        <f>IF(H1910="AKULAKUOB",1,IF(H1910="BUKAEXPRESS",2,IF(H1910="BUKALAPAK",3,IF(H1910="E3",4,IF(H1910="LAZADA",5,IF(H1910="MAGELLAN",6,IF(H1910="SHOPEE",7,IF(H1910="TOKOPEDIA",8,9))))))))</f>
        <v>7</v>
      </c>
      <c r="J1910">
        <v>18810</v>
      </c>
      <c r="K1910">
        <f>IF(M1910="Bermasalah",0,1)</f>
        <v>1</v>
      </c>
      <c r="L1910" t="s">
        <v>49</v>
      </c>
      <c r="M1910" t="str">
        <f t="shared" si="116"/>
        <v>Tidak Bermasalah</v>
      </c>
    </row>
    <row r="1911" spans="1:13" x14ac:dyDescent="0.25">
      <c r="A1911" s="1">
        <v>45052</v>
      </c>
      <c r="B1911" t="s">
        <v>63</v>
      </c>
      <c r="C1911">
        <f t="shared" si="118"/>
        <v>75</v>
      </c>
      <c r="D1911" t="s">
        <v>3</v>
      </c>
      <c r="E1911">
        <f>IF(D1911="ECO",1,IF(D1911="EZ",2,3))</f>
        <v>1</v>
      </c>
      <c r="F1911" t="s">
        <v>4</v>
      </c>
      <c r="G1911">
        <f>IF(F1911="PP_PM",1,IF(F1911="PP_CASH",2,3))</f>
        <v>1</v>
      </c>
      <c r="H1911" t="s">
        <v>5</v>
      </c>
      <c r="I1911">
        <f>IF(H1911="AKULAKUOB",1,IF(H1911="BUKAEXPRESS",2,IF(H1911="BUKALAPAK",3,IF(H1911="E3",4,IF(H1911="LAZADA",5,IF(H1911="MAGELLAN",6,IF(H1911="SHOPEE",7,IF(H1911="TOKOPEDIA",8,9))))))))</f>
        <v>7</v>
      </c>
      <c r="J1911">
        <v>20048</v>
      </c>
      <c r="K1911">
        <f>IF(M1911="Bermasalah",0,1)</f>
        <v>1</v>
      </c>
      <c r="L1911" t="s">
        <v>49</v>
      </c>
      <c r="M1911" t="str">
        <f t="shared" si="116"/>
        <v>Tidak Bermasalah</v>
      </c>
    </row>
    <row r="1912" spans="1:13" x14ac:dyDescent="0.25">
      <c r="A1912" s="1">
        <v>45057</v>
      </c>
      <c r="B1912" t="s">
        <v>63</v>
      </c>
      <c r="C1912">
        <f t="shared" si="118"/>
        <v>75</v>
      </c>
      <c r="D1912" t="s">
        <v>3</v>
      </c>
      <c r="E1912">
        <f>IF(D1912="ECO",1,IF(D1912="EZ",2,3))</f>
        <v>1</v>
      </c>
      <c r="F1912" t="s">
        <v>4</v>
      </c>
      <c r="G1912">
        <f>IF(F1912="PP_PM",1,IF(F1912="PP_CASH",2,3))</f>
        <v>1</v>
      </c>
      <c r="H1912" t="s">
        <v>5</v>
      </c>
      <c r="I1912">
        <f>IF(H1912="AKULAKUOB",1,IF(H1912="BUKAEXPRESS",2,IF(H1912="BUKALAPAK",3,IF(H1912="E3",4,IF(H1912="LAZADA",5,IF(H1912="MAGELLAN",6,IF(H1912="SHOPEE",7,IF(H1912="TOKOPEDIA",8,9))))))))</f>
        <v>7</v>
      </c>
      <c r="J1912">
        <v>13860</v>
      </c>
      <c r="K1912">
        <f>IF(M1912="Bermasalah",0,1)</f>
        <v>0</v>
      </c>
      <c r="L1912" t="s">
        <v>131</v>
      </c>
      <c r="M1912" t="str">
        <f t="shared" si="116"/>
        <v>Bermasalah</v>
      </c>
    </row>
    <row r="1913" spans="1:13" x14ac:dyDescent="0.25">
      <c r="A1913" s="1">
        <v>45083</v>
      </c>
      <c r="B1913" t="s">
        <v>63</v>
      </c>
      <c r="C1913">
        <f t="shared" si="118"/>
        <v>75</v>
      </c>
      <c r="D1913" t="s">
        <v>8</v>
      </c>
      <c r="E1913">
        <f>IF(D1913="ECO",1,IF(D1913="EZ",2,3))</f>
        <v>2</v>
      </c>
      <c r="F1913" t="s">
        <v>4</v>
      </c>
      <c r="G1913">
        <f>IF(F1913="PP_PM",1,IF(F1913="PP_CASH",2,3))</f>
        <v>1</v>
      </c>
      <c r="H1913" t="s">
        <v>5</v>
      </c>
      <c r="I1913">
        <f>IF(H1913="AKULAKUOB",1,IF(H1913="BUKAEXPRESS",2,IF(H1913="BUKALAPAK",3,IF(H1913="E3",4,IF(H1913="LAZADA",5,IF(H1913="MAGELLAN",6,IF(H1913="SHOPEE",7,IF(H1913="TOKOPEDIA",8,9))))))))</f>
        <v>7</v>
      </c>
      <c r="J1913">
        <v>23280</v>
      </c>
      <c r="K1913">
        <f>IF(M1913="Bermasalah",0,1)</f>
        <v>1</v>
      </c>
      <c r="L1913" t="s">
        <v>49</v>
      </c>
      <c r="M1913" t="str">
        <f t="shared" si="116"/>
        <v>Tidak Bermasalah</v>
      </c>
    </row>
    <row r="1914" spans="1:13" x14ac:dyDescent="0.25">
      <c r="A1914" s="1">
        <v>45079</v>
      </c>
      <c r="B1914" t="s">
        <v>63</v>
      </c>
      <c r="C1914">
        <f t="shared" si="118"/>
        <v>75</v>
      </c>
      <c r="D1914" t="s">
        <v>8</v>
      </c>
      <c r="E1914">
        <f>IF(D1914="ECO",1,IF(D1914="EZ",2,3))</f>
        <v>2</v>
      </c>
      <c r="F1914" t="s">
        <v>4</v>
      </c>
      <c r="G1914">
        <f>IF(F1914="PP_PM",1,IF(F1914="PP_CASH",2,3))</f>
        <v>1</v>
      </c>
      <c r="H1914" t="s">
        <v>5</v>
      </c>
      <c r="I1914">
        <f>IF(H1914="AKULAKUOB",1,IF(H1914="BUKAEXPRESS",2,IF(H1914="BUKALAPAK",3,IF(H1914="E3",4,IF(H1914="LAZADA",5,IF(H1914="MAGELLAN",6,IF(H1914="SHOPEE",7,IF(H1914="TOKOPEDIA",8,9))))))))</f>
        <v>7</v>
      </c>
      <c r="J1914">
        <v>4000</v>
      </c>
      <c r="K1914">
        <f>IF(M1914="Bermasalah",0,1)</f>
        <v>1</v>
      </c>
      <c r="L1914" t="s">
        <v>46</v>
      </c>
      <c r="M1914" t="str">
        <f t="shared" si="116"/>
        <v>Tidak Bermasalah</v>
      </c>
    </row>
    <row r="1915" spans="1:13" x14ac:dyDescent="0.25">
      <c r="A1915" s="1">
        <v>45081</v>
      </c>
      <c r="B1915" t="s">
        <v>63</v>
      </c>
      <c r="C1915">
        <f t="shared" si="118"/>
        <v>75</v>
      </c>
      <c r="D1915" t="s">
        <v>8</v>
      </c>
      <c r="E1915">
        <f>IF(D1915="ECO",1,IF(D1915="EZ",2,3))</f>
        <v>2</v>
      </c>
      <c r="F1915" t="s">
        <v>4</v>
      </c>
      <c r="G1915">
        <f>IF(F1915="PP_PM",1,IF(F1915="PP_CASH",2,3))</f>
        <v>1</v>
      </c>
      <c r="H1915" t="s">
        <v>5</v>
      </c>
      <c r="I1915">
        <f>IF(H1915="AKULAKUOB",1,IF(H1915="BUKAEXPRESS",2,IF(H1915="BUKALAPAK",3,IF(H1915="E3",4,IF(H1915="LAZADA",5,IF(H1915="MAGELLAN",6,IF(H1915="SHOPEE",7,IF(H1915="TOKOPEDIA",8,9))))))))</f>
        <v>7</v>
      </c>
      <c r="J1915">
        <v>4000</v>
      </c>
      <c r="K1915">
        <f>IF(M1915="Bermasalah",0,1)</f>
        <v>0</v>
      </c>
      <c r="L1915" t="s">
        <v>19</v>
      </c>
      <c r="M1915" t="str">
        <f t="shared" si="116"/>
        <v>Bermasalah</v>
      </c>
    </row>
    <row r="1916" spans="1:13" x14ac:dyDescent="0.25">
      <c r="A1916" s="1">
        <v>45094</v>
      </c>
      <c r="B1916" t="s">
        <v>63</v>
      </c>
      <c r="C1916">
        <f t="shared" si="118"/>
        <v>75</v>
      </c>
      <c r="D1916" t="s">
        <v>8</v>
      </c>
      <c r="E1916">
        <f>IF(D1916="ECO",1,IF(D1916="EZ",2,3))</f>
        <v>2</v>
      </c>
      <c r="F1916" t="s">
        <v>4</v>
      </c>
      <c r="G1916">
        <f>IF(F1916="PP_PM",1,IF(F1916="PP_CASH",2,3))</f>
        <v>1</v>
      </c>
      <c r="H1916" t="s">
        <v>5</v>
      </c>
      <c r="I1916">
        <f>IF(H1916="AKULAKUOB",1,IF(H1916="BUKAEXPRESS",2,IF(H1916="BUKALAPAK",3,IF(H1916="E3",4,IF(H1916="LAZADA",5,IF(H1916="MAGELLAN",6,IF(H1916="SHOPEE",7,IF(H1916="TOKOPEDIA",8,9))))))))</f>
        <v>7</v>
      </c>
      <c r="J1916">
        <v>4000</v>
      </c>
      <c r="K1916">
        <f>IF(M1916="Bermasalah",0,1)</f>
        <v>0</v>
      </c>
      <c r="L1916" t="s">
        <v>19</v>
      </c>
      <c r="M1916" t="str">
        <f t="shared" ref="M1916:M1969" si="119">IF(L1916="Other","Bermasalah",IF(L1916="Delivery","Tidak Bermasalah",IF(L1916="Kirim","Tidak Bermasalah",IF(L1916="Pack","Tidak Bermasalah",IF(L1916="Paket Bermasalah","Bermasalah",IF(L1916="Paket Tinggal Gudang","Tidak Bermasalah",IF(L1916="Sampai","Tidak Bermasalah",IF(L1916="Tanda Terima","Tidak Bermasalah",IF(L1916="TTD Retur","Bermasalah",0)))))))))</f>
        <v>Bermasalah</v>
      </c>
    </row>
    <row r="1917" spans="1:13" x14ac:dyDescent="0.25">
      <c r="A1917" s="1">
        <v>45095</v>
      </c>
      <c r="B1917" t="s">
        <v>63</v>
      </c>
      <c r="C1917">
        <f t="shared" si="118"/>
        <v>75</v>
      </c>
      <c r="D1917" t="s">
        <v>3</v>
      </c>
      <c r="E1917">
        <f>IF(D1917="ECO",1,IF(D1917="EZ",2,3))</f>
        <v>1</v>
      </c>
      <c r="F1917" t="s">
        <v>4</v>
      </c>
      <c r="G1917">
        <f>IF(F1917="PP_PM",1,IF(F1917="PP_CASH",2,3))</f>
        <v>1</v>
      </c>
      <c r="H1917" t="s">
        <v>5</v>
      </c>
      <c r="I1917">
        <f>IF(H1917="AKULAKUOB",1,IF(H1917="BUKAEXPRESS",2,IF(H1917="BUKALAPAK",3,IF(H1917="E3",4,IF(H1917="LAZADA",5,IF(H1917="MAGELLAN",6,IF(H1917="SHOPEE",7,IF(H1917="TOKOPEDIA",8,9))))))))</f>
        <v>7</v>
      </c>
      <c r="J1917">
        <v>55440</v>
      </c>
      <c r="K1917">
        <f>IF(M1917="Bermasalah",0,1)</f>
        <v>0</v>
      </c>
      <c r="L1917" t="s">
        <v>19</v>
      </c>
      <c r="M1917" t="str">
        <f t="shared" si="119"/>
        <v>Bermasalah</v>
      </c>
    </row>
    <row r="1918" spans="1:13" x14ac:dyDescent="0.25">
      <c r="A1918" s="1">
        <v>45100</v>
      </c>
      <c r="B1918" t="s">
        <v>63</v>
      </c>
      <c r="C1918">
        <f t="shared" si="118"/>
        <v>75</v>
      </c>
      <c r="D1918" t="s">
        <v>8</v>
      </c>
      <c r="E1918">
        <f>IF(D1918="ECO",1,IF(D1918="EZ",2,3))</f>
        <v>2</v>
      </c>
      <c r="F1918" t="s">
        <v>4</v>
      </c>
      <c r="G1918">
        <f>IF(F1918="PP_PM",1,IF(F1918="PP_CASH",2,3))</f>
        <v>1</v>
      </c>
      <c r="H1918" t="s">
        <v>5</v>
      </c>
      <c r="I1918">
        <f>IF(H1918="AKULAKUOB",1,IF(H1918="BUKAEXPRESS",2,IF(H1918="BUKALAPAK",3,IF(H1918="E3",4,IF(H1918="LAZADA",5,IF(H1918="MAGELLAN",6,IF(H1918="SHOPEE",7,IF(H1918="TOKOPEDIA",8,9))))))))</f>
        <v>7</v>
      </c>
      <c r="J1918">
        <v>4000</v>
      </c>
      <c r="K1918">
        <f>IF(M1918="Bermasalah",0,1)</f>
        <v>0</v>
      </c>
      <c r="L1918" t="s">
        <v>19</v>
      </c>
      <c r="M1918" t="str">
        <f t="shared" si="119"/>
        <v>Bermasalah</v>
      </c>
    </row>
    <row r="1919" spans="1:13" x14ac:dyDescent="0.25">
      <c r="A1919" s="1">
        <v>44927</v>
      </c>
      <c r="B1919" t="s">
        <v>102</v>
      </c>
      <c r="C1919">
        <f t="shared" si="118"/>
        <v>76</v>
      </c>
      <c r="D1919" t="s">
        <v>8</v>
      </c>
      <c r="E1919">
        <f>IF(D1919="ECO",1,IF(D1919="EZ",2,3))</f>
        <v>2</v>
      </c>
      <c r="F1919" t="s">
        <v>4</v>
      </c>
      <c r="G1919">
        <f>IF(F1919="PP_PM",1,IF(F1919="PP_CASH",2,3))</f>
        <v>1</v>
      </c>
      <c r="H1919" t="s">
        <v>5</v>
      </c>
      <c r="I1919">
        <f>IF(H1919="AKULAKUOB",1,IF(H1919="BUKAEXPRESS",2,IF(H1919="BUKALAPAK",3,IF(H1919="E3",4,IF(H1919="LAZADA",5,IF(H1919="MAGELLAN",6,IF(H1919="SHOPEE",7,IF(H1919="TOKOPEDIA",8,9))))))))</f>
        <v>7</v>
      </c>
      <c r="J1919">
        <v>9000</v>
      </c>
      <c r="K1919">
        <f>IF(M1919="Bermasalah",0,1)</f>
        <v>1</v>
      </c>
      <c r="L1919" t="s">
        <v>49</v>
      </c>
      <c r="M1919" t="str">
        <f t="shared" si="119"/>
        <v>Tidak Bermasalah</v>
      </c>
    </row>
    <row r="1920" spans="1:13" x14ac:dyDescent="0.25">
      <c r="A1920" s="1">
        <v>44984</v>
      </c>
      <c r="B1920" t="s">
        <v>102</v>
      </c>
      <c r="C1920">
        <f>IF(B1920=B1919,76,77)</f>
        <v>76</v>
      </c>
      <c r="D1920" t="s">
        <v>8</v>
      </c>
      <c r="E1920">
        <f>IF(D1920="ECO",1,IF(D1920="EZ",2,3))</f>
        <v>2</v>
      </c>
      <c r="F1920" t="s">
        <v>4</v>
      </c>
      <c r="G1920">
        <f>IF(F1920="PP_PM",1,IF(F1920="PP_CASH",2,3))</f>
        <v>1</v>
      </c>
      <c r="H1920" t="s">
        <v>5</v>
      </c>
      <c r="I1920">
        <f>IF(H1920="AKULAKUOB",1,IF(H1920="BUKAEXPRESS",2,IF(H1920="BUKALAPAK",3,IF(H1920="E3",4,IF(H1920="LAZADA",5,IF(H1920="MAGELLAN",6,IF(H1920="SHOPEE",7,IF(H1920="TOKOPEDIA",8,9))))))))</f>
        <v>7</v>
      </c>
      <c r="J1920">
        <v>40000</v>
      </c>
      <c r="K1920">
        <f>IF(M1920="Bermasalah",0,1)</f>
        <v>1</v>
      </c>
      <c r="L1920" t="s">
        <v>49</v>
      </c>
      <c r="M1920" t="str">
        <f t="shared" si="119"/>
        <v>Tidak Bermasalah</v>
      </c>
    </row>
    <row r="1921" spans="1:13" x14ac:dyDescent="0.25">
      <c r="A1921" s="1">
        <v>44965</v>
      </c>
      <c r="B1921" t="s">
        <v>102</v>
      </c>
      <c r="C1921">
        <f t="shared" ref="C1921:C1934" si="120">IF(B1921=B1920,76,77)</f>
        <v>76</v>
      </c>
      <c r="D1921" t="s">
        <v>8</v>
      </c>
      <c r="E1921">
        <f>IF(D1921="ECO",1,IF(D1921="EZ",2,3))</f>
        <v>2</v>
      </c>
      <c r="F1921" t="s">
        <v>4</v>
      </c>
      <c r="G1921">
        <f>IF(F1921="PP_PM",1,IF(F1921="PP_CASH",2,3))</f>
        <v>1</v>
      </c>
      <c r="H1921" t="s">
        <v>5</v>
      </c>
      <c r="I1921">
        <f>IF(H1921="AKULAKUOB",1,IF(H1921="BUKAEXPRESS",2,IF(H1921="BUKALAPAK",3,IF(H1921="E3",4,IF(H1921="LAZADA",5,IF(H1921="MAGELLAN",6,IF(H1921="SHOPEE",7,IF(H1921="TOKOPEDIA",8,9))))))))</f>
        <v>7</v>
      </c>
      <c r="J1921">
        <v>4000</v>
      </c>
      <c r="K1921">
        <f>IF(M1921="Bermasalah",0,1)</f>
        <v>1</v>
      </c>
      <c r="L1921" t="s">
        <v>49</v>
      </c>
      <c r="M1921" t="str">
        <f t="shared" si="119"/>
        <v>Tidak Bermasalah</v>
      </c>
    </row>
    <row r="1922" spans="1:13" x14ac:dyDescent="0.25">
      <c r="A1922" s="1">
        <v>44967</v>
      </c>
      <c r="B1922" t="s">
        <v>102</v>
      </c>
      <c r="C1922">
        <f t="shared" si="120"/>
        <v>76</v>
      </c>
      <c r="D1922" t="s">
        <v>8</v>
      </c>
      <c r="E1922">
        <f>IF(D1922="ECO",1,IF(D1922="EZ",2,3))</f>
        <v>2</v>
      </c>
      <c r="F1922" t="s">
        <v>4</v>
      </c>
      <c r="G1922">
        <f>IF(F1922="PP_PM",1,IF(F1922="PP_CASH",2,3))</f>
        <v>1</v>
      </c>
      <c r="H1922" t="s">
        <v>5</v>
      </c>
      <c r="I1922">
        <f>IF(H1922="AKULAKUOB",1,IF(H1922="BUKAEXPRESS",2,IF(H1922="BUKALAPAK",3,IF(H1922="E3",4,IF(H1922="LAZADA",5,IF(H1922="MAGELLAN",6,IF(H1922="SHOPEE",7,IF(H1922="TOKOPEDIA",8,9))))))))</f>
        <v>7</v>
      </c>
      <c r="J1922">
        <v>48000</v>
      </c>
      <c r="K1922">
        <f>IF(M1922="Bermasalah",0,1)</f>
        <v>1</v>
      </c>
      <c r="L1922" t="s">
        <v>49</v>
      </c>
      <c r="M1922" t="str">
        <f t="shared" si="119"/>
        <v>Tidak Bermasalah</v>
      </c>
    </row>
    <row r="1923" spans="1:13" x14ac:dyDescent="0.25">
      <c r="A1923" s="1">
        <v>44985</v>
      </c>
      <c r="B1923" t="s">
        <v>102</v>
      </c>
      <c r="C1923">
        <f t="shared" si="120"/>
        <v>76</v>
      </c>
      <c r="D1923" t="s">
        <v>8</v>
      </c>
      <c r="E1923">
        <f>IF(D1923="ECO",1,IF(D1923="EZ",2,3))</f>
        <v>2</v>
      </c>
      <c r="F1923" t="s">
        <v>4</v>
      </c>
      <c r="G1923">
        <f>IF(F1923="PP_PM",1,IF(F1923="PP_CASH",2,3))</f>
        <v>1</v>
      </c>
      <c r="H1923" t="s">
        <v>5</v>
      </c>
      <c r="I1923">
        <f>IF(H1923="AKULAKUOB",1,IF(H1923="BUKAEXPRESS",2,IF(H1923="BUKALAPAK",3,IF(H1923="E3",4,IF(H1923="LAZADA",5,IF(H1923="MAGELLAN",6,IF(H1923="SHOPEE",7,IF(H1923="TOKOPEDIA",8,9))))))))</f>
        <v>7</v>
      </c>
      <c r="J1923">
        <v>45000</v>
      </c>
      <c r="K1923">
        <f>IF(M1923="Bermasalah",0,1)</f>
        <v>1</v>
      </c>
      <c r="L1923" t="s">
        <v>49</v>
      </c>
      <c r="M1923" t="str">
        <f t="shared" si="119"/>
        <v>Tidak Bermasalah</v>
      </c>
    </row>
    <row r="1924" spans="1:13" x14ac:dyDescent="0.25">
      <c r="A1924" s="1">
        <v>44973</v>
      </c>
      <c r="B1924" t="s">
        <v>102</v>
      </c>
      <c r="C1924">
        <f t="shared" si="120"/>
        <v>76</v>
      </c>
      <c r="D1924" t="s">
        <v>8</v>
      </c>
      <c r="E1924">
        <f>IF(D1924="ECO",1,IF(D1924="EZ",2,3))</f>
        <v>2</v>
      </c>
      <c r="F1924" t="s">
        <v>4</v>
      </c>
      <c r="G1924">
        <f>IF(F1924="PP_PM",1,IF(F1924="PP_CASH",2,3))</f>
        <v>1</v>
      </c>
      <c r="H1924" t="s">
        <v>5</v>
      </c>
      <c r="I1924">
        <f>IF(H1924="AKULAKUOB",1,IF(H1924="BUKAEXPRESS",2,IF(H1924="BUKALAPAK",3,IF(H1924="E3",4,IF(H1924="LAZADA",5,IF(H1924="MAGELLAN",6,IF(H1924="SHOPEE",7,IF(H1924="TOKOPEDIA",8,9))))))))</f>
        <v>7</v>
      </c>
      <c r="J1924">
        <v>4000</v>
      </c>
      <c r="K1924">
        <f>IF(M1924="Bermasalah",0,1)</f>
        <v>1</v>
      </c>
      <c r="L1924" t="s">
        <v>49</v>
      </c>
      <c r="M1924" t="str">
        <f t="shared" si="119"/>
        <v>Tidak Bermasalah</v>
      </c>
    </row>
    <row r="1925" spans="1:13" x14ac:dyDescent="0.25">
      <c r="A1925" s="1">
        <v>44968</v>
      </c>
      <c r="B1925" t="s">
        <v>102</v>
      </c>
      <c r="C1925">
        <f t="shared" si="120"/>
        <v>76</v>
      </c>
      <c r="D1925" t="s">
        <v>8</v>
      </c>
      <c r="E1925">
        <f>IF(D1925="ECO",1,IF(D1925="EZ",2,3))</f>
        <v>2</v>
      </c>
      <c r="F1925" t="s">
        <v>4</v>
      </c>
      <c r="G1925">
        <f>IF(F1925="PP_PM",1,IF(F1925="PP_CASH",2,3))</f>
        <v>1</v>
      </c>
      <c r="H1925" t="s">
        <v>5</v>
      </c>
      <c r="I1925">
        <f>IF(H1925="AKULAKUOB",1,IF(H1925="BUKAEXPRESS",2,IF(H1925="BUKALAPAK",3,IF(H1925="E3",4,IF(H1925="LAZADA",5,IF(H1925="MAGELLAN",6,IF(H1925="SHOPEE",7,IF(H1925="TOKOPEDIA",8,9))))))))</f>
        <v>7</v>
      </c>
      <c r="J1925">
        <v>41000</v>
      </c>
      <c r="K1925">
        <f>IF(M1925="Bermasalah",0,1)</f>
        <v>1</v>
      </c>
      <c r="L1925" t="s">
        <v>49</v>
      </c>
      <c r="M1925" t="str">
        <f t="shared" si="119"/>
        <v>Tidak Bermasalah</v>
      </c>
    </row>
    <row r="1926" spans="1:13" x14ac:dyDescent="0.25">
      <c r="A1926" s="1">
        <v>44974</v>
      </c>
      <c r="B1926" t="s">
        <v>102</v>
      </c>
      <c r="C1926">
        <f t="shared" si="120"/>
        <v>76</v>
      </c>
      <c r="D1926" t="s">
        <v>8</v>
      </c>
      <c r="E1926">
        <f>IF(D1926="ECO",1,IF(D1926="EZ",2,3))</f>
        <v>2</v>
      </c>
      <c r="F1926" t="s">
        <v>4</v>
      </c>
      <c r="G1926">
        <f>IF(F1926="PP_PM",1,IF(F1926="PP_CASH",2,3))</f>
        <v>1</v>
      </c>
      <c r="H1926" t="s">
        <v>5</v>
      </c>
      <c r="I1926">
        <f>IF(H1926="AKULAKUOB",1,IF(H1926="BUKAEXPRESS",2,IF(H1926="BUKALAPAK",3,IF(H1926="E3",4,IF(H1926="LAZADA",5,IF(H1926="MAGELLAN",6,IF(H1926="SHOPEE",7,IF(H1926="TOKOPEDIA",8,9))))))))</f>
        <v>7</v>
      </c>
      <c r="J1926">
        <v>27000</v>
      </c>
      <c r="K1926">
        <f>IF(M1926="Bermasalah",0,1)</f>
        <v>1</v>
      </c>
      <c r="L1926" t="s">
        <v>49</v>
      </c>
      <c r="M1926" t="str">
        <f t="shared" si="119"/>
        <v>Tidak Bermasalah</v>
      </c>
    </row>
    <row r="1927" spans="1:13" x14ac:dyDescent="0.25">
      <c r="A1927" s="1">
        <v>44975</v>
      </c>
      <c r="B1927" t="s">
        <v>102</v>
      </c>
      <c r="C1927">
        <f t="shared" si="120"/>
        <v>76</v>
      </c>
      <c r="D1927" t="s">
        <v>8</v>
      </c>
      <c r="E1927">
        <f>IF(D1927="ECO",1,IF(D1927="EZ",2,3))</f>
        <v>2</v>
      </c>
      <c r="F1927" t="s">
        <v>4</v>
      </c>
      <c r="G1927">
        <f>IF(F1927="PP_PM",1,IF(F1927="PP_CASH",2,3))</f>
        <v>1</v>
      </c>
      <c r="H1927" t="s">
        <v>5</v>
      </c>
      <c r="I1927">
        <f>IF(H1927="AKULAKUOB",1,IF(H1927="BUKAEXPRESS",2,IF(H1927="BUKALAPAK",3,IF(H1927="E3",4,IF(H1927="LAZADA",5,IF(H1927="MAGELLAN",6,IF(H1927="SHOPEE",7,IF(H1927="TOKOPEDIA",8,9))))))))</f>
        <v>7</v>
      </c>
      <c r="J1927">
        <v>18000</v>
      </c>
      <c r="K1927">
        <f>IF(M1927="Bermasalah",0,1)</f>
        <v>1</v>
      </c>
      <c r="L1927" t="s">
        <v>49</v>
      </c>
      <c r="M1927" t="str">
        <f t="shared" si="119"/>
        <v>Tidak Bermasalah</v>
      </c>
    </row>
    <row r="1928" spans="1:13" x14ac:dyDescent="0.25">
      <c r="A1928" s="1">
        <v>44982</v>
      </c>
      <c r="B1928" t="s">
        <v>102</v>
      </c>
      <c r="C1928">
        <f t="shared" si="120"/>
        <v>76</v>
      </c>
      <c r="D1928" t="s">
        <v>8</v>
      </c>
      <c r="E1928">
        <f>IF(D1928="ECO",1,IF(D1928="EZ",2,3))</f>
        <v>2</v>
      </c>
      <c r="F1928" t="s">
        <v>4</v>
      </c>
      <c r="G1928">
        <f>IF(F1928="PP_PM",1,IF(F1928="PP_CASH",2,3))</f>
        <v>1</v>
      </c>
      <c r="H1928" t="s">
        <v>5</v>
      </c>
      <c r="I1928">
        <f>IF(H1928="AKULAKUOB",1,IF(H1928="BUKAEXPRESS",2,IF(H1928="BUKALAPAK",3,IF(H1928="E3",4,IF(H1928="LAZADA",5,IF(H1928="MAGELLAN",6,IF(H1928="SHOPEE",7,IF(H1928="TOKOPEDIA",8,9))))))))</f>
        <v>7</v>
      </c>
      <c r="J1928">
        <v>27000</v>
      </c>
      <c r="K1928">
        <f>IF(M1928="Bermasalah",0,1)</f>
        <v>1</v>
      </c>
      <c r="L1928" t="s">
        <v>49</v>
      </c>
      <c r="M1928" t="str">
        <f t="shared" si="119"/>
        <v>Tidak Bermasalah</v>
      </c>
    </row>
    <row r="1929" spans="1:13" x14ac:dyDescent="0.25">
      <c r="A1929" s="1">
        <v>44958</v>
      </c>
      <c r="B1929" t="s">
        <v>102</v>
      </c>
      <c r="C1929">
        <f t="shared" si="120"/>
        <v>76</v>
      </c>
      <c r="D1929" t="s">
        <v>8</v>
      </c>
      <c r="E1929">
        <f>IF(D1929="ECO",1,IF(D1929="EZ",2,3))</f>
        <v>2</v>
      </c>
      <c r="F1929" t="s">
        <v>4</v>
      </c>
      <c r="G1929">
        <f>IF(F1929="PP_PM",1,IF(F1929="PP_CASH",2,3))</f>
        <v>1</v>
      </c>
      <c r="H1929" t="s">
        <v>5</v>
      </c>
      <c r="I1929">
        <f>IF(H1929="AKULAKUOB",1,IF(H1929="BUKAEXPRESS",2,IF(H1929="BUKALAPAK",3,IF(H1929="E3",4,IF(H1929="LAZADA",5,IF(H1929="MAGELLAN",6,IF(H1929="SHOPEE",7,IF(H1929="TOKOPEDIA",8,9))))))))</f>
        <v>7</v>
      </c>
      <c r="J1929">
        <v>10185</v>
      </c>
      <c r="K1929">
        <f>IF(M1929="Bermasalah",0,1)</f>
        <v>1</v>
      </c>
      <c r="L1929" t="s">
        <v>49</v>
      </c>
      <c r="M1929" t="str">
        <f t="shared" si="119"/>
        <v>Tidak Bermasalah</v>
      </c>
    </row>
    <row r="1930" spans="1:13" x14ac:dyDescent="0.25">
      <c r="A1930" s="1">
        <v>45026</v>
      </c>
      <c r="B1930" t="s">
        <v>102</v>
      </c>
      <c r="C1930">
        <f t="shared" si="120"/>
        <v>76</v>
      </c>
      <c r="D1930" t="s">
        <v>8</v>
      </c>
      <c r="E1930">
        <f>IF(D1930="ECO",1,IF(D1930="EZ",2,3))</f>
        <v>2</v>
      </c>
      <c r="F1930" t="s">
        <v>4</v>
      </c>
      <c r="G1930">
        <f>IF(F1930="PP_PM",1,IF(F1930="PP_CASH",2,3))</f>
        <v>1</v>
      </c>
      <c r="H1930" t="s">
        <v>5</v>
      </c>
      <c r="I1930">
        <f>IF(H1930="AKULAKUOB",1,IF(H1930="BUKAEXPRESS",2,IF(H1930="BUKALAPAK",3,IF(H1930="E3",4,IF(H1930="LAZADA",5,IF(H1930="MAGELLAN",6,IF(H1930="SHOPEE",7,IF(H1930="TOKOPEDIA",8,9))))))))</f>
        <v>7</v>
      </c>
      <c r="J1930">
        <v>23280</v>
      </c>
      <c r="K1930">
        <f>IF(M1930="Bermasalah",0,1)</f>
        <v>1</v>
      </c>
      <c r="L1930" t="s">
        <v>49</v>
      </c>
      <c r="M1930" t="str">
        <f t="shared" si="119"/>
        <v>Tidak Bermasalah</v>
      </c>
    </row>
    <row r="1931" spans="1:13" x14ac:dyDescent="0.25">
      <c r="A1931" s="1">
        <v>45053</v>
      </c>
      <c r="B1931" t="s">
        <v>102</v>
      </c>
      <c r="C1931">
        <f t="shared" si="120"/>
        <v>76</v>
      </c>
      <c r="D1931" t="s">
        <v>8</v>
      </c>
      <c r="E1931">
        <f>IF(D1931="ECO",1,IF(D1931="EZ",2,3))</f>
        <v>2</v>
      </c>
      <c r="F1931" t="s">
        <v>4</v>
      </c>
      <c r="G1931">
        <f>IF(F1931="PP_PM",1,IF(F1931="PP_CASH",2,3))</f>
        <v>1</v>
      </c>
      <c r="H1931" t="s">
        <v>5</v>
      </c>
      <c r="I1931">
        <f>IF(H1931="AKULAKUOB",1,IF(H1931="BUKAEXPRESS",2,IF(H1931="BUKALAPAK",3,IF(H1931="E3",4,IF(H1931="LAZADA",5,IF(H1931="MAGELLAN",6,IF(H1931="SHOPEE",7,IF(H1931="TOKOPEDIA",8,9))))))))</f>
        <v>7</v>
      </c>
      <c r="J1931">
        <v>19885</v>
      </c>
      <c r="K1931">
        <f>IF(M1931="Bermasalah",0,1)</f>
        <v>1</v>
      </c>
      <c r="L1931" t="s">
        <v>49</v>
      </c>
      <c r="M1931" t="str">
        <f t="shared" si="119"/>
        <v>Tidak Bermasalah</v>
      </c>
    </row>
    <row r="1932" spans="1:13" x14ac:dyDescent="0.25">
      <c r="A1932" s="1">
        <v>45094</v>
      </c>
      <c r="B1932" t="s">
        <v>102</v>
      </c>
      <c r="C1932">
        <f t="shared" si="120"/>
        <v>76</v>
      </c>
      <c r="D1932" t="s">
        <v>8</v>
      </c>
      <c r="E1932">
        <f>IF(D1932="ECO",1,IF(D1932="EZ",2,3))</f>
        <v>2</v>
      </c>
      <c r="F1932" t="s">
        <v>4</v>
      </c>
      <c r="G1932">
        <f>IF(F1932="PP_PM",1,IF(F1932="PP_CASH",2,3))</f>
        <v>1</v>
      </c>
      <c r="H1932" t="s">
        <v>5</v>
      </c>
      <c r="I1932">
        <f>IF(H1932="AKULAKUOB",1,IF(H1932="BUKAEXPRESS",2,IF(H1932="BUKALAPAK",3,IF(H1932="E3",4,IF(H1932="LAZADA",5,IF(H1932="MAGELLAN",6,IF(H1932="SHOPEE",7,IF(H1932="TOKOPEDIA",8,9))))))))</f>
        <v>7</v>
      </c>
      <c r="J1932">
        <v>13095</v>
      </c>
      <c r="K1932">
        <f>IF(M1932="Bermasalah",0,1)</f>
        <v>1</v>
      </c>
      <c r="L1932" t="s">
        <v>49</v>
      </c>
      <c r="M1932" t="str">
        <f t="shared" si="119"/>
        <v>Tidak Bermasalah</v>
      </c>
    </row>
    <row r="1933" spans="1:13" x14ac:dyDescent="0.25">
      <c r="A1933" s="1">
        <v>45043</v>
      </c>
      <c r="B1933" t="s">
        <v>123</v>
      </c>
      <c r="C1933">
        <f t="shared" si="120"/>
        <v>77</v>
      </c>
      <c r="D1933" t="s">
        <v>3</v>
      </c>
      <c r="E1933">
        <f>IF(D1933="ECO",1,IF(D1933="EZ",2,3))</f>
        <v>1</v>
      </c>
      <c r="F1933" t="s">
        <v>4</v>
      </c>
      <c r="G1933">
        <f>IF(F1933="PP_PM",1,IF(F1933="PP_CASH",2,3))</f>
        <v>1</v>
      </c>
      <c r="H1933" t="s">
        <v>5</v>
      </c>
      <c r="I1933">
        <f>IF(H1933="AKULAKUOB",1,IF(H1933="BUKAEXPRESS",2,IF(H1933="BUKALAPAK",3,IF(H1933="E3",4,IF(H1933="LAZADA",5,IF(H1933="MAGELLAN",6,IF(H1933="SHOPEE",7,IF(H1933="TOKOPEDIA",8,9))))))))</f>
        <v>7</v>
      </c>
      <c r="J1933">
        <v>21532</v>
      </c>
      <c r="K1933">
        <f>IF(M1933="Bermasalah",0,1)</f>
        <v>1</v>
      </c>
      <c r="L1933" t="s">
        <v>49</v>
      </c>
      <c r="M1933" t="str">
        <f t="shared" si="119"/>
        <v>Tidak Bermasalah</v>
      </c>
    </row>
    <row r="1934" spans="1:13" x14ac:dyDescent="0.25">
      <c r="A1934" s="1">
        <v>45020</v>
      </c>
      <c r="B1934" t="s">
        <v>123</v>
      </c>
      <c r="C1934">
        <f>IF(B1934=B1933,77,78)</f>
        <v>77</v>
      </c>
      <c r="D1934" t="s">
        <v>3</v>
      </c>
      <c r="E1934">
        <f>IF(D1934="ECO",1,IF(D1934="EZ",2,3))</f>
        <v>1</v>
      </c>
      <c r="F1934" t="s">
        <v>4</v>
      </c>
      <c r="G1934">
        <f>IF(F1934="PP_PM",1,IF(F1934="PP_CASH",2,3))</f>
        <v>1</v>
      </c>
      <c r="H1934" t="s">
        <v>5</v>
      </c>
      <c r="I1934">
        <f>IF(H1934="AKULAKUOB",1,IF(H1934="BUKAEXPRESS",2,IF(H1934="BUKALAPAK",3,IF(H1934="E3",4,IF(H1934="LAZADA",5,IF(H1934="MAGELLAN",6,IF(H1934="SHOPEE",7,IF(H1934="TOKOPEDIA",8,9))))))))</f>
        <v>7</v>
      </c>
      <c r="J1934">
        <v>22028</v>
      </c>
      <c r="K1934">
        <f>IF(M1934="Bermasalah",0,1)</f>
        <v>0</v>
      </c>
      <c r="L1934" t="s">
        <v>131</v>
      </c>
      <c r="M1934" t="str">
        <f t="shared" si="119"/>
        <v>Bermasalah</v>
      </c>
    </row>
    <row r="1935" spans="1:13" x14ac:dyDescent="0.25">
      <c r="A1935" s="1">
        <v>45031</v>
      </c>
      <c r="B1935" t="s">
        <v>123</v>
      </c>
      <c r="C1935">
        <f t="shared" ref="C1935:C1941" si="121">IF(B1935=B1934,77,78)</f>
        <v>77</v>
      </c>
      <c r="D1935" t="s">
        <v>8</v>
      </c>
      <c r="E1935">
        <f>IF(D1935="ECO",1,IF(D1935="EZ",2,3))</f>
        <v>2</v>
      </c>
      <c r="F1935" t="s">
        <v>4</v>
      </c>
      <c r="G1935">
        <f>IF(F1935="PP_PM",1,IF(F1935="PP_CASH",2,3))</f>
        <v>1</v>
      </c>
      <c r="H1935" t="s">
        <v>5</v>
      </c>
      <c r="I1935">
        <f>IF(H1935="AKULAKUOB",1,IF(H1935="BUKAEXPRESS",2,IF(H1935="BUKALAPAK",3,IF(H1935="E3",4,IF(H1935="LAZADA",5,IF(H1935="MAGELLAN",6,IF(H1935="SHOPEE",7,IF(H1935="TOKOPEDIA",8,9))))))))</f>
        <v>7</v>
      </c>
      <c r="J1935">
        <v>26675</v>
      </c>
      <c r="K1935">
        <f>IF(M1935="Bermasalah",0,1)</f>
        <v>0</v>
      </c>
      <c r="L1935" t="s">
        <v>131</v>
      </c>
      <c r="M1935" t="str">
        <f t="shared" si="119"/>
        <v>Bermasalah</v>
      </c>
    </row>
    <row r="1936" spans="1:13" x14ac:dyDescent="0.25">
      <c r="A1936" s="1">
        <v>45020</v>
      </c>
      <c r="B1936" t="s">
        <v>123</v>
      </c>
      <c r="C1936">
        <f t="shared" si="121"/>
        <v>77</v>
      </c>
      <c r="D1936" t="s">
        <v>8</v>
      </c>
      <c r="E1936">
        <f>IF(D1936="ECO",1,IF(D1936="EZ",2,3))</f>
        <v>2</v>
      </c>
      <c r="F1936" t="s">
        <v>4</v>
      </c>
      <c r="G1936">
        <f>IF(F1936="PP_PM",1,IF(F1936="PP_CASH",2,3))</f>
        <v>1</v>
      </c>
      <c r="H1936" t="s">
        <v>5</v>
      </c>
      <c r="I1936">
        <f>IF(H1936="AKULAKUOB",1,IF(H1936="BUKAEXPRESS",2,IF(H1936="BUKALAPAK",3,IF(H1936="E3",4,IF(H1936="LAZADA",5,IF(H1936="MAGELLAN",6,IF(H1936="SHOPEE",7,IF(H1936="TOKOPEDIA",8,9))))))))</f>
        <v>7</v>
      </c>
      <c r="J1936">
        <v>17460</v>
      </c>
      <c r="K1936">
        <f>IF(M1936="Bermasalah",0,1)</f>
        <v>0</v>
      </c>
      <c r="L1936" t="s">
        <v>131</v>
      </c>
      <c r="M1936" t="str">
        <f t="shared" si="119"/>
        <v>Bermasalah</v>
      </c>
    </row>
    <row r="1937" spans="1:13" x14ac:dyDescent="0.25">
      <c r="A1937" s="1">
        <v>45055</v>
      </c>
      <c r="B1937" t="s">
        <v>123</v>
      </c>
      <c r="C1937">
        <f t="shared" si="121"/>
        <v>77</v>
      </c>
      <c r="D1937" t="s">
        <v>3</v>
      </c>
      <c r="E1937">
        <f>IF(D1937="ECO",1,IF(D1937="EZ",2,3))</f>
        <v>1</v>
      </c>
      <c r="F1937" t="s">
        <v>4</v>
      </c>
      <c r="G1937">
        <f>IF(F1937="PP_PM",1,IF(F1937="PP_CASH",2,3))</f>
        <v>1</v>
      </c>
      <c r="H1937" t="s">
        <v>5</v>
      </c>
      <c r="I1937">
        <f>IF(H1937="AKULAKUOB",1,IF(H1937="BUKAEXPRESS",2,IF(H1937="BUKALAPAK",3,IF(H1937="E3",4,IF(H1937="LAZADA",5,IF(H1937="MAGELLAN",6,IF(H1937="SHOPEE",7,IF(H1937="TOKOPEDIA",8,9))))))))</f>
        <v>7</v>
      </c>
      <c r="J1937">
        <v>20295</v>
      </c>
      <c r="K1937">
        <f>IF(M1937="Bermasalah",0,1)</f>
        <v>0</v>
      </c>
      <c r="L1937" t="s">
        <v>131</v>
      </c>
      <c r="M1937" t="str">
        <f t="shared" si="119"/>
        <v>Bermasalah</v>
      </c>
    </row>
    <row r="1938" spans="1:13" x14ac:dyDescent="0.25">
      <c r="A1938" s="1">
        <v>45056</v>
      </c>
      <c r="B1938" t="s">
        <v>123</v>
      </c>
      <c r="C1938">
        <f t="shared" si="121"/>
        <v>77</v>
      </c>
      <c r="D1938" t="s">
        <v>3</v>
      </c>
      <c r="E1938">
        <f>IF(D1938="ECO",1,IF(D1938="EZ",2,3))</f>
        <v>1</v>
      </c>
      <c r="F1938" t="s">
        <v>4</v>
      </c>
      <c r="G1938">
        <f>IF(F1938="PP_PM",1,IF(F1938="PP_CASH",2,3))</f>
        <v>1</v>
      </c>
      <c r="H1938" t="s">
        <v>5</v>
      </c>
      <c r="I1938">
        <f>IF(H1938="AKULAKUOB",1,IF(H1938="BUKAEXPRESS",2,IF(H1938="BUKALAPAK",3,IF(H1938="E3",4,IF(H1938="LAZADA",5,IF(H1938="MAGELLAN",6,IF(H1938="SHOPEE",7,IF(H1938="TOKOPEDIA",8,9))))))))</f>
        <v>7</v>
      </c>
      <c r="J1938">
        <v>24998</v>
      </c>
      <c r="K1938">
        <f>IF(M1938="Bermasalah",0,1)</f>
        <v>1</v>
      </c>
      <c r="L1938" t="s">
        <v>49</v>
      </c>
      <c r="M1938" t="str">
        <f t="shared" si="119"/>
        <v>Tidak Bermasalah</v>
      </c>
    </row>
    <row r="1939" spans="1:13" x14ac:dyDescent="0.25">
      <c r="A1939" s="1">
        <v>45104</v>
      </c>
      <c r="B1939" t="s">
        <v>123</v>
      </c>
      <c r="C1939">
        <f t="shared" si="121"/>
        <v>77</v>
      </c>
      <c r="D1939" t="s">
        <v>3</v>
      </c>
      <c r="E1939">
        <f>IF(D1939="ECO",1,IF(D1939="EZ",2,3))</f>
        <v>1</v>
      </c>
      <c r="F1939" t="s">
        <v>4</v>
      </c>
      <c r="G1939">
        <f>IF(F1939="PP_PM",1,IF(F1939="PP_CASH",2,3))</f>
        <v>1</v>
      </c>
      <c r="H1939" t="s">
        <v>5</v>
      </c>
      <c r="I1939">
        <f>IF(H1939="AKULAKUOB",1,IF(H1939="BUKAEXPRESS",2,IF(H1939="BUKALAPAK",3,IF(H1939="E3",4,IF(H1939="LAZADA",5,IF(H1939="MAGELLAN",6,IF(H1939="SHOPEE",7,IF(H1939="TOKOPEDIA",8,9))))))))</f>
        <v>7</v>
      </c>
      <c r="J1939">
        <v>7920</v>
      </c>
      <c r="K1939">
        <f>IF(M1939="Bermasalah",0,1)</f>
        <v>1</v>
      </c>
      <c r="L1939" t="s">
        <v>49</v>
      </c>
      <c r="M1939" t="str">
        <f t="shared" si="119"/>
        <v>Tidak Bermasalah</v>
      </c>
    </row>
    <row r="1940" spans="1:13" x14ac:dyDescent="0.25">
      <c r="A1940" s="1">
        <v>45014</v>
      </c>
      <c r="B1940" t="s">
        <v>109</v>
      </c>
      <c r="C1940">
        <f t="shared" si="121"/>
        <v>78</v>
      </c>
      <c r="D1940" t="s">
        <v>8</v>
      </c>
      <c r="E1940">
        <f>IF(D1940="ECO",1,IF(D1940="EZ",2,3))</f>
        <v>2</v>
      </c>
      <c r="F1940" t="s">
        <v>4</v>
      </c>
      <c r="G1940">
        <f>IF(F1940="PP_PM",1,IF(F1940="PP_CASH",2,3))</f>
        <v>1</v>
      </c>
      <c r="H1940" t="s">
        <v>12</v>
      </c>
      <c r="I1940">
        <f>IF(H1940="AKULAKUOB",1,IF(H1940="BUKAEXPRESS",2,IF(H1940="BUKALAPAK",3,IF(H1940="E3",4,IF(H1940="LAZADA",5,IF(H1940="MAGELLAN",6,IF(H1940="SHOPEE",7,IF(H1940="TOKOPEDIA",8,9))))))))</f>
        <v>6</v>
      </c>
      <c r="J1940">
        <v>19885</v>
      </c>
      <c r="K1940">
        <f>IF(M1940="Bermasalah",0,1)</f>
        <v>0</v>
      </c>
      <c r="L1940" t="s">
        <v>131</v>
      </c>
      <c r="M1940" t="str">
        <f t="shared" si="119"/>
        <v>Bermasalah</v>
      </c>
    </row>
    <row r="1941" spans="1:13" x14ac:dyDescent="0.25">
      <c r="A1941" s="1">
        <v>45022</v>
      </c>
      <c r="B1941" t="s">
        <v>109</v>
      </c>
      <c r="C1941">
        <f>IF(B1941=B1940,78,79)</f>
        <v>78</v>
      </c>
      <c r="D1941" t="s">
        <v>8</v>
      </c>
      <c r="E1941">
        <f>IF(D1941="ECO",1,IF(D1941="EZ",2,3))</f>
        <v>2</v>
      </c>
      <c r="F1941" t="s">
        <v>4</v>
      </c>
      <c r="G1941">
        <f>IF(F1941="PP_PM",1,IF(F1941="PP_CASH",2,3))</f>
        <v>1</v>
      </c>
      <c r="H1941" t="s">
        <v>12</v>
      </c>
      <c r="I1941">
        <f>IF(H1941="AKULAKUOB",1,IF(H1941="BUKAEXPRESS",2,IF(H1941="BUKALAPAK",3,IF(H1941="E3",4,IF(H1941="LAZADA",5,IF(H1941="MAGELLAN",6,IF(H1941="SHOPEE",7,IF(H1941="TOKOPEDIA",8,9))))))))</f>
        <v>6</v>
      </c>
      <c r="J1941">
        <v>18940</v>
      </c>
      <c r="K1941">
        <f>IF(M1941="Bermasalah",0,1)</f>
        <v>0</v>
      </c>
      <c r="L1941" t="s">
        <v>19</v>
      </c>
      <c r="M1941" t="str">
        <f t="shared" si="119"/>
        <v>Bermasalah</v>
      </c>
    </row>
    <row r="1942" spans="1:13" x14ac:dyDescent="0.25">
      <c r="A1942" s="1">
        <v>45019</v>
      </c>
      <c r="B1942" t="s">
        <v>109</v>
      </c>
      <c r="C1942">
        <f t="shared" ref="C1942:C1946" si="122">IF(B1942=B1941,78,79)</f>
        <v>78</v>
      </c>
      <c r="D1942" t="s">
        <v>8</v>
      </c>
      <c r="E1942">
        <f>IF(D1942="ECO",1,IF(D1942="EZ",2,3))</f>
        <v>2</v>
      </c>
      <c r="F1942" t="s">
        <v>4</v>
      </c>
      <c r="G1942">
        <f>IF(F1942="PP_PM",1,IF(F1942="PP_CASH",2,3))</f>
        <v>1</v>
      </c>
      <c r="H1942" t="s">
        <v>12</v>
      </c>
      <c r="I1942">
        <f>IF(H1942="AKULAKUOB",1,IF(H1942="BUKAEXPRESS",2,IF(H1942="BUKALAPAK",3,IF(H1942="E3",4,IF(H1942="LAZADA",5,IF(H1942="MAGELLAN",6,IF(H1942="SHOPEE",7,IF(H1942="TOKOPEDIA",8,9))))))))</f>
        <v>6</v>
      </c>
      <c r="J1942">
        <v>4300</v>
      </c>
      <c r="K1942">
        <f>IF(M1942="Bermasalah",0,1)</f>
        <v>0</v>
      </c>
      <c r="L1942" t="s">
        <v>19</v>
      </c>
      <c r="M1942" t="str">
        <f t="shared" si="119"/>
        <v>Bermasalah</v>
      </c>
    </row>
    <row r="1943" spans="1:13" x14ac:dyDescent="0.25">
      <c r="A1943" s="1">
        <v>45057</v>
      </c>
      <c r="B1943" t="s">
        <v>109</v>
      </c>
      <c r="C1943">
        <f t="shared" si="122"/>
        <v>78</v>
      </c>
      <c r="D1943" t="s">
        <v>8</v>
      </c>
      <c r="E1943">
        <f>IF(D1943="ECO",1,IF(D1943="EZ",2,3))</f>
        <v>2</v>
      </c>
      <c r="F1943" t="s">
        <v>4</v>
      </c>
      <c r="G1943">
        <f>IF(F1943="PP_PM",1,IF(F1943="PP_CASH",2,3))</f>
        <v>1</v>
      </c>
      <c r="H1943" t="s">
        <v>12</v>
      </c>
      <c r="I1943">
        <f>IF(H1943="AKULAKUOB",1,IF(H1943="BUKAEXPRESS",2,IF(H1943="BUKALAPAK",3,IF(H1943="E3",4,IF(H1943="LAZADA",5,IF(H1943="MAGELLAN",6,IF(H1943="SHOPEE",7,IF(H1943="TOKOPEDIA",8,9))))))))</f>
        <v>6</v>
      </c>
      <c r="J1943">
        <v>32446</v>
      </c>
      <c r="K1943">
        <f>IF(M1943="Bermasalah",0,1)</f>
        <v>0</v>
      </c>
      <c r="L1943" t="s">
        <v>131</v>
      </c>
      <c r="M1943" t="str">
        <f t="shared" si="119"/>
        <v>Bermasalah</v>
      </c>
    </row>
    <row r="1944" spans="1:13" x14ac:dyDescent="0.25">
      <c r="A1944" s="1">
        <v>45092</v>
      </c>
      <c r="B1944" t="s">
        <v>109</v>
      </c>
      <c r="C1944">
        <f t="shared" si="122"/>
        <v>78</v>
      </c>
      <c r="D1944" t="s">
        <v>8</v>
      </c>
      <c r="E1944">
        <f>IF(D1944="ECO",1,IF(D1944="EZ",2,3))</f>
        <v>2</v>
      </c>
      <c r="F1944" t="s">
        <v>4</v>
      </c>
      <c r="G1944">
        <f>IF(F1944="PP_PM",1,IF(F1944="PP_CASH",2,3))</f>
        <v>1</v>
      </c>
      <c r="H1944" t="s">
        <v>12</v>
      </c>
      <c r="I1944">
        <f>IF(H1944="AKULAKUOB",1,IF(H1944="BUKAEXPRESS",2,IF(H1944="BUKALAPAK",3,IF(H1944="E3",4,IF(H1944="LAZADA",5,IF(H1944="MAGELLAN",6,IF(H1944="SHOPEE",7,IF(H1944="TOKOPEDIA",8,9))))))))</f>
        <v>6</v>
      </c>
      <c r="J1944">
        <v>13371</v>
      </c>
      <c r="K1944">
        <f>IF(M1944="Bermasalah",0,1)</f>
        <v>1</v>
      </c>
      <c r="L1944" t="s">
        <v>49</v>
      </c>
      <c r="M1944" t="str">
        <f t="shared" si="119"/>
        <v>Tidak Bermasalah</v>
      </c>
    </row>
    <row r="1945" spans="1:13" x14ac:dyDescent="0.25">
      <c r="A1945" s="1">
        <v>45005</v>
      </c>
      <c r="B1945" t="s">
        <v>149</v>
      </c>
      <c r="C1945">
        <f t="shared" si="122"/>
        <v>79</v>
      </c>
      <c r="D1945" t="s">
        <v>8</v>
      </c>
      <c r="E1945">
        <f>IF(D1945="ECO",1,IF(D1945="EZ",2,3))</f>
        <v>2</v>
      </c>
      <c r="F1945" t="s">
        <v>4</v>
      </c>
      <c r="G1945">
        <f>IF(F1945="PP_PM",1,IF(F1945="PP_CASH",2,3))</f>
        <v>1</v>
      </c>
      <c r="H1945" t="s">
        <v>12</v>
      </c>
      <c r="I1945">
        <f>IF(H1945="AKULAKUOB",1,IF(H1945="BUKAEXPRESS",2,IF(H1945="BUKALAPAK",3,IF(H1945="E3",4,IF(H1945="LAZADA",5,IF(H1945="MAGELLAN",6,IF(H1945="SHOPEE",7,IF(H1945="TOKOPEDIA",8,9))))))))</f>
        <v>6</v>
      </c>
      <c r="J1945">
        <v>38369</v>
      </c>
      <c r="K1945">
        <f>IF(M1945="Bermasalah",0,1)</f>
        <v>0</v>
      </c>
      <c r="L1945" t="s">
        <v>19</v>
      </c>
      <c r="M1945" t="str">
        <f t="shared" si="119"/>
        <v>Bermasalah</v>
      </c>
    </row>
    <row r="1946" spans="1:13" x14ac:dyDescent="0.25">
      <c r="A1946" s="1">
        <v>45010</v>
      </c>
      <c r="B1946" t="s">
        <v>149</v>
      </c>
      <c r="C1946">
        <f>IF(B1946=B1945,79,80)</f>
        <v>79</v>
      </c>
      <c r="D1946" t="s">
        <v>8</v>
      </c>
      <c r="E1946">
        <f>IF(D1946="ECO",1,IF(D1946="EZ",2,3))</f>
        <v>2</v>
      </c>
      <c r="F1946" t="s">
        <v>4</v>
      </c>
      <c r="G1946">
        <f>IF(F1946="PP_PM",1,IF(F1946="PP_CASH",2,3))</f>
        <v>1</v>
      </c>
      <c r="H1946" t="s">
        <v>12</v>
      </c>
      <c r="I1946">
        <f>IF(H1946="AKULAKUOB",1,IF(H1946="BUKAEXPRESS",2,IF(H1946="BUKALAPAK",3,IF(H1946="E3",4,IF(H1946="LAZADA",5,IF(H1946="MAGELLAN",6,IF(H1946="SHOPEE",7,IF(H1946="TOKOPEDIA",8,9))))))))</f>
        <v>6</v>
      </c>
      <c r="J1946">
        <v>30070</v>
      </c>
      <c r="K1946">
        <f>IF(M1946="Bermasalah",0,1)</f>
        <v>0</v>
      </c>
      <c r="L1946" t="s">
        <v>131</v>
      </c>
      <c r="M1946" t="str">
        <f t="shared" si="119"/>
        <v>Bermasalah</v>
      </c>
    </row>
    <row r="1947" spans="1:13" x14ac:dyDescent="0.25">
      <c r="A1947" s="1">
        <v>45013</v>
      </c>
      <c r="B1947" t="s">
        <v>149</v>
      </c>
      <c r="C1947">
        <f t="shared" ref="C1947:C1970" si="123">IF(B1947=B1946,79,80)</f>
        <v>79</v>
      </c>
      <c r="D1947" t="s">
        <v>8</v>
      </c>
      <c r="E1947">
        <f>IF(D1947="ECO",1,IF(D1947="EZ",2,3))</f>
        <v>2</v>
      </c>
      <c r="F1947" t="s">
        <v>4</v>
      </c>
      <c r="G1947">
        <f>IF(F1947="PP_PM",1,IF(F1947="PP_CASH",2,3))</f>
        <v>1</v>
      </c>
      <c r="H1947" t="s">
        <v>12</v>
      </c>
      <c r="I1947">
        <f>IF(H1947="AKULAKUOB",1,IF(H1947="BUKAEXPRESS",2,IF(H1947="BUKALAPAK",3,IF(H1947="E3",4,IF(H1947="LAZADA",5,IF(H1947="MAGELLAN",6,IF(H1947="SHOPEE",7,IF(H1947="TOKOPEDIA",8,9))))))))</f>
        <v>6</v>
      </c>
      <c r="J1947">
        <v>19400</v>
      </c>
      <c r="K1947">
        <f>IF(M1947="Bermasalah",0,1)</f>
        <v>0</v>
      </c>
      <c r="L1947" t="s">
        <v>131</v>
      </c>
      <c r="M1947" t="str">
        <f t="shared" si="119"/>
        <v>Bermasalah</v>
      </c>
    </row>
    <row r="1948" spans="1:13" x14ac:dyDescent="0.25">
      <c r="A1948" s="1">
        <v>45020</v>
      </c>
      <c r="B1948" t="s">
        <v>149</v>
      </c>
      <c r="C1948">
        <f t="shared" si="123"/>
        <v>79</v>
      </c>
      <c r="D1948" t="s">
        <v>3</v>
      </c>
      <c r="E1948">
        <f>IF(D1948="ECO",1,IF(D1948="EZ",2,3))</f>
        <v>1</v>
      </c>
      <c r="F1948" t="s">
        <v>4</v>
      </c>
      <c r="G1948">
        <f>IF(F1948="PP_PM",1,IF(F1948="PP_CASH",2,3))</f>
        <v>1</v>
      </c>
      <c r="H1948" t="s">
        <v>12</v>
      </c>
      <c r="I1948">
        <f>IF(H1948="AKULAKUOB",1,IF(H1948="BUKAEXPRESS",2,IF(H1948="BUKALAPAK",3,IF(H1948="E3",4,IF(H1948="LAZADA",5,IF(H1948="MAGELLAN",6,IF(H1948="SHOPEE",7,IF(H1948="TOKOPEDIA",8,9))))))))</f>
        <v>6</v>
      </c>
      <c r="J1948">
        <v>27478</v>
      </c>
      <c r="K1948">
        <f>IF(M1948="Bermasalah",0,1)</f>
        <v>1</v>
      </c>
      <c r="L1948" t="s">
        <v>49</v>
      </c>
      <c r="M1948" t="str">
        <f t="shared" si="119"/>
        <v>Tidak Bermasalah</v>
      </c>
    </row>
    <row r="1949" spans="1:13" x14ac:dyDescent="0.25">
      <c r="A1949" s="1">
        <v>45020</v>
      </c>
      <c r="B1949" t="s">
        <v>149</v>
      </c>
      <c r="C1949">
        <f t="shared" si="123"/>
        <v>79</v>
      </c>
      <c r="D1949" t="s">
        <v>8</v>
      </c>
      <c r="E1949">
        <f>IF(D1949="ECO",1,IF(D1949="EZ",2,3))</f>
        <v>2</v>
      </c>
      <c r="F1949" t="s">
        <v>4</v>
      </c>
      <c r="G1949">
        <f>IF(F1949="PP_PM",1,IF(F1949="PP_CASH",2,3))</f>
        <v>1</v>
      </c>
      <c r="H1949" t="s">
        <v>12</v>
      </c>
      <c r="I1949">
        <f>IF(H1949="AKULAKUOB",1,IF(H1949="BUKAEXPRESS",2,IF(H1949="BUKALAPAK",3,IF(H1949="E3",4,IF(H1949="LAZADA",5,IF(H1949="MAGELLAN",6,IF(H1949="SHOPEE",7,IF(H1949="TOKOPEDIA",8,9))))))))</f>
        <v>6</v>
      </c>
      <c r="J1949">
        <v>17710</v>
      </c>
      <c r="K1949">
        <f>IF(M1949="Bermasalah",0,1)</f>
        <v>0</v>
      </c>
      <c r="L1949" t="s">
        <v>19</v>
      </c>
      <c r="M1949" t="str">
        <f t="shared" si="119"/>
        <v>Bermasalah</v>
      </c>
    </row>
    <row r="1950" spans="1:13" x14ac:dyDescent="0.25">
      <c r="A1950" s="1">
        <v>45022</v>
      </c>
      <c r="B1950" t="s">
        <v>149</v>
      </c>
      <c r="C1950">
        <f t="shared" si="123"/>
        <v>79</v>
      </c>
      <c r="D1950" t="s">
        <v>8</v>
      </c>
      <c r="E1950">
        <f>IF(D1950="ECO",1,IF(D1950="EZ",2,3))</f>
        <v>2</v>
      </c>
      <c r="F1950" t="s">
        <v>4</v>
      </c>
      <c r="G1950">
        <f>IF(F1950="PP_PM",1,IF(F1950="PP_CASH",2,3))</f>
        <v>1</v>
      </c>
      <c r="H1950" t="s">
        <v>12</v>
      </c>
      <c r="I1950">
        <f>IF(H1950="AKULAKUOB",1,IF(H1950="BUKAEXPRESS",2,IF(H1950="BUKALAPAK",3,IF(H1950="E3",4,IF(H1950="LAZADA",5,IF(H1950="MAGELLAN",6,IF(H1950="SHOPEE",7,IF(H1950="TOKOPEDIA",8,9))))))))</f>
        <v>6</v>
      </c>
      <c r="J1950">
        <v>4615</v>
      </c>
      <c r="K1950">
        <f>IF(M1950="Bermasalah",0,1)</f>
        <v>0</v>
      </c>
      <c r="L1950" t="s">
        <v>19</v>
      </c>
      <c r="M1950" t="str">
        <f t="shared" si="119"/>
        <v>Bermasalah</v>
      </c>
    </row>
    <row r="1951" spans="1:13" x14ac:dyDescent="0.25">
      <c r="A1951" s="1">
        <v>45058</v>
      </c>
      <c r="B1951" t="s">
        <v>149</v>
      </c>
      <c r="C1951">
        <f t="shared" si="123"/>
        <v>79</v>
      </c>
      <c r="D1951" t="s">
        <v>8</v>
      </c>
      <c r="E1951">
        <f>IF(D1951="ECO",1,IF(D1951="EZ",2,3))</f>
        <v>2</v>
      </c>
      <c r="F1951" t="s">
        <v>4</v>
      </c>
      <c r="G1951">
        <f>IF(F1951="PP_PM",1,IF(F1951="PP_CASH",2,3))</f>
        <v>1</v>
      </c>
      <c r="H1951" t="s">
        <v>12</v>
      </c>
      <c r="I1951">
        <f>IF(H1951="AKULAKUOB",1,IF(H1951="BUKAEXPRESS",2,IF(H1951="BUKALAPAK",3,IF(H1951="E3",4,IF(H1951="LAZADA",5,IF(H1951="MAGELLAN",6,IF(H1951="SHOPEE",7,IF(H1951="TOKOPEDIA",8,9))))))))</f>
        <v>6</v>
      </c>
      <c r="J1951">
        <v>10920</v>
      </c>
      <c r="K1951">
        <f>IF(M1951="Bermasalah",0,1)</f>
        <v>0</v>
      </c>
      <c r="L1951" t="s">
        <v>19</v>
      </c>
      <c r="M1951" t="str">
        <f t="shared" si="119"/>
        <v>Bermasalah</v>
      </c>
    </row>
    <row r="1952" spans="1:13" x14ac:dyDescent="0.25">
      <c r="A1952" s="1">
        <v>45059</v>
      </c>
      <c r="B1952" t="s">
        <v>149</v>
      </c>
      <c r="C1952">
        <f t="shared" si="123"/>
        <v>79</v>
      </c>
      <c r="D1952" t="s">
        <v>8</v>
      </c>
      <c r="E1952">
        <f>IF(D1952="ECO",1,IF(D1952="EZ",2,3))</f>
        <v>2</v>
      </c>
      <c r="F1952" t="s">
        <v>4</v>
      </c>
      <c r="G1952">
        <f>IF(F1952="PP_PM",1,IF(F1952="PP_CASH",2,3))</f>
        <v>1</v>
      </c>
      <c r="H1952" t="s">
        <v>12</v>
      </c>
      <c r="I1952">
        <f>IF(H1952="AKULAKUOB",1,IF(H1952="BUKAEXPRESS",2,IF(H1952="BUKALAPAK",3,IF(H1952="E3",4,IF(H1952="LAZADA",5,IF(H1952="MAGELLAN",6,IF(H1952="SHOPEE",7,IF(H1952="TOKOPEDIA",8,9))))))))</f>
        <v>6</v>
      </c>
      <c r="J1952">
        <v>28130</v>
      </c>
      <c r="K1952">
        <f>IF(M1952="Bermasalah",0,1)</f>
        <v>0</v>
      </c>
      <c r="L1952" t="s">
        <v>131</v>
      </c>
      <c r="M1952" t="str">
        <f t="shared" si="119"/>
        <v>Bermasalah</v>
      </c>
    </row>
    <row r="1953" spans="1:13" x14ac:dyDescent="0.25">
      <c r="A1953" s="1">
        <v>45060</v>
      </c>
      <c r="B1953" t="s">
        <v>149</v>
      </c>
      <c r="C1953">
        <f t="shared" si="123"/>
        <v>79</v>
      </c>
      <c r="D1953" t="s">
        <v>3</v>
      </c>
      <c r="E1953">
        <f>IF(D1953="ECO",1,IF(D1953="EZ",2,3))</f>
        <v>1</v>
      </c>
      <c r="F1953" t="s">
        <v>4</v>
      </c>
      <c r="G1953">
        <f>IF(F1953="PP_PM",1,IF(F1953="PP_CASH",2,3))</f>
        <v>1</v>
      </c>
      <c r="H1953" t="s">
        <v>12</v>
      </c>
      <c r="I1953">
        <f>IF(H1953="AKULAKUOB",1,IF(H1953="BUKAEXPRESS",2,IF(H1953="BUKALAPAK",3,IF(H1953="E3",4,IF(H1953="LAZADA",5,IF(H1953="MAGELLAN",6,IF(H1953="SHOPEE",7,IF(H1953="TOKOPEDIA",8,9))))))))</f>
        <v>6</v>
      </c>
      <c r="J1953">
        <v>31432</v>
      </c>
      <c r="K1953">
        <f>IF(M1953="Bermasalah",0,1)</f>
        <v>1</v>
      </c>
      <c r="L1953" t="s">
        <v>49</v>
      </c>
      <c r="M1953" t="str">
        <f t="shared" si="119"/>
        <v>Tidak Bermasalah</v>
      </c>
    </row>
    <row r="1954" spans="1:13" x14ac:dyDescent="0.25">
      <c r="A1954" s="1">
        <v>45061</v>
      </c>
      <c r="B1954" t="s">
        <v>149</v>
      </c>
      <c r="C1954">
        <f t="shared" si="123"/>
        <v>79</v>
      </c>
      <c r="D1954" t="s">
        <v>3</v>
      </c>
      <c r="E1954">
        <f>IF(D1954="ECO",1,IF(D1954="EZ",2,3))</f>
        <v>1</v>
      </c>
      <c r="F1954" t="s">
        <v>4</v>
      </c>
      <c r="G1954">
        <f>IF(F1954="PP_PM",1,IF(F1954="PP_CASH",2,3))</f>
        <v>1</v>
      </c>
      <c r="H1954" t="s">
        <v>12</v>
      </c>
      <c r="I1954">
        <f>IF(H1954="AKULAKUOB",1,IF(H1954="BUKAEXPRESS",2,IF(H1954="BUKALAPAK",3,IF(H1954="E3",4,IF(H1954="LAZADA",5,IF(H1954="MAGELLAN",6,IF(H1954="SHOPEE",7,IF(H1954="TOKOPEDIA",8,9))))))))</f>
        <v>6</v>
      </c>
      <c r="J1954">
        <v>21532</v>
      </c>
      <c r="K1954">
        <f>IF(M1954="Bermasalah",0,1)</f>
        <v>1</v>
      </c>
      <c r="L1954" t="s">
        <v>49</v>
      </c>
      <c r="M1954" t="str">
        <f t="shared" si="119"/>
        <v>Tidak Bermasalah</v>
      </c>
    </row>
    <row r="1955" spans="1:13" x14ac:dyDescent="0.25">
      <c r="A1955" s="1">
        <v>45062</v>
      </c>
      <c r="B1955" t="s">
        <v>149</v>
      </c>
      <c r="C1955">
        <f t="shared" si="123"/>
        <v>79</v>
      </c>
      <c r="D1955" t="s">
        <v>3</v>
      </c>
      <c r="E1955">
        <f>IF(D1955="ECO",1,IF(D1955="EZ",2,3))</f>
        <v>1</v>
      </c>
      <c r="F1955" t="s">
        <v>4</v>
      </c>
      <c r="G1955">
        <f>IF(F1955="PP_PM",1,IF(F1955="PP_CASH",2,3))</f>
        <v>1</v>
      </c>
      <c r="H1955" t="s">
        <v>12</v>
      </c>
      <c r="I1955">
        <f>IF(H1955="AKULAKUOB",1,IF(H1955="BUKAEXPRESS",2,IF(H1955="BUKALAPAK",3,IF(H1955="E3",4,IF(H1955="LAZADA",5,IF(H1955="MAGELLAN",6,IF(H1955="SHOPEE",7,IF(H1955="TOKOPEDIA",8,9))))))))</f>
        <v>6</v>
      </c>
      <c r="J1955">
        <v>16090</v>
      </c>
      <c r="K1955">
        <f>IF(M1955="Bermasalah",0,1)</f>
        <v>1</v>
      </c>
      <c r="L1955" t="s">
        <v>49</v>
      </c>
      <c r="M1955" t="str">
        <f t="shared" si="119"/>
        <v>Tidak Bermasalah</v>
      </c>
    </row>
    <row r="1956" spans="1:13" x14ac:dyDescent="0.25">
      <c r="A1956" s="1">
        <v>45049</v>
      </c>
      <c r="B1956" t="s">
        <v>149</v>
      </c>
      <c r="C1956">
        <f t="shared" si="123"/>
        <v>79</v>
      </c>
      <c r="D1956" t="s">
        <v>8</v>
      </c>
      <c r="E1956">
        <f>IF(D1956="ECO",1,IF(D1956="EZ",2,3))</f>
        <v>2</v>
      </c>
      <c r="F1956" t="s">
        <v>4</v>
      </c>
      <c r="G1956">
        <f>IF(F1956="PP_PM",1,IF(F1956="PP_CASH",2,3))</f>
        <v>1</v>
      </c>
      <c r="H1956" t="s">
        <v>12</v>
      </c>
      <c r="I1956">
        <f>IF(H1956="AKULAKUOB",1,IF(H1956="BUKAEXPRESS",2,IF(H1956="BUKALAPAK",3,IF(H1956="E3",4,IF(H1956="LAZADA",5,IF(H1956="MAGELLAN",6,IF(H1956="SHOPEE",7,IF(H1956="TOKOPEDIA",8,9))))))))</f>
        <v>6</v>
      </c>
      <c r="J1956">
        <v>30320</v>
      </c>
      <c r="K1956">
        <f>IF(M1956="Bermasalah",0,1)</f>
        <v>0</v>
      </c>
      <c r="L1956" t="s">
        <v>19</v>
      </c>
      <c r="M1956" t="str">
        <f t="shared" si="119"/>
        <v>Bermasalah</v>
      </c>
    </row>
    <row r="1957" spans="1:13" x14ac:dyDescent="0.25">
      <c r="A1957" s="1">
        <v>45058</v>
      </c>
      <c r="B1957" t="s">
        <v>149</v>
      </c>
      <c r="C1957">
        <f t="shared" si="123"/>
        <v>79</v>
      </c>
      <c r="D1957" t="s">
        <v>8</v>
      </c>
      <c r="E1957">
        <f>IF(D1957="ECO",1,IF(D1957="EZ",2,3))</f>
        <v>2</v>
      </c>
      <c r="F1957" t="s">
        <v>4</v>
      </c>
      <c r="G1957">
        <f>IF(F1957="PP_PM",1,IF(F1957="PP_CASH",2,3))</f>
        <v>1</v>
      </c>
      <c r="H1957" t="s">
        <v>12</v>
      </c>
      <c r="I1957">
        <f>IF(H1957="AKULAKUOB",1,IF(H1957="BUKAEXPRESS",2,IF(H1957="BUKALAPAK",3,IF(H1957="E3",4,IF(H1957="LAZADA",5,IF(H1957="MAGELLAN",6,IF(H1957="SHOPEE",7,IF(H1957="TOKOPEDIA",8,9))))))))</f>
        <v>6</v>
      </c>
      <c r="J1957">
        <v>24015</v>
      </c>
      <c r="K1957">
        <f>IF(M1957="Bermasalah",0,1)</f>
        <v>1</v>
      </c>
      <c r="L1957" t="s">
        <v>49</v>
      </c>
      <c r="M1957" t="str">
        <f t="shared" si="119"/>
        <v>Tidak Bermasalah</v>
      </c>
    </row>
    <row r="1958" spans="1:13" x14ac:dyDescent="0.25">
      <c r="A1958" s="1">
        <v>45049</v>
      </c>
      <c r="B1958" t="s">
        <v>149</v>
      </c>
      <c r="C1958">
        <f t="shared" si="123"/>
        <v>79</v>
      </c>
      <c r="D1958" t="s">
        <v>8</v>
      </c>
      <c r="E1958">
        <f>IF(D1958="ECO",1,IF(D1958="EZ",2,3))</f>
        <v>2</v>
      </c>
      <c r="F1958" t="s">
        <v>4</v>
      </c>
      <c r="G1958">
        <f>IF(F1958="PP_PM",1,IF(F1958="PP_CASH",2,3))</f>
        <v>1</v>
      </c>
      <c r="H1958" t="s">
        <v>12</v>
      </c>
      <c r="I1958">
        <f>IF(H1958="AKULAKUOB",1,IF(H1958="BUKAEXPRESS",2,IF(H1958="BUKALAPAK",3,IF(H1958="E3",4,IF(H1958="LAZADA",5,IF(H1958="MAGELLAN",6,IF(H1958="SHOPEE",7,IF(H1958="TOKOPEDIA",8,9))))))))</f>
        <v>6</v>
      </c>
      <c r="J1958">
        <v>27895</v>
      </c>
      <c r="K1958">
        <f>IF(M1958="Bermasalah",0,1)</f>
        <v>0</v>
      </c>
      <c r="L1958" t="s">
        <v>131</v>
      </c>
      <c r="M1958" t="str">
        <f t="shared" si="119"/>
        <v>Bermasalah</v>
      </c>
    </row>
    <row r="1959" spans="1:13" x14ac:dyDescent="0.25">
      <c r="A1959" s="1">
        <v>45086</v>
      </c>
      <c r="B1959" t="s">
        <v>149</v>
      </c>
      <c r="C1959">
        <f t="shared" si="123"/>
        <v>79</v>
      </c>
      <c r="D1959" t="s">
        <v>8</v>
      </c>
      <c r="E1959">
        <f>IF(D1959="ECO",1,IF(D1959="EZ",2,3))</f>
        <v>2</v>
      </c>
      <c r="F1959" t="s">
        <v>4</v>
      </c>
      <c r="G1959">
        <f>IF(F1959="PP_PM",1,IF(F1959="PP_CASH",2,3))</f>
        <v>1</v>
      </c>
      <c r="H1959" t="s">
        <v>12</v>
      </c>
      <c r="I1959">
        <f>IF(H1959="AKULAKUOB",1,IF(H1959="BUKAEXPRESS",2,IF(H1959="BUKALAPAK",3,IF(H1959="E3",4,IF(H1959="LAZADA",5,IF(H1959="MAGELLAN",6,IF(H1959="SHOPEE",7,IF(H1959="TOKOPEDIA",8,9))))))))</f>
        <v>6</v>
      </c>
      <c r="J1959">
        <v>5555</v>
      </c>
      <c r="K1959">
        <f>IF(M1959="Bermasalah",0,1)</f>
        <v>1</v>
      </c>
      <c r="L1959" t="s">
        <v>49</v>
      </c>
      <c r="M1959" t="str">
        <f t="shared" si="119"/>
        <v>Tidak Bermasalah</v>
      </c>
    </row>
    <row r="1960" spans="1:13" x14ac:dyDescent="0.25">
      <c r="A1960" s="1">
        <v>45104</v>
      </c>
      <c r="B1960" t="s">
        <v>149</v>
      </c>
      <c r="C1960">
        <f t="shared" si="123"/>
        <v>79</v>
      </c>
      <c r="D1960" t="s">
        <v>8</v>
      </c>
      <c r="E1960">
        <f>IF(D1960="ECO",1,IF(D1960="EZ",2,3))</f>
        <v>2</v>
      </c>
      <c r="F1960" t="s">
        <v>4</v>
      </c>
      <c r="G1960">
        <f>IF(F1960="PP_PM",1,IF(F1960="PP_CASH",2,3))</f>
        <v>1</v>
      </c>
      <c r="H1960" t="s">
        <v>12</v>
      </c>
      <c r="I1960">
        <f>IF(H1960="AKULAKUOB",1,IF(H1960="BUKAEXPRESS",2,IF(H1960="BUKALAPAK",3,IF(H1960="E3",4,IF(H1960="LAZADA",5,IF(H1960="MAGELLAN",6,IF(H1960="SHOPEE",7,IF(H1960="TOKOPEDIA",8,9))))))))</f>
        <v>6</v>
      </c>
      <c r="J1960">
        <v>59170</v>
      </c>
      <c r="K1960">
        <f>IF(M1960="Bermasalah",0,1)</f>
        <v>1</v>
      </c>
      <c r="L1960" t="s">
        <v>49</v>
      </c>
      <c r="M1960" t="str">
        <f t="shared" si="119"/>
        <v>Tidak Bermasalah</v>
      </c>
    </row>
    <row r="1961" spans="1:13" x14ac:dyDescent="0.25">
      <c r="A1961" s="1">
        <v>45096</v>
      </c>
      <c r="B1961" t="s">
        <v>149</v>
      </c>
      <c r="C1961">
        <f t="shared" si="123"/>
        <v>79</v>
      </c>
      <c r="D1961" t="s">
        <v>8</v>
      </c>
      <c r="E1961">
        <f>IF(D1961="ECO",1,IF(D1961="EZ",2,3))</f>
        <v>2</v>
      </c>
      <c r="F1961" t="s">
        <v>4</v>
      </c>
      <c r="G1961">
        <f>IF(F1961="PP_PM",1,IF(F1961="PP_CASH",2,3))</f>
        <v>1</v>
      </c>
      <c r="H1961" t="s">
        <v>12</v>
      </c>
      <c r="I1961">
        <f>IF(H1961="AKULAKUOB",1,IF(H1961="BUKAEXPRESS",2,IF(H1961="BUKALAPAK",3,IF(H1961="E3",4,IF(H1961="LAZADA",5,IF(H1961="MAGELLAN",6,IF(H1961="SHOPEE",7,IF(H1961="TOKOPEDIA",8,9))))))))</f>
        <v>6</v>
      </c>
      <c r="J1961">
        <v>10435</v>
      </c>
      <c r="K1961">
        <f>IF(M1961="Bermasalah",0,1)</f>
        <v>1</v>
      </c>
      <c r="L1961" t="s">
        <v>49</v>
      </c>
      <c r="M1961" t="str">
        <f t="shared" si="119"/>
        <v>Tidak Bermasalah</v>
      </c>
    </row>
    <row r="1962" spans="1:13" x14ac:dyDescent="0.25">
      <c r="A1962" s="1">
        <v>45093</v>
      </c>
      <c r="B1962" t="s">
        <v>149</v>
      </c>
      <c r="C1962">
        <f t="shared" si="123"/>
        <v>79</v>
      </c>
      <c r="D1962" t="s">
        <v>8</v>
      </c>
      <c r="E1962">
        <f>IF(D1962="ECO",1,IF(D1962="EZ",2,3))</f>
        <v>2</v>
      </c>
      <c r="F1962" t="s">
        <v>4</v>
      </c>
      <c r="G1962">
        <f>IF(F1962="PP_PM",1,IF(F1962="PP_CASH",2,3))</f>
        <v>1</v>
      </c>
      <c r="H1962" t="s">
        <v>12</v>
      </c>
      <c r="I1962">
        <f>IF(H1962="AKULAKUOB",1,IF(H1962="BUKAEXPRESS",2,IF(H1962="BUKALAPAK",3,IF(H1962="E3",4,IF(H1962="LAZADA",5,IF(H1962="MAGELLAN",6,IF(H1962="SHOPEE",7,IF(H1962="TOKOPEDIA",8,9))))))))</f>
        <v>6</v>
      </c>
      <c r="J1962">
        <v>5585</v>
      </c>
      <c r="K1962">
        <f>IF(M1962="Bermasalah",0,1)</f>
        <v>1</v>
      </c>
      <c r="L1962" t="s">
        <v>49</v>
      </c>
      <c r="M1962" t="str">
        <f t="shared" si="119"/>
        <v>Tidak Bermasalah</v>
      </c>
    </row>
    <row r="1963" spans="1:13" x14ac:dyDescent="0.25">
      <c r="A1963" s="1">
        <v>45106</v>
      </c>
      <c r="B1963" t="s">
        <v>149</v>
      </c>
      <c r="C1963">
        <f t="shared" si="123"/>
        <v>79</v>
      </c>
      <c r="D1963" t="s">
        <v>8</v>
      </c>
      <c r="E1963">
        <f>IF(D1963="ECO",1,IF(D1963="EZ",2,3))</f>
        <v>2</v>
      </c>
      <c r="F1963" t="s">
        <v>4</v>
      </c>
      <c r="G1963">
        <f>IF(F1963="PP_PM",1,IF(F1963="PP_CASH",2,3))</f>
        <v>1</v>
      </c>
      <c r="H1963" t="s">
        <v>12</v>
      </c>
      <c r="I1963">
        <f>IF(H1963="AKULAKUOB",1,IF(H1963="BUKAEXPRESS",2,IF(H1963="BUKALAPAK",3,IF(H1963="E3",4,IF(H1963="LAZADA",5,IF(H1963="MAGELLAN",6,IF(H1963="SHOPEE",7,IF(H1963="TOKOPEDIA",8,9))))))))</f>
        <v>6</v>
      </c>
      <c r="J1963">
        <v>30070</v>
      </c>
      <c r="K1963">
        <f>IF(M1963="Bermasalah",0,1)</f>
        <v>1</v>
      </c>
      <c r="L1963" t="s">
        <v>49</v>
      </c>
      <c r="M1963" t="str">
        <f t="shared" si="119"/>
        <v>Tidak Bermasalah</v>
      </c>
    </row>
    <row r="1964" spans="1:13" x14ac:dyDescent="0.25">
      <c r="A1964" s="1">
        <v>45088</v>
      </c>
      <c r="B1964" t="s">
        <v>149</v>
      </c>
      <c r="C1964">
        <f t="shared" si="123"/>
        <v>79</v>
      </c>
      <c r="D1964" t="s">
        <v>8</v>
      </c>
      <c r="E1964">
        <f>IF(D1964="ECO",1,IF(D1964="EZ",2,3))</f>
        <v>2</v>
      </c>
      <c r="F1964" t="s">
        <v>4</v>
      </c>
      <c r="G1964">
        <f>IF(F1964="PP_PM",1,IF(F1964="PP_CASH",2,3))</f>
        <v>1</v>
      </c>
      <c r="H1964" t="s">
        <v>12</v>
      </c>
      <c r="I1964">
        <f>IF(H1964="AKULAKUOB",1,IF(H1964="BUKAEXPRESS",2,IF(H1964="BUKALAPAK",3,IF(H1964="E3",4,IF(H1964="LAZADA",5,IF(H1964="MAGELLAN",6,IF(H1964="SHOPEE",7,IF(H1964="TOKOPEDIA",8,9))))))))</f>
        <v>6</v>
      </c>
      <c r="J1964">
        <v>10670</v>
      </c>
      <c r="K1964">
        <f>IF(M1964="Bermasalah",0,1)</f>
        <v>1</v>
      </c>
      <c r="L1964" t="s">
        <v>49</v>
      </c>
      <c r="M1964" t="str">
        <f t="shared" si="119"/>
        <v>Tidak Bermasalah</v>
      </c>
    </row>
    <row r="1965" spans="1:13" x14ac:dyDescent="0.25">
      <c r="A1965" s="1">
        <v>45092</v>
      </c>
      <c r="B1965" t="s">
        <v>149</v>
      </c>
      <c r="C1965">
        <f t="shared" si="123"/>
        <v>79</v>
      </c>
      <c r="D1965" t="s">
        <v>8</v>
      </c>
      <c r="E1965">
        <f>IF(D1965="ECO",1,IF(D1965="EZ",2,3))</f>
        <v>2</v>
      </c>
      <c r="F1965" t="s">
        <v>4</v>
      </c>
      <c r="G1965">
        <f>IF(F1965="PP_PM",1,IF(F1965="PP_CASH",2,3))</f>
        <v>1</v>
      </c>
      <c r="H1965" t="s">
        <v>12</v>
      </c>
      <c r="I1965">
        <f>IF(H1965="AKULAKUOB",1,IF(H1965="BUKAEXPRESS",2,IF(H1965="BUKALAPAK",3,IF(H1965="E3",4,IF(H1965="LAZADA",5,IF(H1965="MAGELLAN",6,IF(H1965="SHOPEE",7,IF(H1965="TOKOPEDIA",8,9))))))))</f>
        <v>6</v>
      </c>
      <c r="J1965">
        <v>6555</v>
      </c>
      <c r="K1965">
        <f>IF(M1965="Bermasalah",0,1)</f>
        <v>1</v>
      </c>
      <c r="L1965" t="s">
        <v>49</v>
      </c>
      <c r="M1965" t="str">
        <f t="shared" si="119"/>
        <v>Tidak Bermasalah</v>
      </c>
    </row>
    <row r="1966" spans="1:13" x14ac:dyDescent="0.25">
      <c r="A1966" s="1">
        <v>45097</v>
      </c>
      <c r="B1966" t="s">
        <v>149</v>
      </c>
      <c r="C1966">
        <f t="shared" si="123"/>
        <v>79</v>
      </c>
      <c r="D1966" t="s">
        <v>8</v>
      </c>
      <c r="E1966">
        <f>IF(D1966="ECO",1,IF(D1966="EZ",2,3))</f>
        <v>2</v>
      </c>
      <c r="F1966" t="s">
        <v>4</v>
      </c>
      <c r="G1966">
        <f>IF(F1966="PP_PM",1,IF(F1966="PP_CASH",2,3))</f>
        <v>1</v>
      </c>
      <c r="H1966" t="s">
        <v>12</v>
      </c>
      <c r="I1966">
        <f>IF(H1966="AKULAKUOB",1,IF(H1966="BUKAEXPRESS",2,IF(H1966="BUKALAPAK",3,IF(H1966="E3",4,IF(H1966="LAZADA",5,IF(H1966="MAGELLAN",6,IF(H1966="SHOPEE",7,IF(H1966="TOKOPEDIA",8,9))))))))</f>
        <v>6</v>
      </c>
      <c r="J1966">
        <v>5585</v>
      </c>
      <c r="K1966">
        <f>IF(M1966="Bermasalah",0,1)</f>
        <v>1</v>
      </c>
      <c r="L1966" t="s">
        <v>49</v>
      </c>
      <c r="M1966" t="str">
        <f t="shared" si="119"/>
        <v>Tidak Bermasalah</v>
      </c>
    </row>
    <row r="1967" spans="1:13" x14ac:dyDescent="0.25">
      <c r="A1967" s="1">
        <v>45107</v>
      </c>
      <c r="B1967" t="s">
        <v>149</v>
      </c>
      <c r="C1967">
        <f t="shared" si="123"/>
        <v>79</v>
      </c>
      <c r="D1967" t="s">
        <v>8</v>
      </c>
      <c r="E1967">
        <f>IF(D1967="ECO",1,IF(D1967="EZ",2,3))</f>
        <v>2</v>
      </c>
      <c r="F1967" t="s">
        <v>4</v>
      </c>
      <c r="G1967">
        <f>IF(F1967="PP_PM",1,IF(F1967="PP_CASH",2,3))</f>
        <v>1</v>
      </c>
      <c r="H1967" t="s">
        <v>12</v>
      </c>
      <c r="I1967">
        <f>IF(H1967="AKULAKUOB",1,IF(H1967="BUKAEXPRESS",2,IF(H1967="BUKALAPAK",3,IF(H1967="E3",4,IF(H1967="LAZADA",5,IF(H1967="MAGELLAN",6,IF(H1967="SHOPEE",7,IF(H1967="TOKOPEDIA",8,9))))))))</f>
        <v>6</v>
      </c>
      <c r="J1967">
        <v>8980</v>
      </c>
      <c r="K1967">
        <f>IF(M1967="Bermasalah",0,1)</f>
        <v>1</v>
      </c>
      <c r="L1967" t="s">
        <v>49</v>
      </c>
      <c r="M1967" t="str">
        <f t="shared" si="119"/>
        <v>Tidak Bermasalah</v>
      </c>
    </row>
    <row r="1968" spans="1:13" x14ac:dyDescent="0.25">
      <c r="A1968" s="1">
        <v>45079</v>
      </c>
      <c r="B1968" t="s">
        <v>149</v>
      </c>
      <c r="C1968">
        <f t="shared" si="123"/>
        <v>79</v>
      </c>
      <c r="D1968" t="s">
        <v>3</v>
      </c>
      <c r="E1968">
        <f>IF(D1968="ECO",1,IF(D1968="EZ",2,3))</f>
        <v>1</v>
      </c>
      <c r="F1968" t="s">
        <v>4</v>
      </c>
      <c r="G1968">
        <f>IF(F1968="PP_PM",1,IF(F1968="PP_CASH",2,3))</f>
        <v>1</v>
      </c>
      <c r="H1968" t="s">
        <v>12</v>
      </c>
      <c r="I1968">
        <f>IF(H1968="AKULAKUOB",1,IF(H1968="BUKAEXPRESS",2,IF(H1968="BUKALAPAK",3,IF(H1968="E3",4,IF(H1968="LAZADA",5,IF(H1968="MAGELLAN",6,IF(H1968="SHOPEE",7,IF(H1968="TOKOPEDIA",8,9))))))))</f>
        <v>6</v>
      </c>
      <c r="J1968">
        <v>18810</v>
      </c>
      <c r="K1968">
        <f>IF(M1968="Bermasalah",0,1)</f>
        <v>1</v>
      </c>
      <c r="L1968" t="s">
        <v>49</v>
      </c>
      <c r="M1968" t="str">
        <f t="shared" si="119"/>
        <v>Tidak Bermasalah</v>
      </c>
    </row>
    <row r="1969" spans="1:13" x14ac:dyDescent="0.25">
      <c r="A1969" s="1">
        <v>45030</v>
      </c>
      <c r="B1969" t="s">
        <v>155</v>
      </c>
      <c r="C1969">
        <f t="shared" si="123"/>
        <v>80</v>
      </c>
      <c r="D1969" t="s">
        <v>8</v>
      </c>
      <c r="E1969">
        <f>IF(D1969="ECO",1,IF(D1969="EZ",2,3))</f>
        <v>2</v>
      </c>
      <c r="F1969" t="s">
        <v>4</v>
      </c>
      <c r="G1969">
        <f>IF(F1969="PP_PM",1,IF(F1969="PP_CASH",2,3))</f>
        <v>1</v>
      </c>
      <c r="H1969" t="s">
        <v>5</v>
      </c>
      <c r="I1969">
        <f>IF(H1969="AKULAKUOB",1,IF(H1969="BUKAEXPRESS",2,IF(H1969="BUKALAPAK",3,IF(H1969="E3",4,IF(H1969="LAZADA",5,IF(H1969="MAGELLAN",6,IF(H1969="SHOPEE",7,IF(H1969="TOKOPEDIA",8,9))))))))</f>
        <v>7</v>
      </c>
      <c r="J1969">
        <v>4365</v>
      </c>
      <c r="K1969">
        <f>IF(M1969="Bermasalah",0,1)</f>
        <v>1</v>
      </c>
      <c r="L1969" t="s">
        <v>49</v>
      </c>
      <c r="M1969" t="str">
        <f t="shared" si="119"/>
        <v>Tidak Bermasalah</v>
      </c>
    </row>
    <row r="1970" spans="1:13" x14ac:dyDescent="0.25">
      <c r="A1970" s="1">
        <v>45031</v>
      </c>
      <c r="B1970" t="s">
        <v>155</v>
      </c>
      <c r="C1970">
        <f>IF(B1970=B1969,80,81)</f>
        <v>80</v>
      </c>
      <c r="D1970" t="s">
        <v>8</v>
      </c>
      <c r="E1970">
        <f>IF(D1970="ECO",1,IF(D1970="EZ",2,3))</f>
        <v>2</v>
      </c>
      <c r="F1970" t="s">
        <v>4</v>
      </c>
      <c r="G1970">
        <f>IF(F1970="PP_PM",1,IF(F1970="PP_CASH",2,3))</f>
        <v>1</v>
      </c>
      <c r="H1970" t="s">
        <v>5</v>
      </c>
      <c r="I1970">
        <f>IF(H1970="AKULAKUOB",1,IF(H1970="BUKAEXPRESS",2,IF(H1970="BUKALAPAK",3,IF(H1970="E3",4,IF(H1970="LAZADA",5,IF(H1970="MAGELLAN",6,IF(H1970="SHOPEE",7,IF(H1970="TOKOPEDIA",8,9))))))))</f>
        <v>7</v>
      </c>
      <c r="J1970">
        <v>23280</v>
      </c>
      <c r="K1970">
        <f>IF(M1970="Bermasalah",0,1)</f>
        <v>1</v>
      </c>
      <c r="L1970" t="s">
        <v>140</v>
      </c>
      <c r="M1970" t="str">
        <f t="shared" ref="M1970:M2015" si="124">IF(L1970="Other","Bermasalah",IF(L1970="Delivery","Tidak Bermasalah",IF(L1970="Kirim","Tidak Bermasalah",IF(L1970="Pack","Tidak Bermasalah",IF(L1970="Paket Bermasalah","Bermasalah",IF(L1970="Paket Tinggal Gudang","Tidak Bermasalah",IF(L1970="Sampai","Tidak Bermasalah",IF(L1970="Tanda Terima","Tidak Bermasalah",IF(L1970="TTD Retur","Bermasalah",0)))))))))</f>
        <v>Tidak Bermasalah</v>
      </c>
    </row>
    <row r="1971" spans="1:13" x14ac:dyDescent="0.25">
      <c r="A1971" s="1">
        <v>45025</v>
      </c>
      <c r="B1971" t="s">
        <v>155</v>
      </c>
      <c r="C1971">
        <f t="shared" ref="C1971:C1978" si="125">IF(B1971=B1970,80,81)</f>
        <v>80</v>
      </c>
      <c r="D1971" t="s">
        <v>3</v>
      </c>
      <c r="E1971">
        <f>IF(D1971="ECO",1,IF(D1971="EZ",2,3))</f>
        <v>1</v>
      </c>
      <c r="F1971" t="s">
        <v>4</v>
      </c>
      <c r="G1971">
        <f>IF(F1971="PP_PM",1,IF(F1971="PP_CASH",2,3))</f>
        <v>1</v>
      </c>
      <c r="H1971" t="s">
        <v>5</v>
      </c>
      <c r="I1971">
        <f>IF(H1971="AKULAKUOB",1,IF(H1971="BUKAEXPRESS",2,IF(H1971="BUKALAPAK",3,IF(H1971="E3",4,IF(H1971="LAZADA",5,IF(H1971="MAGELLAN",6,IF(H1971="SHOPEE",7,IF(H1971="TOKOPEDIA",8,9))))))))</f>
        <v>7</v>
      </c>
      <c r="J1971">
        <v>10890</v>
      </c>
      <c r="K1971">
        <f>IF(M1971="Bermasalah",0,1)</f>
        <v>0</v>
      </c>
      <c r="L1971" t="s">
        <v>131</v>
      </c>
      <c r="M1971" t="str">
        <f t="shared" si="124"/>
        <v>Bermasalah</v>
      </c>
    </row>
    <row r="1972" spans="1:13" x14ac:dyDescent="0.25">
      <c r="A1972" s="1">
        <v>45028</v>
      </c>
      <c r="B1972" t="s">
        <v>155</v>
      </c>
      <c r="C1972">
        <f t="shared" si="125"/>
        <v>80</v>
      </c>
      <c r="D1972" t="s">
        <v>8</v>
      </c>
      <c r="E1972">
        <f>IF(D1972="ECO",1,IF(D1972="EZ",2,3))</f>
        <v>2</v>
      </c>
      <c r="F1972" t="s">
        <v>4</v>
      </c>
      <c r="G1972">
        <f>IF(F1972="PP_PM",1,IF(F1972="PP_CASH",2,3))</f>
        <v>1</v>
      </c>
      <c r="H1972" t="s">
        <v>5</v>
      </c>
      <c r="I1972">
        <f>IF(H1972="AKULAKUOB",1,IF(H1972="BUKAEXPRESS",2,IF(H1972="BUKALAPAK",3,IF(H1972="E3",4,IF(H1972="LAZADA",5,IF(H1972="MAGELLAN",6,IF(H1972="SHOPEE",7,IF(H1972="TOKOPEDIA",8,9))))))))</f>
        <v>7</v>
      </c>
      <c r="J1972">
        <v>13095</v>
      </c>
      <c r="K1972">
        <f>IF(M1972="Bermasalah",0,1)</f>
        <v>0</v>
      </c>
      <c r="L1972" t="s">
        <v>131</v>
      </c>
      <c r="M1972" t="str">
        <f t="shared" si="124"/>
        <v>Bermasalah</v>
      </c>
    </row>
    <row r="1973" spans="1:13" x14ac:dyDescent="0.25">
      <c r="A1973" s="1">
        <v>45029</v>
      </c>
      <c r="B1973" t="s">
        <v>155</v>
      </c>
      <c r="C1973">
        <f t="shared" si="125"/>
        <v>80</v>
      </c>
      <c r="D1973" t="s">
        <v>8</v>
      </c>
      <c r="E1973">
        <f>IF(D1973="ECO",1,IF(D1973="EZ",2,3))</f>
        <v>2</v>
      </c>
      <c r="F1973" t="s">
        <v>4</v>
      </c>
      <c r="G1973">
        <f>IF(F1973="PP_PM",1,IF(F1973="PP_CASH",2,3))</f>
        <v>1</v>
      </c>
      <c r="H1973" t="s">
        <v>5</v>
      </c>
      <c r="I1973">
        <f>IF(H1973="AKULAKUOB",1,IF(H1973="BUKAEXPRESS",2,IF(H1973="BUKALAPAK",3,IF(H1973="E3",4,IF(H1973="LAZADA",5,IF(H1973="MAGELLAN",6,IF(H1973="SHOPEE",7,IF(H1973="TOKOPEDIA",8,9))))))))</f>
        <v>7</v>
      </c>
      <c r="J1973">
        <v>23280</v>
      </c>
      <c r="K1973">
        <f>IF(M1973="Bermasalah",0,1)</f>
        <v>0</v>
      </c>
      <c r="L1973" t="s">
        <v>131</v>
      </c>
      <c r="M1973" t="str">
        <f t="shared" si="124"/>
        <v>Bermasalah</v>
      </c>
    </row>
    <row r="1974" spans="1:13" x14ac:dyDescent="0.25">
      <c r="A1974" s="1">
        <v>45044</v>
      </c>
      <c r="B1974" t="s">
        <v>155</v>
      </c>
      <c r="C1974">
        <f t="shared" si="125"/>
        <v>80</v>
      </c>
      <c r="D1974" t="s">
        <v>8</v>
      </c>
      <c r="E1974">
        <f>IF(D1974="ECO",1,IF(D1974="EZ",2,3))</f>
        <v>2</v>
      </c>
      <c r="F1974" t="s">
        <v>4</v>
      </c>
      <c r="G1974">
        <f>IF(F1974="PP_PM",1,IF(F1974="PP_CASH",2,3))</f>
        <v>1</v>
      </c>
      <c r="H1974" t="s">
        <v>5</v>
      </c>
      <c r="I1974">
        <f>IF(H1974="AKULAKUOB",1,IF(H1974="BUKAEXPRESS",2,IF(H1974="BUKALAPAK",3,IF(H1974="E3",4,IF(H1974="LAZADA",5,IF(H1974="MAGELLAN",6,IF(H1974="SHOPEE",7,IF(H1974="TOKOPEDIA",8,9))))))))</f>
        <v>7</v>
      </c>
      <c r="J1974">
        <v>26675</v>
      </c>
      <c r="K1974">
        <f>IF(M1974="Bermasalah",0,1)</f>
        <v>0</v>
      </c>
      <c r="L1974" t="s">
        <v>131</v>
      </c>
      <c r="M1974" t="str">
        <f t="shared" si="124"/>
        <v>Bermasalah</v>
      </c>
    </row>
    <row r="1975" spans="1:13" x14ac:dyDescent="0.25">
      <c r="A1975" s="1">
        <v>45025</v>
      </c>
      <c r="B1975" t="s">
        <v>155</v>
      </c>
      <c r="C1975">
        <f t="shared" si="125"/>
        <v>80</v>
      </c>
      <c r="D1975" t="s">
        <v>3</v>
      </c>
      <c r="E1975">
        <f>IF(D1975="ECO",1,IF(D1975="EZ",2,3))</f>
        <v>1</v>
      </c>
      <c r="F1975" t="s">
        <v>4</v>
      </c>
      <c r="G1975">
        <f>IF(F1975="PP_PM",1,IF(F1975="PP_CASH",2,3))</f>
        <v>1</v>
      </c>
      <c r="H1975" t="s">
        <v>5</v>
      </c>
      <c r="I1975">
        <f>IF(H1975="AKULAKUOB",1,IF(H1975="BUKAEXPRESS",2,IF(H1975="BUKALAPAK",3,IF(H1975="E3",4,IF(H1975="LAZADA",5,IF(H1975="MAGELLAN",6,IF(H1975="SHOPEE",7,IF(H1975="TOKOPEDIA",8,9))))))))</f>
        <v>7</v>
      </c>
      <c r="J1975">
        <v>15840</v>
      </c>
      <c r="K1975">
        <f>IF(M1975="Bermasalah",0,1)</f>
        <v>1</v>
      </c>
      <c r="L1975" t="s">
        <v>49</v>
      </c>
      <c r="M1975" t="str">
        <f t="shared" si="124"/>
        <v>Tidak Bermasalah</v>
      </c>
    </row>
    <row r="1976" spans="1:13" x14ac:dyDescent="0.25">
      <c r="A1976" s="1">
        <v>45078</v>
      </c>
      <c r="B1976" t="s">
        <v>155</v>
      </c>
      <c r="C1976">
        <f t="shared" si="125"/>
        <v>80</v>
      </c>
      <c r="D1976" t="s">
        <v>3</v>
      </c>
      <c r="E1976">
        <f>IF(D1976="ECO",1,IF(D1976="EZ",2,3))</f>
        <v>1</v>
      </c>
      <c r="F1976" t="s">
        <v>4</v>
      </c>
      <c r="G1976">
        <f>IF(F1976="PP_PM",1,IF(F1976="PP_CASH",2,3))</f>
        <v>1</v>
      </c>
      <c r="H1976" t="s">
        <v>5</v>
      </c>
      <c r="I1976">
        <f>IF(H1976="AKULAKUOB",1,IF(H1976="BUKAEXPRESS",2,IF(H1976="BUKALAPAK",3,IF(H1976="E3",4,IF(H1976="LAZADA",5,IF(H1976="MAGELLAN",6,IF(H1976="SHOPEE",7,IF(H1976="TOKOPEDIA",8,9))))))))</f>
        <v>7</v>
      </c>
      <c r="J1976">
        <v>31185</v>
      </c>
      <c r="K1976">
        <f>IF(M1976="Bermasalah",0,1)</f>
        <v>0</v>
      </c>
      <c r="L1976" t="s">
        <v>131</v>
      </c>
      <c r="M1976" t="str">
        <f t="shared" si="124"/>
        <v>Bermasalah</v>
      </c>
    </row>
    <row r="1977" spans="1:13" x14ac:dyDescent="0.25">
      <c r="A1977" s="1">
        <v>44983</v>
      </c>
      <c r="B1977" t="s">
        <v>128</v>
      </c>
      <c r="C1977">
        <f t="shared" si="125"/>
        <v>81</v>
      </c>
      <c r="D1977" t="s">
        <v>3</v>
      </c>
      <c r="E1977">
        <f>IF(D1977="ECO",1,IF(D1977="EZ",2,3))</f>
        <v>1</v>
      </c>
      <c r="F1977" t="s">
        <v>4</v>
      </c>
      <c r="G1977">
        <f>IF(F1977="PP_PM",1,IF(F1977="PP_CASH",2,3))</f>
        <v>1</v>
      </c>
      <c r="H1977" t="s">
        <v>5</v>
      </c>
      <c r="I1977">
        <f>IF(H1977="AKULAKUOB",1,IF(H1977="BUKAEXPRESS",2,IF(H1977="BUKALAPAK",3,IF(H1977="E3",4,IF(H1977="LAZADA",5,IF(H1977="MAGELLAN",6,IF(H1977="SHOPEE",7,IF(H1977="TOKOPEDIA",8,9))))))))</f>
        <v>7</v>
      </c>
      <c r="J1977">
        <v>24998</v>
      </c>
      <c r="K1977">
        <f>IF(M1977="Bermasalah",0,1)</f>
        <v>1</v>
      </c>
      <c r="L1977" t="s">
        <v>49</v>
      </c>
      <c r="M1977" t="str">
        <f t="shared" si="124"/>
        <v>Tidak Bermasalah</v>
      </c>
    </row>
    <row r="1978" spans="1:13" x14ac:dyDescent="0.25">
      <c r="A1978" s="1">
        <v>44984</v>
      </c>
      <c r="B1978" t="s">
        <v>128</v>
      </c>
      <c r="C1978">
        <f>IF(B1978=B1977,81,82)</f>
        <v>81</v>
      </c>
      <c r="D1978" t="s">
        <v>3</v>
      </c>
      <c r="E1978">
        <f>IF(D1978="ECO",1,IF(D1978="EZ",2,3))</f>
        <v>1</v>
      </c>
      <c r="F1978" t="s">
        <v>4</v>
      </c>
      <c r="G1978">
        <f>IF(F1978="PP_PM",1,IF(F1978="PP_CASH",2,3))</f>
        <v>1</v>
      </c>
      <c r="H1978" t="s">
        <v>5</v>
      </c>
      <c r="I1978">
        <f>IF(H1978="AKULAKUOB",1,IF(H1978="BUKAEXPRESS",2,IF(H1978="BUKALAPAK",3,IF(H1978="E3",4,IF(H1978="LAZADA",5,IF(H1978="MAGELLAN",6,IF(H1978="SHOPEE",7,IF(H1978="TOKOPEDIA",8,9))))))))</f>
        <v>7</v>
      </c>
      <c r="J1978">
        <v>22028</v>
      </c>
      <c r="K1978">
        <f>IF(M1978="Bermasalah",0,1)</f>
        <v>1</v>
      </c>
      <c r="L1978" t="s">
        <v>49</v>
      </c>
      <c r="M1978" t="str">
        <f t="shared" si="124"/>
        <v>Tidak Bermasalah</v>
      </c>
    </row>
    <row r="1979" spans="1:13" x14ac:dyDescent="0.25">
      <c r="A1979" s="1">
        <v>44985</v>
      </c>
      <c r="B1979" t="s">
        <v>128</v>
      </c>
      <c r="C1979">
        <f t="shared" ref="C1979:C1985" si="126">IF(B1979=B1978,81,82)</f>
        <v>81</v>
      </c>
      <c r="D1979" t="s">
        <v>3</v>
      </c>
      <c r="E1979">
        <f>IF(D1979="ECO",1,IF(D1979="EZ",2,3))</f>
        <v>1</v>
      </c>
      <c r="F1979" t="s">
        <v>4</v>
      </c>
      <c r="G1979">
        <f>IF(F1979="PP_PM",1,IF(F1979="PP_CASH",2,3))</f>
        <v>1</v>
      </c>
      <c r="H1979" t="s">
        <v>5</v>
      </c>
      <c r="I1979">
        <f>IF(H1979="AKULAKUOB",1,IF(H1979="BUKAEXPRESS",2,IF(H1979="BUKALAPAK",3,IF(H1979="E3",4,IF(H1979="LAZADA",5,IF(H1979="MAGELLAN",6,IF(H1979="SHOPEE",7,IF(H1979="TOKOPEDIA",8,9))))))))</f>
        <v>7</v>
      </c>
      <c r="J1979">
        <v>25245</v>
      </c>
      <c r="K1979">
        <f>IF(M1979="Bermasalah",0,1)</f>
        <v>1</v>
      </c>
      <c r="L1979" t="s">
        <v>49</v>
      </c>
      <c r="M1979" t="str">
        <f t="shared" si="124"/>
        <v>Tidak Bermasalah</v>
      </c>
    </row>
    <row r="1980" spans="1:13" x14ac:dyDescent="0.25">
      <c r="A1980" s="1">
        <v>45021</v>
      </c>
      <c r="B1980" t="s">
        <v>128</v>
      </c>
      <c r="C1980">
        <f t="shared" si="126"/>
        <v>81</v>
      </c>
      <c r="D1980" t="s">
        <v>3</v>
      </c>
      <c r="E1980">
        <f>IF(D1980="ECO",1,IF(D1980="EZ",2,3))</f>
        <v>1</v>
      </c>
      <c r="F1980" t="s">
        <v>4</v>
      </c>
      <c r="G1980">
        <f>IF(F1980="PP_PM",1,IF(F1980="PP_CASH",2,3))</f>
        <v>1</v>
      </c>
      <c r="H1980" t="s">
        <v>5</v>
      </c>
      <c r="I1980">
        <f>IF(H1980="AKULAKUOB",1,IF(H1980="BUKAEXPRESS",2,IF(H1980="BUKALAPAK",3,IF(H1980="E3",4,IF(H1980="LAZADA",5,IF(H1980="MAGELLAN",6,IF(H1980="SHOPEE",7,IF(H1980="TOKOPEDIA",8,9))))))))</f>
        <v>7</v>
      </c>
      <c r="J1980">
        <v>21532</v>
      </c>
      <c r="K1980">
        <f>IF(M1980="Bermasalah",0,1)</f>
        <v>0</v>
      </c>
      <c r="L1980" t="s">
        <v>131</v>
      </c>
      <c r="M1980" t="str">
        <f t="shared" si="124"/>
        <v>Bermasalah</v>
      </c>
    </row>
    <row r="1981" spans="1:13" x14ac:dyDescent="0.25">
      <c r="A1981" s="1">
        <v>45065</v>
      </c>
      <c r="B1981" t="s">
        <v>128</v>
      </c>
      <c r="C1981">
        <f t="shared" si="126"/>
        <v>81</v>
      </c>
      <c r="D1981" t="s">
        <v>3</v>
      </c>
      <c r="E1981">
        <f>IF(D1981="ECO",1,IF(D1981="EZ",2,3))</f>
        <v>1</v>
      </c>
      <c r="F1981" t="s">
        <v>4</v>
      </c>
      <c r="G1981">
        <f>IF(F1981="PP_PM",1,IF(F1981="PP_CASH",2,3))</f>
        <v>1</v>
      </c>
      <c r="H1981" t="s">
        <v>5</v>
      </c>
      <c r="I1981">
        <f>IF(H1981="AKULAKUOB",1,IF(H1981="BUKAEXPRESS",2,IF(H1981="BUKALAPAK",3,IF(H1981="E3",4,IF(H1981="LAZADA",5,IF(H1981="MAGELLAN",6,IF(H1981="SHOPEE",7,IF(H1981="TOKOPEDIA",8,9))))))))</f>
        <v>7</v>
      </c>
      <c r="J1981">
        <v>23265</v>
      </c>
      <c r="K1981">
        <f>IF(M1981="Bermasalah",0,1)</f>
        <v>1</v>
      </c>
      <c r="L1981" t="s">
        <v>49</v>
      </c>
      <c r="M1981" t="str">
        <f t="shared" si="124"/>
        <v>Tidak Bermasalah</v>
      </c>
    </row>
    <row r="1982" spans="1:13" x14ac:dyDescent="0.25">
      <c r="A1982" s="1">
        <v>45051</v>
      </c>
      <c r="B1982" t="s">
        <v>128</v>
      </c>
      <c r="C1982">
        <f t="shared" si="126"/>
        <v>81</v>
      </c>
      <c r="D1982" t="s">
        <v>3</v>
      </c>
      <c r="E1982">
        <f>IF(D1982="ECO",1,IF(D1982="EZ",2,3))</f>
        <v>1</v>
      </c>
      <c r="F1982" t="s">
        <v>4</v>
      </c>
      <c r="G1982">
        <f>IF(F1982="PP_PM",1,IF(F1982="PP_CASH",2,3))</f>
        <v>1</v>
      </c>
      <c r="H1982" t="s">
        <v>5</v>
      </c>
      <c r="I1982">
        <f>IF(H1982="AKULAKUOB",1,IF(H1982="BUKAEXPRESS",2,IF(H1982="BUKALAPAK",3,IF(H1982="E3",4,IF(H1982="LAZADA",5,IF(H1982="MAGELLAN",6,IF(H1982="SHOPEE",7,IF(H1982="TOKOPEDIA",8,9))))))))</f>
        <v>7</v>
      </c>
      <c r="J1982">
        <v>31680</v>
      </c>
      <c r="K1982">
        <f>IF(M1982="Bermasalah",0,1)</f>
        <v>0</v>
      </c>
      <c r="L1982" t="s">
        <v>19</v>
      </c>
      <c r="M1982" t="str">
        <f t="shared" si="124"/>
        <v>Bermasalah</v>
      </c>
    </row>
    <row r="1983" spans="1:13" x14ac:dyDescent="0.25">
      <c r="A1983" s="1">
        <v>45052</v>
      </c>
      <c r="B1983" t="s">
        <v>128</v>
      </c>
      <c r="C1983">
        <f t="shared" si="126"/>
        <v>81</v>
      </c>
      <c r="D1983" t="s">
        <v>3</v>
      </c>
      <c r="E1983">
        <f>IF(D1983="ECO",1,IF(D1983="EZ",2,3))</f>
        <v>1</v>
      </c>
      <c r="F1983" t="s">
        <v>4</v>
      </c>
      <c r="G1983">
        <f>IF(F1983="PP_PM",1,IF(F1983="PP_CASH",2,3))</f>
        <v>1</v>
      </c>
      <c r="H1983" t="s">
        <v>5</v>
      </c>
      <c r="I1983">
        <f>IF(H1983="AKULAKUOB",1,IF(H1983="BUKAEXPRESS",2,IF(H1983="BUKALAPAK",3,IF(H1983="E3",4,IF(H1983="LAZADA",5,IF(H1983="MAGELLAN",6,IF(H1983="SHOPEE",7,IF(H1983="TOKOPEDIA",8,9))))))))</f>
        <v>7</v>
      </c>
      <c r="J1983">
        <v>22028</v>
      </c>
      <c r="K1983">
        <f>IF(M1983="Bermasalah",0,1)</f>
        <v>1</v>
      </c>
      <c r="L1983" t="s">
        <v>49</v>
      </c>
      <c r="M1983" t="str">
        <f t="shared" si="124"/>
        <v>Tidak Bermasalah</v>
      </c>
    </row>
    <row r="1984" spans="1:13" x14ac:dyDescent="0.25">
      <c r="A1984" s="1">
        <v>44953</v>
      </c>
      <c r="B1984" t="s">
        <v>54</v>
      </c>
      <c r="C1984">
        <f t="shared" si="126"/>
        <v>82</v>
      </c>
      <c r="D1984" t="s">
        <v>3</v>
      </c>
      <c r="E1984">
        <f>IF(D1984="ECO",1,IF(D1984="EZ",2,3))</f>
        <v>1</v>
      </c>
      <c r="F1984" t="s">
        <v>4</v>
      </c>
      <c r="G1984">
        <f>IF(F1984="PP_PM",1,IF(F1984="PP_CASH",2,3))</f>
        <v>1</v>
      </c>
      <c r="H1984" t="s">
        <v>5</v>
      </c>
      <c r="I1984">
        <f>IF(H1984="AKULAKUOB",1,IF(H1984="BUKAEXPRESS",2,IF(H1984="BUKALAPAK",3,IF(H1984="E3",4,IF(H1984="LAZADA",5,IF(H1984="MAGELLAN",6,IF(H1984="SHOPEE",7,IF(H1984="TOKOPEDIA",8,9))))))))</f>
        <v>7</v>
      </c>
      <c r="J1984">
        <v>20048</v>
      </c>
      <c r="K1984">
        <f>IF(M1984="Bermasalah",0,1)</f>
        <v>1</v>
      </c>
      <c r="L1984" t="s">
        <v>49</v>
      </c>
      <c r="M1984" t="str">
        <f t="shared" si="124"/>
        <v>Tidak Bermasalah</v>
      </c>
    </row>
    <row r="1985" spans="1:13" x14ac:dyDescent="0.25">
      <c r="A1985" s="1">
        <v>44980</v>
      </c>
      <c r="B1985" t="s">
        <v>54</v>
      </c>
      <c r="C1985">
        <f>IF(B1985=B1984,82,83)</f>
        <v>82</v>
      </c>
      <c r="D1985" t="s">
        <v>3</v>
      </c>
      <c r="E1985">
        <f>IF(D1985="ECO",1,IF(D1985="EZ",2,3))</f>
        <v>1</v>
      </c>
      <c r="F1985" t="s">
        <v>4</v>
      </c>
      <c r="G1985">
        <f>IF(F1985="PP_PM",1,IF(F1985="PP_CASH",2,3))</f>
        <v>1</v>
      </c>
      <c r="H1985" t="s">
        <v>5</v>
      </c>
      <c r="I1985">
        <f>IF(H1985="AKULAKUOB",1,IF(H1985="BUKAEXPRESS",2,IF(H1985="BUKALAPAK",3,IF(H1985="E3",4,IF(H1985="LAZADA",5,IF(H1985="MAGELLAN",6,IF(H1985="SHOPEE",7,IF(H1985="TOKOPEDIA",8,9))))))))</f>
        <v>7</v>
      </c>
      <c r="J1985">
        <v>23018</v>
      </c>
      <c r="K1985">
        <f>IF(M1985="Bermasalah",0,1)</f>
        <v>1</v>
      </c>
      <c r="L1985" t="s">
        <v>49</v>
      </c>
      <c r="M1985" t="str">
        <f t="shared" si="124"/>
        <v>Tidak Bermasalah</v>
      </c>
    </row>
    <row r="1986" spans="1:13" x14ac:dyDescent="0.25">
      <c r="A1986" s="1">
        <v>45043</v>
      </c>
      <c r="B1986" t="s">
        <v>54</v>
      </c>
      <c r="C1986">
        <f t="shared" ref="C1986:C1996" si="127">IF(B1986=B1985,82,83)</f>
        <v>82</v>
      </c>
      <c r="D1986" t="s">
        <v>3</v>
      </c>
      <c r="E1986">
        <f>IF(D1986="ECO",1,IF(D1986="EZ",2,3))</f>
        <v>1</v>
      </c>
      <c r="F1986" t="s">
        <v>4</v>
      </c>
      <c r="G1986">
        <f>IF(F1986="PP_PM",1,IF(F1986="PP_CASH",2,3))</f>
        <v>1</v>
      </c>
      <c r="H1986" t="s">
        <v>5</v>
      </c>
      <c r="I1986">
        <f>IF(H1986="AKULAKUOB",1,IF(H1986="BUKAEXPRESS",2,IF(H1986="BUKALAPAK",3,IF(H1986="E3",4,IF(H1986="LAZADA",5,IF(H1986="MAGELLAN",6,IF(H1986="SHOPEE",7,IF(H1986="TOKOPEDIA",8,9))))))))</f>
        <v>7</v>
      </c>
      <c r="J1986">
        <v>19305</v>
      </c>
      <c r="K1986">
        <f>IF(M1986="Bermasalah",0,1)</f>
        <v>1</v>
      </c>
      <c r="L1986" t="s">
        <v>49</v>
      </c>
      <c r="M1986" t="str">
        <f t="shared" si="124"/>
        <v>Tidak Bermasalah</v>
      </c>
    </row>
    <row r="1987" spans="1:13" x14ac:dyDescent="0.25">
      <c r="A1987" s="1">
        <v>45026</v>
      </c>
      <c r="B1987" t="s">
        <v>54</v>
      </c>
      <c r="C1987">
        <f t="shared" si="127"/>
        <v>82</v>
      </c>
      <c r="D1987" t="s">
        <v>3</v>
      </c>
      <c r="E1987">
        <f>IF(D1987="ECO",1,IF(D1987="EZ",2,3))</f>
        <v>1</v>
      </c>
      <c r="F1987" t="s">
        <v>4</v>
      </c>
      <c r="G1987">
        <f>IF(F1987="PP_PM",1,IF(F1987="PP_CASH",2,3))</f>
        <v>1</v>
      </c>
      <c r="H1987" t="s">
        <v>5</v>
      </c>
      <c r="I1987">
        <f>IF(H1987="AKULAKUOB",1,IF(H1987="BUKAEXPRESS",2,IF(H1987="BUKALAPAK",3,IF(H1987="E3",4,IF(H1987="LAZADA",5,IF(H1987="MAGELLAN",6,IF(H1987="SHOPEE",7,IF(H1987="TOKOPEDIA",8,9))))))))</f>
        <v>7</v>
      </c>
      <c r="J1987">
        <v>10890</v>
      </c>
      <c r="K1987">
        <f>IF(M1987="Bermasalah",0,1)</f>
        <v>1</v>
      </c>
      <c r="L1987" t="s">
        <v>49</v>
      </c>
      <c r="M1987" t="str">
        <f t="shared" si="124"/>
        <v>Tidak Bermasalah</v>
      </c>
    </row>
    <row r="1988" spans="1:13" x14ac:dyDescent="0.25">
      <c r="A1988" s="1">
        <v>45066</v>
      </c>
      <c r="B1988" t="s">
        <v>54</v>
      </c>
      <c r="C1988">
        <f t="shared" si="127"/>
        <v>82</v>
      </c>
      <c r="D1988" t="s">
        <v>3</v>
      </c>
      <c r="E1988">
        <f>IF(D1988="ECO",1,IF(D1988="EZ",2,3))</f>
        <v>1</v>
      </c>
      <c r="F1988" t="s">
        <v>4</v>
      </c>
      <c r="G1988">
        <f>IF(F1988="PP_PM",1,IF(F1988="PP_CASH",2,3))</f>
        <v>1</v>
      </c>
      <c r="H1988" t="s">
        <v>5</v>
      </c>
      <c r="I1988">
        <f>IF(H1988="AKULAKUOB",1,IF(H1988="BUKAEXPRESS",2,IF(H1988="BUKALAPAK",3,IF(H1988="E3",4,IF(H1988="LAZADA",5,IF(H1988="MAGELLAN",6,IF(H1988="SHOPEE",7,IF(H1988="TOKOPEDIA",8,9))))))))</f>
        <v>7</v>
      </c>
      <c r="J1988">
        <v>17325</v>
      </c>
      <c r="K1988">
        <f>IF(M1988="Bermasalah",0,1)</f>
        <v>0</v>
      </c>
      <c r="L1988" t="s">
        <v>131</v>
      </c>
      <c r="M1988" t="str">
        <f t="shared" si="124"/>
        <v>Bermasalah</v>
      </c>
    </row>
    <row r="1989" spans="1:13" x14ac:dyDescent="0.25">
      <c r="A1989" s="1">
        <v>45067</v>
      </c>
      <c r="B1989" t="s">
        <v>54</v>
      </c>
      <c r="C1989">
        <f t="shared" si="127"/>
        <v>82</v>
      </c>
      <c r="D1989" t="s">
        <v>3</v>
      </c>
      <c r="E1989">
        <f>IF(D1989="ECO",1,IF(D1989="EZ",2,3))</f>
        <v>1</v>
      </c>
      <c r="F1989" t="s">
        <v>4</v>
      </c>
      <c r="G1989">
        <f>IF(F1989="PP_PM",1,IF(F1989="PP_CASH",2,3))</f>
        <v>1</v>
      </c>
      <c r="H1989" t="s">
        <v>5</v>
      </c>
      <c r="I1989">
        <f>IF(H1989="AKULAKUOB",1,IF(H1989="BUKAEXPRESS",2,IF(H1989="BUKALAPAK",3,IF(H1989="E3",4,IF(H1989="LAZADA",5,IF(H1989="MAGELLAN",6,IF(H1989="SHOPEE",7,IF(H1989="TOKOPEDIA",8,9))))))))</f>
        <v>7</v>
      </c>
      <c r="J1989">
        <v>32918</v>
      </c>
      <c r="K1989">
        <f>IF(M1989="Bermasalah",0,1)</f>
        <v>1</v>
      </c>
      <c r="L1989" t="s">
        <v>49</v>
      </c>
      <c r="M1989" t="str">
        <f t="shared" si="124"/>
        <v>Tidak Bermasalah</v>
      </c>
    </row>
    <row r="1990" spans="1:13" x14ac:dyDescent="0.25">
      <c r="A1990" s="1">
        <v>45068</v>
      </c>
      <c r="B1990" t="s">
        <v>54</v>
      </c>
      <c r="C1990">
        <f t="shared" si="127"/>
        <v>82</v>
      </c>
      <c r="D1990" t="s">
        <v>3</v>
      </c>
      <c r="E1990">
        <f>IF(D1990="ECO",1,IF(D1990="EZ",2,3))</f>
        <v>1</v>
      </c>
      <c r="F1990" t="s">
        <v>4</v>
      </c>
      <c r="G1990">
        <f>IF(F1990="PP_PM",1,IF(F1990="PP_CASH",2,3))</f>
        <v>1</v>
      </c>
      <c r="H1990" t="s">
        <v>5</v>
      </c>
      <c r="I1990">
        <f>IF(H1990="AKULAKUOB",1,IF(H1990="BUKAEXPRESS",2,IF(H1990="BUKALAPAK",3,IF(H1990="E3",4,IF(H1990="LAZADA",5,IF(H1990="MAGELLAN",6,IF(H1990="SHOPEE",7,IF(H1990="TOKOPEDIA",8,9))))))))</f>
        <v>7</v>
      </c>
      <c r="J1990">
        <v>28958</v>
      </c>
      <c r="K1990">
        <f>IF(M1990="Bermasalah",0,1)</f>
        <v>0</v>
      </c>
      <c r="L1990" t="s">
        <v>131</v>
      </c>
      <c r="M1990" t="str">
        <f t="shared" si="124"/>
        <v>Bermasalah</v>
      </c>
    </row>
    <row r="1991" spans="1:13" x14ac:dyDescent="0.25">
      <c r="A1991" s="1">
        <v>45069</v>
      </c>
      <c r="B1991" t="s">
        <v>54</v>
      </c>
      <c r="C1991">
        <f t="shared" si="127"/>
        <v>82</v>
      </c>
      <c r="D1991" t="s">
        <v>3</v>
      </c>
      <c r="E1991">
        <f>IF(D1991="ECO",1,IF(D1991="EZ",2,3))</f>
        <v>1</v>
      </c>
      <c r="F1991" t="s">
        <v>4</v>
      </c>
      <c r="G1991">
        <f>IF(F1991="PP_PM",1,IF(F1991="PP_CASH",2,3))</f>
        <v>1</v>
      </c>
      <c r="H1991" t="s">
        <v>5</v>
      </c>
      <c r="I1991">
        <f>IF(H1991="AKULAKUOB",1,IF(H1991="BUKAEXPRESS",2,IF(H1991="BUKALAPAK",3,IF(H1991="E3",4,IF(H1991="LAZADA",5,IF(H1991="MAGELLAN",6,IF(H1991="SHOPEE",7,IF(H1991="TOKOPEDIA",8,9))))))))</f>
        <v>7</v>
      </c>
      <c r="J1991">
        <v>19305</v>
      </c>
      <c r="K1991">
        <f>IF(M1991="Bermasalah",0,1)</f>
        <v>1</v>
      </c>
      <c r="L1991" t="s">
        <v>49</v>
      </c>
      <c r="M1991" t="str">
        <f t="shared" si="124"/>
        <v>Tidak Bermasalah</v>
      </c>
    </row>
    <row r="1992" spans="1:13" x14ac:dyDescent="0.25">
      <c r="A1992" s="1">
        <v>45070</v>
      </c>
      <c r="B1992" t="s">
        <v>54</v>
      </c>
      <c r="C1992">
        <f t="shared" si="127"/>
        <v>82</v>
      </c>
      <c r="D1992" t="s">
        <v>3</v>
      </c>
      <c r="E1992">
        <f>IF(D1992="ECO",1,IF(D1992="EZ",2,3))</f>
        <v>1</v>
      </c>
      <c r="F1992" t="s">
        <v>4</v>
      </c>
      <c r="G1992">
        <f>IF(F1992="PP_PM",1,IF(F1992="PP_CASH",2,3))</f>
        <v>1</v>
      </c>
      <c r="H1992" t="s">
        <v>5</v>
      </c>
      <c r="I1992">
        <f>IF(H1992="AKULAKUOB",1,IF(H1992="BUKAEXPRESS",2,IF(H1992="BUKALAPAK",3,IF(H1992="E3",4,IF(H1992="LAZADA",5,IF(H1992="MAGELLAN",6,IF(H1992="SHOPEE",7,IF(H1992="TOKOPEDIA",8,9))))))))</f>
        <v>7</v>
      </c>
      <c r="J1992">
        <v>24998</v>
      </c>
      <c r="K1992">
        <f>IF(M1992="Bermasalah",0,1)</f>
        <v>1</v>
      </c>
      <c r="L1992" t="s">
        <v>49</v>
      </c>
      <c r="M1992" t="str">
        <f t="shared" si="124"/>
        <v>Tidak Bermasalah</v>
      </c>
    </row>
    <row r="1993" spans="1:13" x14ac:dyDescent="0.25">
      <c r="A1993" s="1">
        <v>45053</v>
      </c>
      <c r="B1993" t="s">
        <v>54</v>
      </c>
      <c r="C1993">
        <f t="shared" si="127"/>
        <v>82</v>
      </c>
      <c r="D1993" t="s">
        <v>3</v>
      </c>
      <c r="E1993">
        <f>IF(D1993="ECO",1,IF(D1993="EZ",2,3))</f>
        <v>1</v>
      </c>
      <c r="F1993" t="s">
        <v>4</v>
      </c>
      <c r="G1993">
        <f>IF(F1993="PP_PM",1,IF(F1993="PP_CASH",2,3))</f>
        <v>1</v>
      </c>
      <c r="H1993" t="s">
        <v>5</v>
      </c>
      <c r="I1993">
        <f>IF(H1993="AKULAKUOB",1,IF(H1993="BUKAEXPRESS",2,IF(H1993="BUKALAPAK",3,IF(H1993="E3",4,IF(H1993="LAZADA",5,IF(H1993="MAGELLAN",6,IF(H1993="SHOPEE",7,IF(H1993="TOKOPEDIA",8,9))))))))</f>
        <v>7</v>
      </c>
      <c r="J1993">
        <v>32918</v>
      </c>
      <c r="K1993">
        <f>IF(M1993="Bermasalah",0,1)</f>
        <v>1</v>
      </c>
      <c r="L1993" t="s">
        <v>49</v>
      </c>
      <c r="M1993" t="str">
        <f t="shared" si="124"/>
        <v>Tidak Bermasalah</v>
      </c>
    </row>
    <row r="1994" spans="1:13" x14ac:dyDescent="0.25">
      <c r="A1994" s="1">
        <v>45091</v>
      </c>
      <c r="B1994" t="s">
        <v>54</v>
      </c>
      <c r="C1994">
        <f t="shared" si="127"/>
        <v>82</v>
      </c>
      <c r="D1994" t="s">
        <v>8</v>
      </c>
      <c r="E1994">
        <f>IF(D1994="ECO",1,IF(D1994="EZ",2,3))</f>
        <v>2</v>
      </c>
      <c r="F1994" t="s">
        <v>4</v>
      </c>
      <c r="G1994">
        <f>IF(F1994="PP_PM",1,IF(F1994="PP_CASH",2,3))</f>
        <v>1</v>
      </c>
      <c r="H1994" t="s">
        <v>5</v>
      </c>
      <c r="I1994">
        <f>IF(H1994="AKULAKUOB",1,IF(H1994="BUKAEXPRESS",2,IF(H1994="BUKALAPAK",3,IF(H1994="E3",4,IF(H1994="LAZADA",5,IF(H1994="MAGELLAN",6,IF(H1994="SHOPEE",7,IF(H1994="TOKOPEDIA",8,9))))))))</f>
        <v>7</v>
      </c>
      <c r="J1994">
        <v>4000</v>
      </c>
      <c r="K1994">
        <f>IF(M1994="Bermasalah",0,1)</f>
        <v>0</v>
      </c>
      <c r="L1994" t="s">
        <v>19</v>
      </c>
      <c r="M1994" t="str">
        <f t="shared" si="124"/>
        <v>Bermasalah</v>
      </c>
    </row>
    <row r="1995" spans="1:13" x14ac:dyDescent="0.25">
      <c r="A1995" s="1">
        <v>44951</v>
      </c>
      <c r="B1995" t="s">
        <v>53</v>
      </c>
      <c r="C1995">
        <f t="shared" si="127"/>
        <v>83</v>
      </c>
      <c r="D1995" t="s">
        <v>8</v>
      </c>
      <c r="E1995">
        <f>IF(D1995="ECO",1,IF(D1995="EZ",2,3))</f>
        <v>2</v>
      </c>
      <c r="F1995" t="s">
        <v>4</v>
      </c>
      <c r="G1995">
        <f>IF(F1995="PP_PM",1,IF(F1995="PP_CASH",2,3))</f>
        <v>1</v>
      </c>
      <c r="H1995" t="s">
        <v>5</v>
      </c>
      <c r="I1995">
        <f>IF(H1995="AKULAKUOB",1,IF(H1995="BUKAEXPRESS",2,IF(H1995="BUKALAPAK",3,IF(H1995="E3",4,IF(H1995="LAZADA",5,IF(H1995="MAGELLAN",6,IF(H1995="SHOPEE",7,IF(H1995="TOKOPEDIA",8,9))))))))</f>
        <v>7</v>
      </c>
      <c r="J1995">
        <v>42195</v>
      </c>
      <c r="K1995">
        <f>IF(M1995="Bermasalah",0,1)</f>
        <v>1</v>
      </c>
      <c r="L1995" t="s">
        <v>49</v>
      </c>
      <c r="M1995" t="str">
        <f t="shared" si="124"/>
        <v>Tidak Bermasalah</v>
      </c>
    </row>
    <row r="1996" spans="1:13" x14ac:dyDescent="0.25">
      <c r="A1996" s="1">
        <v>44953</v>
      </c>
      <c r="B1996" t="s">
        <v>53</v>
      </c>
      <c r="C1996">
        <f>IF(B1996=B1995,83,84)</f>
        <v>83</v>
      </c>
      <c r="D1996" t="s">
        <v>3</v>
      </c>
      <c r="E1996">
        <f>IF(D1996="ECO",1,IF(D1996="EZ",2,3))</f>
        <v>1</v>
      </c>
      <c r="F1996" t="s">
        <v>4</v>
      </c>
      <c r="G1996">
        <f>IF(F1996="PP_PM",1,IF(F1996="PP_CASH",2,3))</f>
        <v>1</v>
      </c>
      <c r="H1996" t="s">
        <v>5</v>
      </c>
      <c r="I1996">
        <f>IF(H1996="AKULAKUOB",1,IF(H1996="BUKAEXPRESS",2,IF(H1996="BUKALAPAK",3,IF(H1996="E3",4,IF(H1996="LAZADA",5,IF(H1996="MAGELLAN",6,IF(H1996="SHOPEE",7,IF(H1996="TOKOPEDIA",8,9))))))))</f>
        <v>7</v>
      </c>
      <c r="J1996">
        <v>24998</v>
      </c>
      <c r="K1996">
        <f>IF(M1996="Bermasalah",0,1)</f>
        <v>1</v>
      </c>
      <c r="L1996" t="s">
        <v>49</v>
      </c>
      <c r="M1996" t="str">
        <f t="shared" si="124"/>
        <v>Tidak Bermasalah</v>
      </c>
    </row>
    <row r="1997" spans="1:13" x14ac:dyDescent="0.25">
      <c r="A1997" s="1">
        <v>44954</v>
      </c>
      <c r="B1997" t="s">
        <v>53</v>
      </c>
      <c r="C1997">
        <f t="shared" ref="C1997:C2002" si="128">IF(B1997=B1996,83,84)</f>
        <v>83</v>
      </c>
      <c r="D1997" t="s">
        <v>3</v>
      </c>
      <c r="E1997">
        <f>IF(D1997="ECO",1,IF(D1997="EZ",2,3))</f>
        <v>1</v>
      </c>
      <c r="F1997" t="s">
        <v>4</v>
      </c>
      <c r="G1997">
        <f>IF(F1997="PP_PM",1,IF(F1997="PP_CASH",2,3))</f>
        <v>1</v>
      </c>
      <c r="H1997" t="s">
        <v>5</v>
      </c>
      <c r="I1997">
        <f>IF(H1997="AKULAKUOB",1,IF(H1997="BUKAEXPRESS",2,IF(H1997="BUKALAPAK",3,IF(H1997="E3",4,IF(H1997="LAZADA",5,IF(H1997="MAGELLAN",6,IF(H1997="SHOPEE",7,IF(H1997="TOKOPEDIA",8,9))))))))</f>
        <v>7</v>
      </c>
      <c r="J1997">
        <v>25740</v>
      </c>
      <c r="K1997">
        <f>IF(M1997="Bermasalah",0,1)</f>
        <v>1</v>
      </c>
      <c r="L1997" t="s">
        <v>49</v>
      </c>
      <c r="M1997" t="str">
        <f t="shared" si="124"/>
        <v>Tidak Bermasalah</v>
      </c>
    </row>
    <row r="1998" spans="1:13" x14ac:dyDescent="0.25">
      <c r="A1998" s="1">
        <v>44958</v>
      </c>
      <c r="B1998" t="s">
        <v>53</v>
      </c>
      <c r="C1998">
        <f t="shared" si="128"/>
        <v>83</v>
      </c>
      <c r="D1998" t="s">
        <v>3</v>
      </c>
      <c r="E1998">
        <f>IF(D1998="ECO",1,IF(D1998="EZ",2,3))</f>
        <v>1</v>
      </c>
      <c r="F1998" t="s">
        <v>4</v>
      </c>
      <c r="G1998">
        <f>IF(F1998="PP_PM",1,IF(F1998="PP_CASH",2,3))</f>
        <v>1</v>
      </c>
      <c r="H1998" t="s">
        <v>5</v>
      </c>
      <c r="I1998">
        <f>IF(H1998="AKULAKUOB",1,IF(H1998="BUKAEXPRESS",2,IF(H1998="BUKALAPAK",3,IF(H1998="E3",4,IF(H1998="LAZADA",5,IF(H1998="MAGELLAN",6,IF(H1998="SHOPEE",7,IF(H1998="TOKOPEDIA",8,9))))))))</f>
        <v>7</v>
      </c>
      <c r="J1998">
        <v>22028</v>
      </c>
      <c r="K1998">
        <f>IF(M1998="Bermasalah",0,1)</f>
        <v>1</v>
      </c>
      <c r="L1998" t="s">
        <v>49</v>
      </c>
      <c r="M1998" t="str">
        <f t="shared" si="124"/>
        <v>Tidak Bermasalah</v>
      </c>
    </row>
    <row r="1999" spans="1:13" x14ac:dyDescent="0.25">
      <c r="A1999" s="1">
        <v>45071</v>
      </c>
      <c r="B1999" t="s">
        <v>53</v>
      </c>
      <c r="C1999">
        <f t="shared" si="128"/>
        <v>83</v>
      </c>
      <c r="D1999" t="s">
        <v>3</v>
      </c>
      <c r="E1999">
        <f>IF(D1999="ECO",1,IF(D1999="EZ",2,3))</f>
        <v>1</v>
      </c>
      <c r="F1999" t="s">
        <v>4</v>
      </c>
      <c r="G1999">
        <f>IF(F1999="PP_PM",1,IF(F1999="PP_CASH",2,3))</f>
        <v>1</v>
      </c>
      <c r="H1999" t="s">
        <v>5</v>
      </c>
      <c r="I1999">
        <f>IF(H1999="AKULAKUOB",1,IF(H1999="BUKAEXPRESS",2,IF(H1999="BUKALAPAK",3,IF(H1999="E3",4,IF(H1999="LAZADA",5,IF(H1999="MAGELLAN",6,IF(H1999="SHOPEE",7,IF(H1999="TOKOPEDIA",8,9))))))))</f>
        <v>7</v>
      </c>
      <c r="J1999">
        <v>25740</v>
      </c>
      <c r="K1999">
        <f>IF(M1999="Bermasalah",0,1)</f>
        <v>1</v>
      </c>
      <c r="L1999" t="s">
        <v>49</v>
      </c>
      <c r="M1999" t="str">
        <f t="shared" si="124"/>
        <v>Tidak Bermasalah</v>
      </c>
    </row>
    <row r="2000" spans="1:13" x14ac:dyDescent="0.25">
      <c r="A2000" s="1">
        <v>45072</v>
      </c>
      <c r="B2000" t="s">
        <v>53</v>
      </c>
      <c r="C2000">
        <f t="shared" si="128"/>
        <v>83</v>
      </c>
      <c r="D2000" t="s">
        <v>3</v>
      </c>
      <c r="E2000">
        <f>IF(D2000="ECO",1,IF(D2000="EZ",2,3))</f>
        <v>1</v>
      </c>
      <c r="F2000" t="s">
        <v>4</v>
      </c>
      <c r="G2000">
        <f>IF(F2000="PP_PM",1,IF(F2000="PP_CASH",2,3))</f>
        <v>1</v>
      </c>
      <c r="H2000" t="s">
        <v>5</v>
      </c>
      <c r="I2000">
        <f>IF(H2000="AKULAKUOB",1,IF(H2000="BUKAEXPRESS",2,IF(H2000="BUKALAPAK",3,IF(H2000="E3",4,IF(H2000="LAZADA",5,IF(H2000="MAGELLAN",6,IF(H2000="SHOPEE",7,IF(H2000="TOKOPEDIA",8,9))))))))</f>
        <v>7</v>
      </c>
      <c r="J2000">
        <v>28958</v>
      </c>
      <c r="K2000">
        <f>IF(M2000="Bermasalah",0,1)</f>
        <v>0</v>
      </c>
      <c r="L2000" t="s">
        <v>131</v>
      </c>
      <c r="M2000" t="str">
        <f t="shared" si="124"/>
        <v>Bermasalah</v>
      </c>
    </row>
    <row r="2001" spans="1:13" x14ac:dyDescent="0.25">
      <c r="A2001" s="1">
        <v>45011</v>
      </c>
      <c r="B2001" t="s">
        <v>150</v>
      </c>
      <c r="C2001">
        <f t="shared" si="128"/>
        <v>84</v>
      </c>
      <c r="D2001" t="s">
        <v>3</v>
      </c>
      <c r="E2001">
        <f>IF(D2001="ECO",1,IF(D2001="EZ",2,3))</f>
        <v>1</v>
      </c>
      <c r="F2001" t="s">
        <v>4</v>
      </c>
      <c r="G2001">
        <f>IF(F2001="PP_PM",1,IF(F2001="PP_CASH",2,3))</f>
        <v>1</v>
      </c>
      <c r="H2001" t="s">
        <v>5</v>
      </c>
      <c r="I2001">
        <f>IF(H2001="AKULAKUOB",1,IF(H2001="BUKAEXPRESS",2,IF(H2001="BUKALAPAK",3,IF(H2001="E3",4,IF(H2001="LAZADA",5,IF(H2001="MAGELLAN",6,IF(H2001="SHOPEE",7,IF(H2001="TOKOPEDIA",8,9))))))))</f>
        <v>7</v>
      </c>
      <c r="J2001">
        <v>16335</v>
      </c>
      <c r="K2001">
        <f>IF(M2001="Bermasalah",0,1)</f>
        <v>0</v>
      </c>
      <c r="L2001" t="s">
        <v>131</v>
      </c>
      <c r="M2001" t="str">
        <f t="shared" si="124"/>
        <v>Bermasalah</v>
      </c>
    </row>
    <row r="2002" spans="1:13" x14ac:dyDescent="0.25">
      <c r="A2002" s="1">
        <v>45019</v>
      </c>
      <c r="B2002" t="s">
        <v>150</v>
      </c>
      <c r="C2002">
        <f>IF(B2002=B2001,84,85)</f>
        <v>84</v>
      </c>
      <c r="D2002" t="s">
        <v>8</v>
      </c>
      <c r="E2002">
        <f>IF(D2002="ECO",1,IF(D2002="EZ",2,3))</f>
        <v>2</v>
      </c>
      <c r="F2002" t="s">
        <v>4</v>
      </c>
      <c r="G2002">
        <f>IF(F2002="PP_PM",1,IF(F2002="PP_CASH",2,3))</f>
        <v>1</v>
      </c>
      <c r="H2002" t="s">
        <v>5</v>
      </c>
      <c r="I2002">
        <f>IF(H2002="AKULAKUOB",1,IF(H2002="BUKAEXPRESS",2,IF(H2002="BUKALAPAK",3,IF(H2002="E3",4,IF(H2002="LAZADA",5,IF(H2002="MAGELLAN",6,IF(H2002="SHOPEE",7,IF(H2002="TOKOPEDIA",8,9))))))))</f>
        <v>7</v>
      </c>
      <c r="J2002">
        <v>17460</v>
      </c>
      <c r="K2002">
        <f>IF(M2002="Bermasalah",0,1)</f>
        <v>0</v>
      </c>
      <c r="L2002" t="s">
        <v>19</v>
      </c>
      <c r="M2002" t="str">
        <f t="shared" si="124"/>
        <v>Bermasalah</v>
      </c>
    </row>
    <row r="2003" spans="1:13" x14ac:dyDescent="0.25">
      <c r="A2003" s="1">
        <v>45073</v>
      </c>
      <c r="B2003" t="s">
        <v>150</v>
      </c>
      <c r="C2003">
        <f t="shared" ref="C2003:C2013" si="129">IF(B2003=B2002,84,85)</f>
        <v>84</v>
      </c>
      <c r="D2003" t="s">
        <v>8</v>
      </c>
      <c r="E2003">
        <f>IF(D2003="ECO",1,IF(D2003="EZ",2,3))</f>
        <v>2</v>
      </c>
      <c r="F2003" t="s">
        <v>4</v>
      </c>
      <c r="G2003">
        <f>IF(F2003="PP_PM",1,IF(F2003="PP_CASH",2,3))</f>
        <v>1</v>
      </c>
      <c r="H2003" t="s">
        <v>5</v>
      </c>
      <c r="I2003">
        <f>IF(H2003="AKULAKUOB",1,IF(H2003="BUKAEXPRESS",2,IF(H2003="BUKALAPAK",3,IF(H2003="E3",4,IF(H2003="LAZADA",5,IF(H2003="MAGELLAN",6,IF(H2003="SHOPEE",7,IF(H2003="TOKOPEDIA",8,9))))))))</f>
        <v>7</v>
      </c>
      <c r="J2003">
        <v>23280</v>
      </c>
      <c r="K2003">
        <f>IF(M2003="Bermasalah",0,1)</f>
        <v>0</v>
      </c>
      <c r="L2003" t="s">
        <v>131</v>
      </c>
      <c r="M2003" t="str">
        <f t="shared" si="124"/>
        <v>Bermasalah</v>
      </c>
    </row>
    <row r="2004" spans="1:13" x14ac:dyDescent="0.25">
      <c r="A2004" s="1">
        <v>45074</v>
      </c>
      <c r="B2004" t="s">
        <v>150</v>
      </c>
      <c r="C2004">
        <f t="shared" si="129"/>
        <v>84</v>
      </c>
      <c r="D2004" t="s">
        <v>8</v>
      </c>
      <c r="E2004">
        <f>IF(D2004="ECO",1,IF(D2004="EZ",2,3))</f>
        <v>2</v>
      </c>
      <c r="F2004" t="s">
        <v>4</v>
      </c>
      <c r="G2004">
        <f>IF(F2004="PP_PM",1,IF(F2004="PP_CASH",2,3))</f>
        <v>1</v>
      </c>
      <c r="H2004" t="s">
        <v>5</v>
      </c>
      <c r="I2004">
        <f>IF(H2004="AKULAKUOB",1,IF(H2004="BUKAEXPRESS",2,IF(H2004="BUKALAPAK",3,IF(H2004="E3",4,IF(H2004="LAZADA",5,IF(H2004="MAGELLAN",6,IF(H2004="SHOPEE",7,IF(H2004="TOKOPEDIA",8,9))))))))</f>
        <v>7</v>
      </c>
      <c r="J2004">
        <v>32010</v>
      </c>
      <c r="K2004">
        <f>IF(M2004="Bermasalah",0,1)</f>
        <v>0</v>
      </c>
      <c r="L2004" t="s">
        <v>19</v>
      </c>
      <c r="M2004" t="str">
        <f t="shared" si="124"/>
        <v>Bermasalah</v>
      </c>
    </row>
    <row r="2005" spans="1:13" x14ac:dyDescent="0.25">
      <c r="A2005" s="1">
        <v>45075</v>
      </c>
      <c r="B2005" t="s">
        <v>150</v>
      </c>
      <c r="C2005">
        <f t="shared" si="129"/>
        <v>84</v>
      </c>
      <c r="D2005" t="s">
        <v>3</v>
      </c>
      <c r="E2005">
        <f>IF(D2005="ECO",1,IF(D2005="EZ",2,3))</f>
        <v>1</v>
      </c>
      <c r="F2005" t="s">
        <v>4</v>
      </c>
      <c r="G2005">
        <f>IF(F2005="PP_PM",1,IF(F2005="PP_CASH",2,3))</f>
        <v>1</v>
      </c>
      <c r="H2005" t="s">
        <v>5</v>
      </c>
      <c r="I2005">
        <f>IF(H2005="AKULAKUOB",1,IF(H2005="BUKAEXPRESS",2,IF(H2005="BUKALAPAK",3,IF(H2005="E3",4,IF(H2005="LAZADA",5,IF(H2005="MAGELLAN",6,IF(H2005="SHOPEE",7,IF(H2005="TOKOPEDIA",8,9))))))))</f>
        <v>7</v>
      </c>
      <c r="J2005">
        <v>25740</v>
      </c>
      <c r="K2005">
        <f>IF(M2005="Bermasalah",0,1)</f>
        <v>1</v>
      </c>
      <c r="L2005" t="s">
        <v>49</v>
      </c>
      <c r="M2005" t="str">
        <f t="shared" si="124"/>
        <v>Tidak Bermasalah</v>
      </c>
    </row>
    <row r="2006" spans="1:13" x14ac:dyDescent="0.25">
      <c r="A2006" s="1">
        <v>45076</v>
      </c>
      <c r="B2006" t="s">
        <v>150</v>
      </c>
      <c r="C2006">
        <f t="shared" si="129"/>
        <v>84</v>
      </c>
      <c r="D2006" t="s">
        <v>3</v>
      </c>
      <c r="E2006">
        <f>IF(D2006="ECO",1,IF(D2006="EZ",2,3))</f>
        <v>1</v>
      </c>
      <c r="F2006" t="s">
        <v>4</v>
      </c>
      <c r="G2006">
        <f>IF(F2006="PP_PM",1,IF(F2006="PP_CASH",2,3))</f>
        <v>1</v>
      </c>
      <c r="H2006" t="s">
        <v>5</v>
      </c>
      <c r="I2006">
        <f>IF(H2006="AKULAKUOB",1,IF(H2006="BUKAEXPRESS",2,IF(H2006="BUKALAPAK",3,IF(H2006="E3",4,IF(H2006="LAZADA",5,IF(H2006="MAGELLAN",6,IF(H2006="SHOPEE",7,IF(H2006="TOKOPEDIA",8,9))))))))</f>
        <v>7</v>
      </c>
      <c r="J2006">
        <v>30442</v>
      </c>
      <c r="K2006">
        <f>IF(M2006="Bermasalah",0,1)</f>
        <v>1</v>
      </c>
      <c r="L2006" t="s">
        <v>49</v>
      </c>
      <c r="M2006" t="str">
        <f t="shared" si="124"/>
        <v>Tidak Bermasalah</v>
      </c>
    </row>
    <row r="2007" spans="1:13" x14ac:dyDescent="0.25">
      <c r="A2007" s="1">
        <v>45077</v>
      </c>
      <c r="B2007" t="s">
        <v>150</v>
      </c>
      <c r="C2007">
        <f t="shared" si="129"/>
        <v>84</v>
      </c>
      <c r="D2007" t="s">
        <v>3</v>
      </c>
      <c r="E2007">
        <f>IF(D2007="ECO",1,IF(D2007="EZ",2,3))</f>
        <v>1</v>
      </c>
      <c r="F2007" t="s">
        <v>4</v>
      </c>
      <c r="G2007">
        <f>IF(F2007="PP_PM",1,IF(F2007="PP_CASH",2,3))</f>
        <v>1</v>
      </c>
      <c r="H2007" t="s">
        <v>5</v>
      </c>
      <c r="I2007">
        <f>IF(H2007="AKULAKUOB",1,IF(H2007="BUKAEXPRESS",2,IF(H2007="BUKALAPAK",3,IF(H2007="E3",4,IF(H2007="LAZADA",5,IF(H2007="MAGELLAN",6,IF(H2007="SHOPEE",7,IF(H2007="TOKOPEDIA",8,9))))))))</f>
        <v>7</v>
      </c>
      <c r="J2007">
        <v>28958</v>
      </c>
      <c r="K2007">
        <f>IF(M2007="Bermasalah",0,1)</f>
        <v>0</v>
      </c>
      <c r="L2007" t="s">
        <v>131</v>
      </c>
      <c r="M2007" t="str">
        <f t="shared" si="124"/>
        <v>Bermasalah</v>
      </c>
    </row>
    <row r="2008" spans="1:13" x14ac:dyDescent="0.25">
      <c r="A2008" s="1">
        <v>45047</v>
      </c>
      <c r="B2008" t="s">
        <v>150</v>
      </c>
      <c r="C2008">
        <f t="shared" si="129"/>
        <v>84</v>
      </c>
      <c r="D2008" t="s">
        <v>3</v>
      </c>
      <c r="E2008">
        <f>IF(D2008="ECO",1,IF(D2008="EZ",2,3))</f>
        <v>1</v>
      </c>
      <c r="F2008" t="s">
        <v>4</v>
      </c>
      <c r="G2008">
        <f>IF(F2008="PP_PM",1,IF(F2008="PP_CASH",2,3))</f>
        <v>1</v>
      </c>
      <c r="H2008" t="s">
        <v>5</v>
      </c>
      <c r="I2008">
        <f>IF(H2008="AKULAKUOB",1,IF(H2008="BUKAEXPRESS",2,IF(H2008="BUKALAPAK",3,IF(H2008="E3",4,IF(H2008="LAZADA",5,IF(H2008="MAGELLAN",6,IF(H2008="SHOPEE",7,IF(H2008="TOKOPEDIA",8,9))))))))</f>
        <v>7</v>
      </c>
      <c r="J2008">
        <v>19305</v>
      </c>
      <c r="K2008">
        <f>IF(M2008="Bermasalah",0,1)</f>
        <v>0</v>
      </c>
      <c r="L2008" t="s">
        <v>131</v>
      </c>
      <c r="M2008" t="str">
        <f t="shared" si="124"/>
        <v>Bermasalah</v>
      </c>
    </row>
    <row r="2009" spans="1:13" x14ac:dyDescent="0.25">
      <c r="A2009" s="1">
        <v>45048</v>
      </c>
      <c r="B2009" t="s">
        <v>150</v>
      </c>
      <c r="C2009">
        <f t="shared" si="129"/>
        <v>84</v>
      </c>
      <c r="D2009" t="s">
        <v>3</v>
      </c>
      <c r="E2009">
        <f>IF(D2009="ECO",1,IF(D2009="EZ",2,3))</f>
        <v>1</v>
      </c>
      <c r="F2009" t="s">
        <v>4</v>
      </c>
      <c r="G2009">
        <f>IF(F2009="PP_PM",1,IF(F2009="PP_CASH",2,3))</f>
        <v>1</v>
      </c>
      <c r="H2009" t="s">
        <v>5</v>
      </c>
      <c r="I2009">
        <f>IF(H2009="AKULAKUOB",1,IF(H2009="BUKAEXPRESS",2,IF(H2009="BUKALAPAK",3,IF(H2009="E3",4,IF(H2009="LAZADA",5,IF(H2009="MAGELLAN",6,IF(H2009="SHOPEE",7,IF(H2009="TOKOPEDIA",8,9))))))))</f>
        <v>7</v>
      </c>
      <c r="J2009">
        <v>19305</v>
      </c>
      <c r="K2009">
        <f>IF(M2009="Bermasalah",0,1)</f>
        <v>0</v>
      </c>
      <c r="L2009" t="s">
        <v>131</v>
      </c>
      <c r="M2009" t="str">
        <f t="shared" si="124"/>
        <v>Bermasalah</v>
      </c>
    </row>
    <row r="2010" spans="1:13" x14ac:dyDescent="0.25">
      <c r="A2010" s="1">
        <v>45059</v>
      </c>
      <c r="B2010" t="s">
        <v>150</v>
      </c>
      <c r="C2010">
        <f t="shared" si="129"/>
        <v>84</v>
      </c>
      <c r="D2010" t="s">
        <v>3</v>
      </c>
      <c r="E2010">
        <f>IF(D2010="ECO",1,IF(D2010="EZ",2,3))</f>
        <v>1</v>
      </c>
      <c r="F2010" t="s">
        <v>4</v>
      </c>
      <c r="G2010">
        <f>IF(F2010="PP_PM",1,IF(F2010="PP_CASH",2,3))</f>
        <v>1</v>
      </c>
      <c r="H2010" t="s">
        <v>5</v>
      </c>
      <c r="I2010">
        <f>IF(H2010="AKULAKUOB",1,IF(H2010="BUKAEXPRESS",2,IF(H2010="BUKALAPAK",3,IF(H2010="E3",4,IF(H2010="LAZADA",5,IF(H2010="MAGELLAN",6,IF(H2010="SHOPEE",7,IF(H2010="TOKOPEDIA",8,9))))))))</f>
        <v>7</v>
      </c>
      <c r="J2010">
        <v>11138</v>
      </c>
      <c r="K2010">
        <f>IF(M2010="Bermasalah",0,1)</f>
        <v>0</v>
      </c>
      <c r="L2010" t="s">
        <v>131</v>
      </c>
      <c r="M2010" t="str">
        <f t="shared" si="124"/>
        <v>Bermasalah</v>
      </c>
    </row>
    <row r="2011" spans="1:13" x14ac:dyDescent="0.25">
      <c r="A2011" s="1">
        <v>45054</v>
      </c>
      <c r="B2011" t="s">
        <v>150</v>
      </c>
      <c r="C2011">
        <f t="shared" si="129"/>
        <v>84</v>
      </c>
      <c r="D2011" t="s">
        <v>3</v>
      </c>
      <c r="E2011">
        <f>IF(D2011="ECO",1,IF(D2011="EZ",2,3))</f>
        <v>1</v>
      </c>
      <c r="F2011" t="s">
        <v>4</v>
      </c>
      <c r="G2011">
        <f>IF(F2011="PP_PM",1,IF(F2011="PP_CASH",2,3))</f>
        <v>1</v>
      </c>
      <c r="H2011" t="s">
        <v>5</v>
      </c>
      <c r="I2011">
        <f>IF(H2011="AKULAKUOB",1,IF(H2011="BUKAEXPRESS",2,IF(H2011="BUKALAPAK",3,IF(H2011="E3",4,IF(H2011="LAZADA",5,IF(H2011="MAGELLAN",6,IF(H2011="SHOPEE",7,IF(H2011="TOKOPEDIA",8,9))))))))</f>
        <v>7</v>
      </c>
      <c r="J2011">
        <v>22028</v>
      </c>
      <c r="K2011">
        <f>IF(M2011="Bermasalah",0,1)</f>
        <v>1</v>
      </c>
      <c r="L2011" t="s">
        <v>49</v>
      </c>
      <c r="M2011" t="str">
        <f t="shared" si="124"/>
        <v>Tidak Bermasalah</v>
      </c>
    </row>
    <row r="2012" spans="1:13" x14ac:dyDescent="0.25">
      <c r="A2012" s="1">
        <v>44956</v>
      </c>
      <c r="B2012" t="s">
        <v>83</v>
      </c>
      <c r="C2012">
        <f t="shared" si="129"/>
        <v>85</v>
      </c>
      <c r="D2012" t="s">
        <v>3</v>
      </c>
      <c r="E2012">
        <f>IF(D2012="ECO",1,IF(D2012="EZ",2,3))</f>
        <v>1</v>
      </c>
      <c r="F2012" t="s">
        <v>4</v>
      </c>
      <c r="G2012">
        <f>IF(F2012="PP_PM",1,IF(F2012="PP_CASH",2,3))</f>
        <v>1</v>
      </c>
      <c r="H2012" t="s">
        <v>5</v>
      </c>
      <c r="I2012">
        <f>IF(H2012="AKULAKUOB",1,IF(H2012="BUKAEXPRESS",2,IF(H2012="BUKALAPAK",3,IF(H2012="E3",4,IF(H2012="LAZADA",5,IF(H2012="MAGELLAN",6,IF(H2012="SHOPEE",7,IF(H2012="TOKOPEDIA",8,9))))))))</f>
        <v>7</v>
      </c>
      <c r="J2012">
        <v>25245</v>
      </c>
      <c r="K2012">
        <f>IF(M2012="Bermasalah",0,1)</f>
        <v>1</v>
      </c>
      <c r="L2012" t="s">
        <v>49</v>
      </c>
      <c r="M2012" t="str">
        <f t="shared" si="124"/>
        <v>Tidak Bermasalah</v>
      </c>
    </row>
    <row r="2013" spans="1:13" x14ac:dyDescent="0.25">
      <c r="A2013" s="1">
        <v>44932</v>
      </c>
      <c r="B2013" t="s">
        <v>83</v>
      </c>
      <c r="C2013">
        <f>IF(B2013=B2012,85,86)</f>
        <v>85</v>
      </c>
      <c r="D2013" t="s">
        <v>8</v>
      </c>
      <c r="E2013">
        <f>IF(D2013="ECO",1,IF(D2013="EZ",2,3))</f>
        <v>2</v>
      </c>
      <c r="F2013" t="s">
        <v>4</v>
      </c>
      <c r="G2013">
        <f>IF(F2013="PP_PM",1,IF(F2013="PP_CASH",2,3))</f>
        <v>1</v>
      </c>
      <c r="H2013" t="s">
        <v>5</v>
      </c>
      <c r="I2013">
        <f>IF(H2013="AKULAKUOB",1,IF(H2013="BUKAEXPRESS",2,IF(H2013="BUKALAPAK",3,IF(H2013="E3",4,IF(H2013="LAZADA",5,IF(H2013="MAGELLAN",6,IF(H2013="SHOPEE",7,IF(H2013="TOKOPEDIA",8,9))))))))</f>
        <v>7</v>
      </c>
      <c r="J2013">
        <v>21000</v>
      </c>
      <c r="K2013">
        <f>IF(M2013="Bermasalah",0,1)</f>
        <v>1</v>
      </c>
      <c r="L2013" t="s">
        <v>49</v>
      </c>
      <c r="M2013" t="str">
        <f t="shared" si="124"/>
        <v>Tidak Bermasalah</v>
      </c>
    </row>
    <row r="2014" spans="1:13" x14ac:dyDescent="0.25">
      <c r="A2014" s="1">
        <v>44937</v>
      </c>
      <c r="B2014" t="s">
        <v>83</v>
      </c>
      <c r="C2014">
        <f t="shared" ref="C2014:C2019" si="130">IF(B2014=B2013,85,86)</f>
        <v>85</v>
      </c>
      <c r="D2014" t="s">
        <v>8</v>
      </c>
      <c r="E2014">
        <f>IF(D2014="ECO",1,IF(D2014="EZ",2,3))</f>
        <v>2</v>
      </c>
      <c r="F2014" t="s">
        <v>4</v>
      </c>
      <c r="G2014">
        <f>IF(F2014="PP_PM",1,IF(F2014="PP_CASH",2,3))</f>
        <v>1</v>
      </c>
      <c r="H2014" t="s">
        <v>5</v>
      </c>
      <c r="I2014">
        <f>IF(H2014="AKULAKUOB",1,IF(H2014="BUKAEXPRESS",2,IF(H2014="BUKALAPAK",3,IF(H2014="E3",4,IF(H2014="LAZADA",5,IF(H2014="MAGELLAN",6,IF(H2014="SHOPEE",7,IF(H2014="TOKOPEDIA",8,9))))))))</f>
        <v>7</v>
      </c>
      <c r="J2014">
        <v>13000</v>
      </c>
      <c r="K2014">
        <f>IF(M2014="Bermasalah",0,1)</f>
        <v>1</v>
      </c>
      <c r="L2014" t="s">
        <v>49</v>
      </c>
      <c r="M2014" t="str">
        <f t="shared" si="124"/>
        <v>Tidak Bermasalah</v>
      </c>
    </row>
    <row r="2015" spans="1:13" x14ac:dyDescent="0.25">
      <c r="A2015" s="1">
        <v>44927</v>
      </c>
      <c r="B2015" t="s">
        <v>83</v>
      </c>
      <c r="C2015">
        <f t="shared" si="130"/>
        <v>85</v>
      </c>
      <c r="D2015" t="s">
        <v>8</v>
      </c>
      <c r="E2015">
        <f>IF(D2015="ECO",1,IF(D2015="EZ",2,3))</f>
        <v>2</v>
      </c>
      <c r="F2015" t="s">
        <v>4</v>
      </c>
      <c r="G2015">
        <f>IF(F2015="PP_PM",1,IF(F2015="PP_CASH",2,3))</f>
        <v>1</v>
      </c>
      <c r="H2015" t="s">
        <v>5</v>
      </c>
      <c r="I2015">
        <f>IF(H2015="AKULAKUOB",1,IF(H2015="BUKAEXPRESS",2,IF(H2015="BUKALAPAK",3,IF(H2015="E3",4,IF(H2015="LAZADA",5,IF(H2015="MAGELLAN",6,IF(H2015="SHOPEE",7,IF(H2015="TOKOPEDIA",8,9))))))))</f>
        <v>7</v>
      </c>
      <c r="J2015">
        <v>18000</v>
      </c>
      <c r="K2015">
        <f>IF(M2015="Bermasalah",0,1)</f>
        <v>1</v>
      </c>
      <c r="L2015" t="s">
        <v>49</v>
      </c>
      <c r="M2015" t="str">
        <f t="shared" si="124"/>
        <v>Tidak Bermasalah</v>
      </c>
    </row>
    <row r="2016" spans="1:13" x14ac:dyDescent="0.25">
      <c r="A2016" s="1">
        <v>45050</v>
      </c>
      <c r="B2016" t="s">
        <v>83</v>
      </c>
      <c r="C2016">
        <f t="shared" si="130"/>
        <v>85</v>
      </c>
      <c r="D2016" t="s">
        <v>3</v>
      </c>
      <c r="E2016">
        <f>IF(D2016="ECO",1,IF(D2016="EZ",2,3))</f>
        <v>1</v>
      </c>
      <c r="F2016" t="s">
        <v>4</v>
      </c>
      <c r="G2016">
        <f>IF(F2016="PP_PM",1,IF(F2016="PP_CASH",2,3))</f>
        <v>1</v>
      </c>
      <c r="H2016" t="s">
        <v>5</v>
      </c>
      <c r="I2016">
        <f>IF(H2016="AKULAKUOB",1,IF(H2016="BUKAEXPRESS",2,IF(H2016="BUKALAPAK",3,IF(H2016="E3",4,IF(H2016="LAZADA",5,IF(H2016="MAGELLAN",6,IF(H2016="SHOPEE",7,IF(H2016="TOKOPEDIA",8,9))))))))</f>
        <v>7</v>
      </c>
      <c r="J2016">
        <v>17325</v>
      </c>
      <c r="K2016">
        <f>IF(M2016="Bermasalah",0,1)</f>
        <v>1</v>
      </c>
      <c r="L2016" t="s">
        <v>49</v>
      </c>
      <c r="M2016" t="str">
        <f t="shared" ref="M2016:M2062" si="131">IF(L2016="Other","Bermasalah",IF(L2016="Delivery","Tidak Bermasalah",IF(L2016="Kirim","Tidak Bermasalah",IF(L2016="Pack","Tidak Bermasalah",IF(L2016="Paket Bermasalah","Bermasalah",IF(L2016="Paket Tinggal Gudang","Tidak Bermasalah",IF(L2016="Sampai","Tidak Bermasalah",IF(L2016="Tanda Terima","Tidak Bermasalah",IF(L2016="TTD Retur","Bermasalah",0)))))))))</f>
        <v>Tidak Bermasalah</v>
      </c>
    </row>
    <row r="2017" spans="1:13" x14ac:dyDescent="0.25">
      <c r="A2017" s="1">
        <v>45085</v>
      </c>
      <c r="B2017" t="s">
        <v>83</v>
      </c>
      <c r="C2017">
        <f t="shared" si="130"/>
        <v>85</v>
      </c>
      <c r="D2017" t="s">
        <v>8</v>
      </c>
      <c r="E2017">
        <f>IF(D2017="ECO",1,IF(D2017="EZ",2,3))</f>
        <v>2</v>
      </c>
      <c r="F2017" t="s">
        <v>4</v>
      </c>
      <c r="G2017">
        <f>IF(F2017="PP_PM",1,IF(F2017="PP_CASH",2,3))</f>
        <v>1</v>
      </c>
      <c r="H2017" t="s">
        <v>5</v>
      </c>
      <c r="I2017">
        <f>IF(H2017="AKULAKUOB",1,IF(H2017="BUKAEXPRESS",2,IF(H2017="BUKALAPAK",3,IF(H2017="E3",4,IF(H2017="LAZADA",5,IF(H2017="MAGELLAN",6,IF(H2017="SHOPEE",7,IF(H2017="TOKOPEDIA",8,9))))))))</f>
        <v>7</v>
      </c>
      <c r="J2017">
        <v>5335</v>
      </c>
      <c r="K2017">
        <f>IF(M2017="Bermasalah",0,1)</f>
        <v>1</v>
      </c>
      <c r="L2017" t="s">
        <v>49</v>
      </c>
      <c r="M2017" t="str">
        <f t="shared" si="131"/>
        <v>Tidak Bermasalah</v>
      </c>
    </row>
    <row r="2018" spans="1:13" x14ac:dyDescent="0.25">
      <c r="A2018" s="1">
        <v>45045</v>
      </c>
      <c r="B2018" t="s">
        <v>124</v>
      </c>
      <c r="C2018">
        <f t="shared" si="130"/>
        <v>86</v>
      </c>
      <c r="D2018" t="s">
        <v>3</v>
      </c>
      <c r="E2018">
        <f>IF(D2018="ECO",1,IF(D2018="EZ",2,3))</f>
        <v>1</v>
      </c>
      <c r="F2018" t="s">
        <v>4</v>
      </c>
      <c r="G2018">
        <f>IF(F2018="PP_PM",1,IF(F2018="PP_CASH",2,3))</f>
        <v>1</v>
      </c>
      <c r="H2018" t="s">
        <v>12</v>
      </c>
      <c r="I2018">
        <f>IF(H2018="AKULAKUOB",1,IF(H2018="BUKAEXPRESS",2,IF(H2018="BUKALAPAK",3,IF(H2018="E3",4,IF(H2018="LAZADA",5,IF(H2018="MAGELLAN",6,IF(H2018="SHOPEE",7,IF(H2018="TOKOPEDIA",8,9))))))))</f>
        <v>6</v>
      </c>
      <c r="J2018">
        <v>33722</v>
      </c>
      <c r="K2018">
        <f>IF(M2018="Bermasalah",0,1)</f>
        <v>1</v>
      </c>
      <c r="L2018" t="s">
        <v>49</v>
      </c>
      <c r="M2018" t="str">
        <f t="shared" si="131"/>
        <v>Tidak Bermasalah</v>
      </c>
    </row>
    <row r="2019" spans="1:13" x14ac:dyDescent="0.25">
      <c r="A2019" s="1">
        <v>45051</v>
      </c>
      <c r="B2019" t="s">
        <v>124</v>
      </c>
      <c r="C2019">
        <f>IF(B2019=B2018,86,87)</f>
        <v>86</v>
      </c>
      <c r="D2019" t="s">
        <v>3</v>
      </c>
      <c r="E2019">
        <f>IF(D2019="ECO",1,IF(D2019="EZ",2,3))</f>
        <v>1</v>
      </c>
      <c r="F2019" t="s">
        <v>4</v>
      </c>
      <c r="G2019">
        <f>IF(F2019="PP_PM",1,IF(F2019="PP_CASH",2,3))</f>
        <v>1</v>
      </c>
      <c r="H2019" t="s">
        <v>12</v>
      </c>
      <c r="I2019">
        <f>IF(H2019="AKULAKUOB",1,IF(H2019="BUKAEXPRESS",2,IF(H2019="BUKALAPAK",3,IF(H2019="E3",4,IF(H2019="LAZADA",5,IF(H2019="MAGELLAN",6,IF(H2019="SHOPEE",7,IF(H2019="TOKOPEDIA",8,9))))))))</f>
        <v>6</v>
      </c>
      <c r="J2019">
        <v>15565</v>
      </c>
      <c r="K2019">
        <f>IF(M2019="Bermasalah",0,1)</f>
        <v>0</v>
      </c>
      <c r="L2019" t="s">
        <v>131</v>
      </c>
      <c r="M2019" t="str">
        <f t="shared" si="131"/>
        <v>Bermasalah</v>
      </c>
    </row>
    <row r="2020" spans="1:13" x14ac:dyDescent="0.25">
      <c r="A2020" s="1">
        <v>45052</v>
      </c>
      <c r="B2020" t="s">
        <v>124</v>
      </c>
      <c r="C2020">
        <f t="shared" ref="C2020:C2029" si="132">IF(B2020=B2019,86,87)</f>
        <v>86</v>
      </c>
      <c r="D2020" t="s">
        <v>3</v>
      </c>
      <c r="E2020">
        <f>IF(D2020="ECO",1,IF(D2020="EZ",2,3))</f>
        <v>1</v>
      </c>
      <c r="F2020" t="s">
        <v>4</v>
      </c>
      <c r="G2020">
        <f>IF(F2020="PP_PM",1,IF(F2020="PP_CASH",2,3))</f>
        <v>1</v>
      </c>
      <c r="H2020" t="s">
        <v>12</v>
      </c>
      <c r="I2020">
        <f>IF(H2020="AKULAKUOB",1,IF(H2020="BUKAEXPRESS",2,IF(H2020="BUKALAPAK",3,IF(H2020="E3",4,IF(H2020="LAZADA",5,IF(H2020="MAGELLAN",6,IF(H2020="SHOPEE",7,IF(H2020="TOKOPEDIA",8,9))))))))</f>
        <v>6</v>
      </c>
      <c r="J2020">
        <v>33712</v>
      </c>
      <c r="K2020">
        <f>IF(M2020="Bermasalah",0,1)</f>
        <v>1</v>
      </c>
      <c r="L2020" t="s">
        <v>49</v>
      </c>
      <c r="M2020" t="str">
        <f t="shared" si="131"/>
        <v>Tidak Bermasalah</v>
      </c>
    </row>
    <row r="2021" spans="1:13" x14ac:dyDescent="0.25">
      <c r="A2021" s="1">
        <v>45053</v>
      </c>
      <c r="B2021" t="s">
        <v>124</v>
      </c>
      <c r="C2021">
        <f t="shared" si="132"/>
        <v>86</v>
      </c>
      <c r="D2021" t="s">
        <v>3</v>
      </c>
      <c r="E2021">
        <f>IF(D2021="ECO",1,IF(D2021="EZ",2,3))</f>
        <v>1</v>
      </c>
      <c r="F2021" t="s">
        <v>4</v>
      </c>
      <c r="G2021">
        <f>IF(F2021="PP_PM",1,IF(F2021="PP_CASH",2,3))</f>
        <v>1</v>
      </c>
      <c r="H2021" t="s">
        <v>12</v>
      </c>
      <c r="I2021">
        <f>IF(H2021="AKULAKUOB",1,IF(H2021="BUKAEXPRESS",2,IF(H2021="BUKALAPAK",3,IF(H2021="E3",4,IF(H2021="LAZADA",5,IF(H2021="MAGELLAN",6,IF(H2021="SHOPEE",7,IF(H2021="TOKOPEDIA",8,9))))))))</f>
        <v>6</v>
      </c>
      <c r="J2021">
        <v>23265</v>
      </c>
      <c r="K2021">
        <f>IF(M2021="Bermasalah",0,1)</f>
        <v>1</v>
      </c>
      <c r="L2021" t="s">
        <v>49</v>
      </c>
      <c r="M2021" t="str">
        <f t="shared" si="131"/>
        <v>Tidak Bermasalah</v>
      </c>
    </row>
    <row r="2022" spans="1:13" x14ac:dyDescent="0.25">
      <c r="A2022" s="1">
        <v>45081</v>
      </c>
      <c r="B2022" t="s">
        <v>124</v>
      </c>
      <c r="C2022">
        <f t="shared" si="132"/>
        <v>86</v>
      </c>
      <c r="D2022" t="s">
        <v>8</v>
      </c>
      <c r="E2022">
        <f>IF(D2022="ECO",1,IF(D2022="EZ",2,3))</f>
        <v>2</v>
      </c>
      <c r="F2022" t="s">
        <v>4</v>
      </c>
      <c r="G2022">
        <f>IF(F2022="PP_PM",1,IF(F2022="PP_CASH",2,3))</f>
        <v>1</v>
      </c>
      <c r="H2022" t="s">
        <v>12</v>
      </c>
      <c r="I2022">
        <f>IF(H2022="AKULAKUOB",1,IF(H2022="BUKAEXPRESS",2,IF(H2022="BUKALAPAK",3,IF(H2022="E3",4,IF(H2022="LAZADA",5,IF(H2022="MAGELLAN",6,IF(H2022="SHOPEE",7,IF(H2022="TOKOPEDIA",8,9))))))))</f>
        <v>6</v>
      </c>
      <c r="J2022">
        <v>10910</v>
      </c>
      <c r="K2022">
        <f>IF(M2022="Bermasalah",0,1)</f>
        <v>1</v>
      </c>
      <c r="L2022" t="s">
        <v>49</v>
      </c>
      <c r="M2022" t="str">
        <f t="shared" si="131"/>
        <v>Tidak Bermasalah</v>
      </c>
    </row>
    <row r="2023" spans="1:13" x14ac:dyDescent="0.25">
      <c r="A2023" s="1">
        <v>45021</v>
      </c>
      <c r="B2023" t="s">
        <v>124</v>
      </c>
      <c r="C2023">
        <f t="shared" si="132"/>
        <v>86</v>
      </c>
      <c r="D2023" t="s">
        <v>8</v>
      </c>
      <c r="E2023">
        <f>IF(D2023="ECO",1,IF(D2023="EZ",2,3))</f>
        <v>2</v>
      </c>
      <c r="F2023" t="s">
        <v>56</v>
      </c>
      <c r="G2023">
        <f>IF(F2023="PP_PM",1,IF(F2023="PP_CASH",2,3))</f>
        <v>2</v>
      </c>
      <c r="H2023" t="s">
        <v>48</v>
      </c>
      <c r="I2023">
        <f>IF(H2023="AKULAKUOB",1,IF(H2023="BUKAEXPRESS",2,IF(H2023="BUKALAPAK",3,IF(H2023="E3",4,IF(H2023="LAZADA",5,IF(H2023="MAGELLAN",6,IF(H2023="SHOPEE",7,IF(H2023="TOKOPEDIA",8,9))))))))</f>
        <v>4</v>
      </c>
      <c r="J2023">
        <v>8000</v>
      </c>
      <c r="K2023">
        <f>IF(M2023="Bermasalah",0,1)</f>
        <v>1</v>
      </c>
      <c r="L2023" t="s">
        <v>49</v>
      </c>
      <c r="M2023" t="str">
        <f t="shared" si="131"/>
        <v>Tidak Bermasalah</v>
      </c>
    </row>
    <row r="2024" spans="1:13" x14ac:dyDescent="0.25">
      <c r="A2024" s="1">
        <v>45036</v>
      </c>
      <c r="B2024" t="s">
        <v>124</v>
      </c>
      <c r="C2024">
        <f t="shared" si="132"/>
        <v>86</v>
      </c>
      <c r="D2024" t="s">
        <v>8</v>
      </c>
      <c r="E2024">
        <f>IF(D2024="ECO",1,IF(D2024="EZ",2,3))</f>
        <v>2</v>
      </c>
      <c r="F2024" t="s">
        <v>56</v>
      </c>
      <c r="G2024">
        <f>IF(F2024="PP_PM",1,IF(F2024="PP_CASH",2,3))</f>
        <v>2</v>
      </c>
      <c r="H2024" t="s">
        <v>48</v>
      </c>
      <c r="I2024">
        <f>IF(H2024="AKULAKUOB",1,IF(H2024="BUKAEXPRESS",2,IF(H2024="BUKALAPAK",3,IF(H2024="E3",4,IF(H2024="LAZADA",5,IF(H2024="MAGELLAN",6,IF(H2024="SHOPEE",7,IF(H2024="TOKOPEDIA",8,9))))))))</f>
        <v>4</v>
      </c>
      <c r="J2024">
        <v>9000</v>
      </c>
      <c r="K2024">
        <f>IF(M2024="Bermasalah",0,1)</f>
        <v>0</v>
      </c>
      <c r="L2024" t="s">
        <v>131</v>
      </c>
      <c r="M2024" t="str">
        <f t="shared" si="131"/>
        <v>Bermasalah</v>
      </c>
    </row>
    <row r="2025" spans="1:13" x14ac:dyDescent="0.25">
      <c r="A2025" s="1">
        <v>45060</v>
      </c>
      <c r="B2025" t="s">
        <v>124</v>
      </c>
      <c r="C2025">
        <f t="shared" si="132"/>
        <v>86</v>
      </c>
      <c r="D2025" t="s">
        <v>8</v>
      </c>
      <c r="E2025">
        <f>IF(D2025="ECO",1,IF(D2025="EZ",2,3))</f>
        <v>2</v>
      </c>
      <c r="F2025" t="s">
        <v>56</v>
      </c>
      <c r="G2025">
        <f>IF(F2025="PP_PM",1,IF(F2025="PP_CASH",2,3))</f>
        <v>2</v>
      </c>
      <c r="H2025" t="s">
        <v>48</v>
      </c>
      <c r="I2025">
        <f>IF(H2025="AKULAKUOB",1,IF(H2025="BUKAEXPRESS",2,IF(H2025="BUKALAPAK",3,IF(H2025="E3",4,IF(H2025="LAZADA",5,IF(H2025="MAGELLAN",6,IF(H2025="SHOPEE",7,IF(H2025="TOKOPEDIA",8,9))))))))</f>
        <v>4</v>
      </c>
      <c r="J2025">
        <v>8000</v>
      </c>
      <c r="K2025">
        <f>IF(M2025="Bermasalah",0,1)</f>
        <v>0</v>
      </c>
      <c r="L2025" t="s">
        <v>131</v>
      </c>
      <c r="M2025" t="str">
        <f t="shared" si="131"/>
        <v>Bermasalah</v>
      </c>
    </row>
    <row r="2026" spans="1:13" x14ac:dyDescent="0.25">
      <c r="A2026" s="1">
        <v>45099</v>
      </c>
      <c r="B2026" t="s">
        <v>124</v>
      </c>
      <c r="C2026">
        <f t="shared" si="132"/>
        <v>86</v>
      </c>
      <c r="D2026" t="s">
        <v>8</v>
      </c>
      <c r="E2026">
        <f>IF(D2026="ECO",1,IF(D2026="EZ",2,3))</f>
        <v>2</v>
      </c>
      <c r="F2026" t="s">
        <v>56</v>
      </c>
      <c r="G2026">
        <f>IF(F2026="PP_PM",1,IF(F2026="PP_CASH",2,3))</f>
        <v>2</v>
      </c>
      <c r="H2026" t="s">
        <v>48</v>
      </c>
      <c r="I2026">
        <f>IF(H2026="AKULAKUOB",1,IF(H2026="BUKAEXPRESS",2,IF(H2026="BUKALAPAK",3,IF(H2026="E3",4,IF(H2026="LAZADA",5,IF(H2026="MAGELLAN",6,IF(H2026="SHOPEE",7,IF(H2026="TOKOPEDIA",8,9))))))))</f>
        <v>4</v>
      </c>
      <c r="J2026">
        <v>8000</v>
      </c>
      <c r="K2026">
        <f>IF(M2026="Bermasalah",0,1)</f>
        <v>1</v>
      </c>
      <c r="L2026" t="s">
        <v>49</v>
      </c>
      <c r="M2026" t="str">
        <f t="shared" si="131"/>
        <v>Tidak Bermasalah</v>
      </c>
    </row>
    <row r="2027" spans="1:13" x14ac:dyDescent="0.25">
      <c r="A2027" s="1">
        <v>45091</v>
      </c>
      <c r="B2027" t="s">
        <v>124</v>
      </c>
      <c r="C2027">
        <f t="shared" si="132"/>
        <v>86</v>
      </c>
      <c r="D2027" t="s">
        <v>8</v>
      </c>
      <c r="E2027">
        <f>IF(D2027="ECO",1,IF(D2027="EZ",2,3))</f>
        <v>2</v>
      </c>
      <c r="F2027" t="s">
        <v>56</v>
      </c>
      <c r="G2027">
        <f>IF(F2027="PP_PM",1,IF(F2027="PP_CASH",2,3))</f>
        <v>2</v>
      </c>
      <c r="H2027" t="s">
        <v>48</v>
      </c>
      <c r="I2027">
        <f>IF(H2027="AKULAKUOB",1,IF(H2027="BUKAEXPRESS",2,IF(H2027="BUKALAPAK",3,IF(H2027="E3",4,IF(H2027="LAZADA",5,IF(H2027="MAGELLAN",6,IF(H2027="SHOPEE",7,IF(H2027="TOKOPEDIA",8,9))))))))</f>
        <v>4</v>
      </c>
      <c r="J2027">
        <v>9000</v>
      </c>
      <c r="K2027">
        <f>IF(M2027="Bermasalah",0,1)</f>
        <v>1</v>
      </c>
      <c r="L2027" t="s">
        <v>49</v>
      </c>
      <c r="M2027" t="str">
        <f t="shared" si="131"/>
        <v>Tidak Bermasalah</v>
      </c>
    </row>
    <row r="2028" spans="1:13" x14ac:dyDescent="0.25">
      <c r="A2028" s="1">
        <v>44956</v>
      </c>
      <c r="B2028" t="s">
        <v>66</v>
      </c>
      <c r="C2028">
        <f t="shared" si="132"/>
        <v>87</v>
      </c>
      <c r="D2028" t="s">
        <v>3</v>
      </c>
      <c r="E2028">
        <f>IF(D2028="ECO",1,IF(D2028="EZ",2,3))</f>
        <v>1</v>
      </c>
      <c r="F2028" t="s">
        <v>4</v>
      </c>
      <c r="G2028">
        <f>IF(F2028="PP_PM",1,IF(F2028="PP_CASH",2,3))</f>
        <v>1</v>
      </c>
      <c r="H2028" t="s">
        <v>5</v>
      </c>
      <c r="I2028">
        <f>IF(H2028="AKULAKUOB",1,IF(H2028="BUKAEXPRESS",2,IF(H2028="BUKALAPAK",3,IF(H2028="E3",4,IF(H2028="LAZADA",5,IF(H2028="MAGELLAN",6,IF(H2028="SHOPEE",7,IF(H2028="TOKOPEDIA",8,9))))))))</f>
        <v>7</v>
      </c>
      <c r="J2028">
        <v>25988</v>
      </c>
      <c r="K2028">
        <f>IF(M2028="Bermasalah",0,1)</f>
        <v>1</v>
      </c>
      <c r="L2028" t="s">
        <v>49</v>
      </c>
      <c r="M2028" t="str">
        <f t="shared" si="131"/>
        <v>Tidak Bermasalah</v>
      </c>
    </row>
    <row r="2029" spans="1:13" x14ac:dyDescent="0.25">
      <c r="A2029" s="1">
        <v>44957</v>
      </c>
      <c r="B2029" t="s">
        <v>66</v>
      </c>
      <c r="C2029">
        <f>IF(B2029=B2028,87,88)</f>
        <v>87</v>
      </c>
      <c r="D2029" t="s">
        <v>3</v>
      </c>
      <c r="E2029">
        <f>IF(D2029="ECO",1,IF(D2029="EZ",2,3))</f>
        <v>1</v>
      </c>
      <c r="F2029" t="s">
        <v>4</v>
      </c>
      <c r="G2029">
        <f>IF(F2029="PP_PM",1,IF(F2029="PP_CASH",2,3))</f>
        <v>1</v>
      </c>
      <c r="H2029" t="s">
        <v>5</v>
      </c>
      <c r="I2029">
        <f>IF(H2029="AKULAKUOB",1,IF(H2029="BUKAEXPRESS",2,IF(H2029="BUKALAPAK",3,IF(H2029="E3",4,IF(H2029="LAZADA",5,IF(H2029="MAGELLAN",6,IF(H2029="SHOPEE",7,IF(H2029="TOKOPEDIA",8,9))))))))</f>
        <v>7</v>
      </c>
      <c r="J2029">
        <v>29948</v>
      </c>
      <c r="K2029">
        <f>IF(M2029="Bermasalah",0,1)</f>
        <v>1</v>
      </c>
      <c r="L2029" t="s">
        <v>49</v>
      </c>
      <c r="M2029" t="str">
        <f t="shared" si="131"/>
        <v>Tidak Bermasalah</v>
      </c>
    </row>
    <row r="2030" spans="1:13" x14ac:dyDescent="0.25">
      <c r="A2030" s="1">
        <v>44956</v>
      </c>
      <c r="B2030" t="s">
        <v>66</v>
      </c>
      <c r="C2030">
        <f t="shared" ref="C2030:C2064" si="133">IF(B2030=B2029,87,88)</f>
        <v>87</v>
      </c>
      <c r="D2030" t="s">
        <v>3</v>
      </c>
      <c r="E2030">
        <f>IF(D2030="ECO",1,IF(D2030="EZ",2,3))</f>
        <v>1</v>
      </c>
      <c r="F2030" t="s">
        <v>4</v>
      </c>
      <c r="G2030">
        <f>IF(F2030="PP_PM",1,IF(F2030="PP_CASH",2,3))</f>
        <v>1</v>
      </c>
      <c r="H2030" t="s">
        <v>5</v>
      </c>
      <c r="I2030">
        <f>IF(H2030="AKULAKUOB",1,IF(H2030="BUKAEXPRESS",2,IF(H2030="BUKALAPAK",3,IF(H2030="E3",4,IF(H2030="LAZADA",5,IF(H2030="MAGELLAN",6,IF(H2030="SHOPEE",7,IF(H2030="TOKOPEDIA",8,9))))))))</f>
        <v>7</v>
      </c>
      <c r="J2030">
        <v>22028</v>
      </c>
      <c r="K2030">
        <f>IF(M2030="Bermasalah",0,1)</f>
        <v>1</v>
      </c>
      <c r="L2030" t="s">
        <v>49</v>
      </c>
      <c r="M2030" t="str">
        <f t="shared" si="131"/>
        <v>Tidak Bermasalah</v>
      </c>
    </row>
    <row r="2031" spans="1:13" x14ac:dyDescent="0.25">
      <c r="A2031" s="1">
        <v>44954</v>
      </c>
      <c r="B2031" t="s">
        <v>66</v>
      </c>
      <c r="C2031">
        <f t="shared" si="133"/>
        <v>87</v>
      </c>
      <c r="D2031" t="s">
        <v>3</v>
      </c>
      <c r="E2031">
        <f>IF(D2031="ECO",1,IF(D2031="EZ",2,3))</f>
        <v>1</v>
      </c>
      <c r="F2031" t="s">
        <v>4</v>
      </c>
      <c r="G2031">
        <f>IF(F2031="PP_PM",1,IF(F2031="PP_CASH",2,3))</f>
        <v>1</v>
      </c>
      <c r="H2031" t="s">
        <v>5</v>
      </c>
      <c r="I2031">
        <f>IF(H2031="AKULAKUOB",1,IF(H2031="BUKAEXPRESS",2,IF(H2031="BUKALAPAK",3,IF(H2031="E3",4,IF(H2031="LAZADA",5,IF(H2031="MAGELLAN",6,IF(H2031="SHOPEE",7,IF(H2031="TOKOPEDIA",8,9))))))))</f>
        <v>7</v>
      </c>
      <c r="J2031">
        <v>28710</v>
      </c>
      <c r="K2031">
        <f>IF(M2031="Bermasalah",0,1)</f>
        <v>1</v>
      </c>
      <c r="L2031" t="s">
        <v>49</v>
      </c>
      <c r="M2031" t="str">
        <f t="shared" si="131"/>
        <v>Tidak Bermasalah</v>
      </c>
    </row>
    <row r="2032" spans="1:13" x14ac:dyDescent="0.25">
      <c r="A2032" s="1">
        <v>44952</v>
      </c>
      <c r="B2032" t="s">
        <v>66</v>
      </c>
      <c r="C2032">
        <f t="shared" si="133"/>
        <v>87</v>
      </c>
      <c r="D2032" t="s">
        <v>3</v>
      </c>
      <c r="E2032">
        <f>IF(D2032="ECO",1,IF(D2032="EZ",2,3))</f>
        <v>1</v>
      </c>
      <c r="F2032" t="s">
        <v>4</v>
      </c>
      <c r="G2032">
        <f>IF(F2032="PP_PM",1,IF(F2032="PP_CASH",2,3))</f>
        <v>1</v>
      </c>
      <c r="H2032" t="s">
        <v>5</v>
      </c>
      <c r="I2032">
        <f>IF(H2032="AKULAKUOB",1,IF(H2032="BUKAEXPRESS",2,IF(H2032="BUKALAPAK",3,IF(H2032="E3",4,IF(H2032="LAZADA",5,IF(H2032="MAGELLAN",6,IF(H2032="SHOPEE",7,IF(H2032="TOKOPEDIA",8,9))))))))</f>
        <v>7</v>
      </c>
      <c r="J2032">
        <v>22028</v>
      </c>
      <c r="K2032">
        <f>IF(M2032="Bermasalah",0,1)</f>
        <v>1</v>
      </c>
      <c r="L2032" t="s">
        <v>49</v>
      </c>
      <c r="M2032" t="str">
        <f t="shared" si="131"/>
        <v>Tidak Bermasalah</v>
      </c>
    </row>
    <row r="2033" spans="1:13" x14ac:dyDescent="0.25">
      <c r="A2033" s="1">
        <v>44952</v>
      </c>
      <c r="B2033" t="s">
        <v>66</v>
      </c>
      <c r="C2033">
        <f t="shared" si="133"/>
        <v>87</v>
      </c>
      <c r="D2033" t="s">
        <v>3</v>
      </c>
      <c r="E2033">
        <f>IF(D2033="ECO",1,IF(D2033="EZ",2,3))</f>
        <v>1</v>
      </c>
      <c r="F2033" t="s">
        <v>4</v>
      </c>
      <c r="G2033">
        <f>IF(F2033="PP_PM",1,IF(F2033="PP_CASH",2,3))</f>
        <v>1</v>
      </c>
      <c r="H2033" t="s">
        <v>5</v>
      </c>
      <c r="I2033">
        <f>IF(H2033="AKULAKUOB",1,IF(H2033="BUKAEXPRESS",2,IF(H2033="BUKALAPAK",3,IF(H2033="E3",4,IF(H2033="LAZADA",5,IF(H2033="MAGELLAN",6,IF(H2033="SHOPEE",7,IF(H2033="TOKOPEDIA",8,9))))))))</f>
        <v>7</v>
      </c>
      <c r="J2033">
        <v>29948</v>
      </c>
      <c r="K2033">
        <f>IF(M2033="Bermasalah",0,1)</f>
        <v>1</v>
      </c>
      <c r="L2033" t="s">
        <v>49</v>
      </c>
      <c r="M2033" t="str">
        <f t="shared" si="131"/>
        <v>Tidak Bermasalah</v>
      </c>
    </row>
    <row r="2034" spans="1:13" x14ac:dyDescent="0.25">
      <c r="A2034" s="1">
        <v>44956</v>
      </c>
      <c r="B2034" t="s">
        <v>66</v>
      </c>
      <c r="C2034">
        <f t="shared" si="133"/>
        <v>87</v>
      </c>
      <c r="D2034" t="s">
        <v>3</v>
      </c>
      <c r="E2034">
        <f>IF(D2034="ECO",1,IF(D2034="EZ",2,3))</f>
        <v>1</v>
      </c>
      <c r="F2034" t="s">
        <v>4</v>
      </c>
      <c r="G2034">
        <f>IF(F2034="PP_PM",1,IF(F2034="PP_CASH",2,3))</f>
        <v>1</v>
      </c>
      <c r="H2034" t="s">
        <v>5</v>
      </c>
      <c r="I2034">
        <f>IF(H2034="AKULAKUOB",1,IF(H2034="BUKAEXPRESS",2,IF(H2034="BUKALAPAK",3,IF(H2034="E3",4,IF(H2034="LAZADA",5,IF(H2034="MAGELLAN",6,IF(H2034="SHOPEE",7,IF(H2034="TOKOPEDIA",8,9))))))))</f>
        <v>7</v>
      </c>
      <c r="J2034">
        <v>22028</v>
      </c>
      <c r="K2034">
        <f>IF(M2034="Bermasalah",0,1)</f>
        <v>1</v>
      </c>
      <c r="L2034" t="s">
        <v>49</v>
      </c>
      <c r="M2034" t="str">
        <f t="shared" si="131"/>
        <v>Tidak Bermasalah</v>
      </c>
    </row>
    <row r="2035" spans="1:13" x14ac:dyDescent="0.25">
      <c r="A2035" s="1">
        <v>44959</v>
      </c>
      <c r="B2035" t="s">
        <v>66</v>
      </c>
      <c r="C2035">
        <f t="shared" si="133"/>
        <v>87</v>
      </c>
      <c r="D2035" t="s">
        <v>3</v>
      </c>
      <c r="E2035">
        <f>IF(D2035="ECO",1,IF(D2035="EZ",2,3))</f>
        <v>1</v>
      </c>
      <c r="F2035" t="s">
        <v>4</v>
      </c>
      <c r="G2035">
        <f>IF(F2035="PP_PM",1,IF(F2035="PP_CASH",2,3))</f>
        <v>1</v>
      </c>
      <c r="H2035" t="s">
        <v>5</v>
      </c>
      <c r="I2035">
        <f>IF(H2035="AKULAKUOB",1,IF(H2035="BUKAEXPRESS",2,IF(H2035="BUKALAPAK",3,IF(H2035="E3",4,IF(H2035="LAZADA",5,IF(H2035="MAGELLAN",6,IF(H2035="SHOPEE",7,IF(H2035="TOKOPEDIA",8,9))))))))</f>
        <v>7</v>
      </c>
      <c r="J2035">
        <v>20048</v>
      </c>
      <c r="K2035">
        <f>IF(M2035="Bermasalah",0,1)</f>
        <v>1</v>
      </c>
      <c r="L2035" t="s">
        <v>49</v>
      </c>
      <c r="M2035" t="str">
        <f t="shared" si="131"/>
        <v>Tidak Bermasalah</v>
      </c>
    </row>
    <row r="2036" spans="1:13" x14ac:dyDescent="0.25">
      <c r="A2036" s="1">
        <v>44976</v>
      </c>
      <c r="B2036" t="s">
        <v>66</v>
      </c>
      <c r="C2036">
        <f t="shared" si="133"/>
        <v>87</v>
      </c>
      <c r="D2036" t="s">
        <v>3</v>
      </c>
      <c r="E2036">
        <f>IF(D2036="ECO",1,IF(D2036="EZ",2,3))</f>
        <v>1</v>
      </c>
      <c r="F2036" t="s">
        <v>4</v>
      </c>
      <c r="G2036">
        <f>IF(F2036="PP_PM",1,IF(F2036="PP_CASH",2,3))</f>
        <v>1</v>
      </c>
      <c r="H2036" t="s">
        <v>5</v>
      </c>
      <c r="I2036">
        <f>IF(H2036="AKULAKUOB",1,IF(H2036="BUKAEXPRESS",2,IF(H2036="BUKALAPAK",3,IF(H2036="E3",4,IF(H2036="LAZADA",5,IF(H2036="MAGELLAN",6,IF(H2036="SHOPEE",7,IF(H2036="TOKOPEDIA",8,9))))))))</f>
        <v>7</v>
      </c>
      <c r="J2036">
        <v>26730</v>
      </c>
      <c r="K2036">
        <f>IF(M2036="Bermasalah",0,1)</f>
        <v>1</v>
      </c>
      <c r="L2036" t="s">
        <v>49</v>
      </c>
      <c r="M2036" t="str">
        <f t="shared" si="131"/>
        <v>Tidak Bermasalah</v>
      </c>
    </row>
    <row r="2037" spans="1:13" x14ac:dyDescent="0.25">
      <c r="A2037" s="1">
        <v>44977</v>
      </c>
      <c r="B2037" t="s">
        <v>66</v>
      </c>
      <c r="C2037">
        <f t="shared" si="133"/>
        <v>87</v>
      </c>
      <c r="D2037" t="s">
        <v>3</v>
      </c>
      <c r="E2037">
        <f>IF(D2037="ECO",1,IF(D2037="EZ",2,3))</f>
        <v>1</v>
      </c>
      <c r="F2037" t="s">
        <v>4</v>
      </c>
      <c r="G2037">
        <f>IF(F2037="PP_PM",1,IF(F2037="PP_CASH",2,3))</f>
        <v>1</v>
      </c>
      <c r="H2037" t="s">
        <v>5</v>
      </c>
      <c r="I2037">
        <f>IF(H2037="AKULAKUOB",1,IF(H2037="BUKAEXPRESS",2,IF(H2037="BUKALAPAK",3,IF(H2037="E3",4,IF(H2037="LAZADA",5,IF(H2037="MAGELLAN",6,IF(H2037="SHOPEE",7,IF(H2037="TOKOPEDIA",8,9))))))))</f>
        <v>7</v>
      </c>
      <c r="J2037">
        <v>31432</v>
      </c>
      <c r="K2037">
        <f>IF(M2037="Bermasalah",0,1)</f>
        <v>1</v>
      </c>
      <c r="L2037" t="s">
        <v>49</v>
      </c>
      <c r="M2037" t="str">
        <f t="shared" si="131"/>
        <v>Tidak Bermasalah</v>
      </c>
    </row>
    <row r="2038" spans="1:13" x14ac:dyDescent="0.25">
      <c r="A2038" s="1">
        <v>44960</v>
      </c>
      <c r="B2038" t="s">
        <v>66</v>
      </c>
      <c r="C2038">
        <f t="shared" si="133"/>
        <v>87</v>
      </c>
      <c r="D2038" t="s">
        <v>3</v>
      </c>
      <c r="E2038">
        <f>IF(D2038="ECO",1,IF(D2038="EZ",2,3))</f>
        <v>1</v>
      </c>
      <c r="F2038" t="s">
        <v>4</v>
      </c>
      <c r="G2038">
        <f>IF(F2038="PP_PM",1,IF(F2038="PP_CASH",2,3))</f>
        <v>1</v>
      </c>
      <c r="H2038" t="s">
        <v>5</v>
      </c>
      <c r="I2038">
        <f>IF(H2038="AKULAKUOB",1,IF(H2038="BUKAEXPRESS",2,IF(H2038="BUKALAPAK",3,IF(H2038="E3",4,IF(H2038="LAZADA",5,IF(H2038="MAGELLAN",6,IF(H2038="SHOPEE",7,IF(H2038="TOKOPEDIA",8,9))))))))</f>
        <v>7</v>
      </c>
      <c r="J2038">
        <v>32918</v>
      </c>
      <c r="K2038">
        <f>IF(M2038="Bermasalah",0,1)</f>
        <v>1</v>
      </c>
      <c r="L2038" t="s">
        <v>49</v>
      </c>
      <c r="M2038" t="str">
        <f t="shared" si="131"/>
        <v>Tidak Bermasalah</v>
      </c>
    </row>
    <row r="2039" spans="1:13" x14ac:dyDescent="0.25">
      <c r="A2039" s="1">
        <v>44965</v>
      </c>
      <c r="B2039" t="s">
        <v>66</v>
      </c>
      <c r="C2039">
        <f t="shared" si="133"/>
        <v>87</v>
      </c>
      <c r="D2039" t="s">
        <v>3</v>
      </c>
      <c r="E2039">
        <f>IF(D2039="ECO",1,IF(D2039="EZ",2,3))</f>
        <v>1</v>
      </c>
      <c r="F2039" t="s">
        <v>4</v>
      </c>
      <c r="G2039">
        <f>IF(F2039="PP_PM",1,IF(F2039="PP_CASH",2,3))</f>
        <v>1</v>
      </c>
      <c r="H2039" t="s">
        <v>5</v>
      </c>
      <c r="I2039">
        <f>IF(H2039="AKULAKUOB",1,IF(H2039="BUKAEXPRESS",2,IF(H2039="BUKALAPAK",3,IF(H2039="E3",4,IF(H2039="LAZADA",5,IF(H2039="MAGELLAN",6,IF(H2039="SHOPEE",7,IF(H2039="TOKOPEDIA",8,9))))))))</f>
        <v>7</v>
      </c>
      <c r="J2039">
        <v>28958</v>
      </c>
      <c r="K2039">
        <f>IF(M2039="Bermasalah",0,1)</f>
        <v>1</v>
      </c>
      <c r="L2039" t="s">
        <v>49</v>
      </c>
      <c r="M2039" t="str">
        <f t="shared" si="131"/>
        <v>Tidak Bermasalah</v>
      </c>
    </row>
    <row r="2040" spans="1:13" x14ac:dyDescent="0.25">
      <c r="A2040" s="1">
        <v>44958</v>
      </c>
      <c r="B2040" t="s">
        <v>66</v>
      </c>
      <c r="C2040">
        <f t="shared" si="133"/>
        <v>87</v>
      </c>
      <c r="D2040" t="s">
        <v>3</v>
      </c>
      <c r="E2040">
        <f>IF(D2040="ECO",1,IF(D2040="EZ",2,3))</f>
        <v>1</v>
      </c>
      <c r="F2040" t="s">
        <v>4</v>
      </c>
      <c r="G2040">
        <f>IF(F2040="PP_PM",1,IF(F2040="PP_CASH",2,3))</f>
        <v>1</v>
      </c>
      <c r="H2040" t="s">
        <v>5</v>
      </c>
      <c r="I2040">
        <f>IF(H2040="AKULAKUOB",1,IF(H2040="BUKAEXPRESS",2,IF(H2040="BUKALAPAK",3,IF(H2040="E3",4,IF(H2040="LAZADA",5,IF(H2040="MAGELLAN",6,IF(H2040="SHOPEE",7,IF(H2040="TOKOPEDIA",8,9))))))))</f>
        <v>7</v>
      </c>
      <c r="J2040">
        <v>32918</v>
      </c>
      <c r="K2040">
        <f>IF(M2040="Bermasalah",0,1)</f>
        <v>1</v>
      </c>
      <c r="L2040" t="s">
        <v>49</v>
      </c>
      <c r="M2040" t="str">
        <f t="shared" si="131"/>
        <v>Tidak Bermasalah</v>
      </c>
    </row>
    <row r="2041" spans="1:13" x14ac:dyDescent="0.25">
      <c r="A2041" s="1">
        <v>44958</v>
      </c>
      <c r="B2041" t="s">
        <v>66</v>
      </c>
      <c r="C2041">
        <f t="shared" si="133"/>
        <v>87</v>
      </c>
      <c r="D2041" t="s">
        <v>3</v>
      </c>
      <c r="E2041">
        <f>IF(D2041="ECO",1,IF(D2041="EZ",2,3))</f>
        <v>1</v>
      </c>
      <c r="F2041" t="s">
        <v>4</v>
      </c>
      <c r="G2041">
        <f>IF(F2041="PP_PM",1,IF(F2041="PP_CASH",2,3))</f>
        <v>1</v>
      </c>
      <c r="H2041" t="s">
        <v>5</v>
      </c>
      <c r="I2041">
        <f>IF(H2041="AKULAKUOB",1,IF(H2041="BUKAEXPRESS",2,IF(H2041="BUKALAPAK",3,IF(H2041="E3",4,IF(H2041="LAZADA",5,IF(H2041="MAGELLAN",6,IF(H2041="SHOPEE",7,IF(H2041="TOKOPEDIA",8,9))))))))</f>
        <v>7</v>
      </c>
      <c r="J2041">
        <v>29948</v>
      </c>
      <c r="K2041">
        <f>IF(M2041="Bermasalah",0,1)</f>
        <v>1</v>
      </c>
      <c r="L2041" t="s">
        <v>49</v>
      </c>
      <c r="M2041" t="str">
        <f t="shared" si="131"/>
        <v>Tidak Bermasalah</v>
      </c>
    </row>
    <row r="2042" spans="1:13" x14ac:dyDescent="0.25">
      <c r="A2042" s="1">
        <v>45029</v>
      </c>
      <c r="B2042" t="s">
        <v>66</v>
      </c>
      <c r="C2042">
        <f t="shared" si="133"/>
        <v>87</v>
      </c>
      <c r="D2042" t="s">
        <v>8</v>
      </c>
      <c r="E2042">
        <f>IF(D2042="ECO",1,IF(D2042="EZ",2,3))</f>
        <v>2</v>
      </c>
      <c r="F2042" t="s">
        <v>4</v>
      </c>
      <c r="G2042">
        <f>IF(F2042="PP_PM",1,IF(F2042="PP_CASH",2,3))</f>
        <v>1</v>
      </c>
      <c r="H2042" t="s">
        <v>5</v>
      </c>
      <c r="I2042">
        <f>IF(H2042="AKULAKUOB",1,IF(H2042="BUKAEXPRESS",2,IF(H2042="BUKALAPAK",3,IF(H2042="E3",4,IF(H2042="LAZADA",5,IF(H2042="MAGELLAN",6,IF(H2042="SHOPEE",7,IF(H2042="TOKOPEDIA",8,9))))))))</f>
        <v>7</v>
      </c>
      <c r="J2042">
        <v>37345</v>
      </c>
      <c r="K2042">
        <f>IF(M2042="Bermasalah",0,1)</f>
        <v>0</v>
      </c>
      <c r="L2042" t="s">
        <v>10</v>
      </c>
      <c r="M2042" t="str">
        <f t="shared" si="131"/>
        <v>Bermasalah</v>
      </c>
    </row>
    <row r="2043" spans="1:13" x14ac:dyDescent="0.25">
      <c r="A2043" s="1">
        <v>45034</v>
      </c>
      <c r="B2043" t="s">
        <v>66</v>
      </c>
      <c r="C2043">
        <f t="shared" si="133"/>
        <v>87</v>
      </c>
      <c r="D2043" t="s">
        <v>3</v>
      </c>
      <c r="E2043">
        <f>IF(D2043="ECO",1,IF(D2043="EZ",2,3))</f>
        <v>1</v>
      </c>
      <c r="F2043" t="s">
        <v>4</v>
      </c>
      <c r="G2043">
        <f>IF(F2043="PP_PM",1,IF(F2043="PP_CASH",2,3))</f>
        <v>1</v>
      </c>
      <c r="H2043" t="s">
        <v>5</v>
      </c>
      <c r="I2043">
        <f>IF(H2043="AKULAKUOB",1,IF(H2043="BUKAEXPRESS",2,IF(H2043="BUKALAPAK",3,IF(H2043="E3",4,IF(H2043="LAZADA",5,IF(H2043="MAGELLAN",6,IF(H2043="SHOPEE",7,IF(H2043="TOKOPEDIA",8,9))))))))</f>
        <v>7</v>
      </c>
      <c r="J2043">
        <v>21532</v>
      </c>
      <c r="K2043">
        <f>IF(M2043="Bermasalah",0,1)</f>
        <v>0</v>
      </c>
      <c r="L2043" t="s">
        <v>19</v>
      </c>
      <c r="M2043" t="str">
        <f t="shared" si="131"/>
        <v>Bermasalah</v>
      </c>
    </row>
    <row r="2044" spans="1:13" x14ac:dyDescent="0.25">
      <c r="A2044" s="1">
        <v>45021</v>
      </c>
      <c r="B2044" t="s">
        <v>66</v>
      </c>
      <c r="C2044">
        <f t="shared" si="133"/>
        <v>87</v>
      </c>
      <c r="D2044" t="s">
        <v>3</v>
      </c>
      <c r="E2044">
        <f>IF(D2044="ECO",1,IF(D2044="EZ",2,3))</f>
        <v>1</v>
      </c>
      <c r="F2044" t="s">
        <v>4</v>
      </c>
      <c r="G2044">
        <f>IF(F2044="PP_PM",1,IF(F2044="PP_CASH",2,3))</f>
        <v>1</v>
      </c>
      <c r="H2044" t="s">
        <v>5</v>
      </c>
      <c r="I2044">
        <f>IF(H2044="AKULAKUOB",1,IF(H2044="BUKAEXPRESS",2,IF(H2044="BUKALAPAK",3,IF(H2044="E3",4,IF(H2044="LAZADA",5,IF(H2044="MAGELLAN",6,IF(H2044="SHOPEE",7,IF(H2044="TOKOPEDIA",8,9))))))))</f>
        <v>7</v>
      </c>
      <c r="J2044">
        <v>18315</v>
      </c>
      <c r="K2044">
        <f>IF(M2044="Bermasalah",0,1)</f>
        <v>0</v>
      </c>
      <c r="L2044" t="s">
        <v>131</v>
      </c>
      <c r="M2044" t="str">
        <f t="shared" si="131"/>
        <v>Bermasalah</v>
      </c>
    </row>
    <row r="2045" spans="1:13" x14ac:dyDescent="0.25">
      <c r="A2045" s="1">
        <v>45044</v>
      </c>
      <c r="B2045" t="s">
        <v>66</v>
      </c>
      <c r="C2045">
        <f t="shared" si="133"/>
        <v>87</v>
      </c>
      <c r="D2045" t="s">
        <v>3</v>
      </c>
      <c r="E2045">
        <f>IF(D2045="ECO",1,IF(D2045="EZ",2,3))</f>
        <v>1</v>
      </c>
      <c r="F2045" t="s">
        <v>4</v>
      </c>
      <c r="G2045">
        <f>IF(F2045="PP_PM",1,IF(F2045="PP_CASH",2,3))</f>
        <v>1</v>
      </c>
      <c r="H2045" t="s">
        <v>5</v>
      </c>
      <c r="I2045">
        <f>IF(H2045="AKULAKUOB",1,IF(H2045="BUKAEXPRESS",2,IF(H2045="BUKALAPAK",3,IF(H2045="E3",4,IF(H2045="LAZADA",5,IF(H2045="MAGELLAN",6,IF(H2045="SHOPEE",7,IF(H2045="TOKOPEDIA",8,9))))))))</f>
        <v>7</v>
      </c>
      <c r="J2045">
        <v>18315</v>
      </c>
      <c r="K2045">
        <f>IF(M2045="Bermasalah",0,1)</f>
        <v>0</v>
      </c>
      <c r="L2045" t="s">
        <v>131</v>
      </c>
      <c r="M2045" t="str">
        <f t="shared" si="131"/>
        <v>Bermasalah</v>
      </c>
    </row>
    <row r="2046" spans="1:13" x14ac:dyDescent="0.25">
      <c r="A2046" s="1">
        <v>45054</v>
      </c>
      <c r="B2046" t="s">
        <v>66</v>
      </c>
      <c r="C2046">
        <f t="shared" si="133"/>
        <v>87</v>
      </c>
      <c r="D2046" t="s">
        <v>8</v>
      </c>
      <c r="E2046">
        <f>IF(D2046="ECO",1,IF(D2046="EZ",2,3))</f>
        <v>2</v>
      </c>
      <c r="F2046" t="s">
        <v>4</v>
      </c>
      <c r="G2046">
        <f>IF(F2046="PP_PM",1,IF(F2046="PP_CASH",2,3))</f>
        <v>1</v>
      </c>
      <c r="H2046" t="s">
        <v>5</v>
      </c>
      <c r="I2046">
        <f>IF(H2046="AKULAKUOB",1,IF(H2046="BUKAEXPRESS",2,IF(H2046="BUKALAPAK",3,IF(H2046="E3",4,IF(H2046="LAZADA",5,IF(H2046="MAGELLAN",6,IF(H2046="SHOPEE",7,IF(H2046="TOKOPEDIA",8,9))))))))</f>
        <v>7</v>
      </c>
      <c r="J2046">
        <v>38315</v>
      </c>
      <c r="K2046">
        <f>IF(M2046="Bermasalah",0,1)</f>
        <v>0</v>
      </c>
      <c r="L2046" t="s">
        <v>131</v>
      </c>
      <c r="M2046" t="str">
        <f t="shared" si="131"/>
        <v>Bermasalah</v>
      </c>
    </row>
    <row r="2047" spans="1:13" x14ac:dyDescent="0.25">
      <c r="A2047" s="1">
        <v>45055</v>
      </c>
      <c r="B2047" t="s">
        <v>66</v>
      </c>
      <c r="C2047">
        <f t="shared" si="133"/>
        <v>87</v>
      </c>
      <c r="D2047" t="s">
        <v>3</v>
      </c>
      <c r="E2047">
        <f>IF(D2047="ECO",1,IF(D2047="EZ",2,3))</f>
        <v>1</v>
      </c>
      <c r="F2047" t="s">
        <v>4</v>
      </c>
      <c r="G2047">
        <f>IF(F2047="PP_PM",1,IF(F2047="PP_CASH",2,3))</f>
        <v>1</v>
      </c>
      <c r="H2047" t="s">
        <v>5</v>
      </c>
      <c r="I2047">
        <f>IF(H2047="AKULAKUOB",1,IF(H2047="BUKAEXPRESS",2,IF(H2047="BUKALAPAK",3,IF(H2047="E3",4,IF(H2047="LAZADA",5,IF(H2047="MAGELLAN",6,IF(H2047="SHOPEE",7,IF(H2047="TOKOPEDIA",8,9))))))))</f>
        <v>7</v>
      </c>
      <c r="J2047">
        <v>22028</v>
      </c>
      <c r="K2047">
        <f>IF(M2047="Bermasalah",0,1)</f>
        <v>0</v>
      </c>
      <c r="L2047" t="s">
        <v>131</v>
      </c>
      <c r="M2047" t="str">
        <f t="shared" si="131"/>
        <v>Bermasalah</v>
      </c>
    </row>
    <row r="2048" spans="1:13" x14ac:dyDescent="0.25">
      <c r="A2048" s="1">
        <v>45056</v>
      </c>
      <c r="B2048" t="s">
        <v>66</v>
      </c>
      <c r="C2048">
        <f t="shared" si="133"/>
        <v>87</v>
      </c>
      <c r="D2048" t="s">
        <v>3</v>
      </c>
      <c r="E2048">
        <f>IF(D2048="ECO",1,IF(D2048="EZ",2,3))</f>
        <v>1</v>
      </c>
      <c r="F2048" t="s">
        <v>4</v>
      </c>
      <c r="G2048">
        <f>IF(F2048="PP_PM",1,IF(F2048="PP_CASH",2,3))</f>
        <v>1</v>
      </c>
      <c r="H2048" t="s">
        <v>5</v>
      </c>
      <c r="I2048">
        <f>IF(H2048="AKULAKUOB",1,IF(H2048="BUKAEXPRESS",2,IF(H2048="BUKALAPAK",3,IF(H2048="E3",4,IF(H2048="LAZADA",5,IF(H2048="MAGELLAN",6,IF(H2048="SHOPEE",7,IF(H2048="TOKOPEDIA",8,9))))))))</f>
        <v>7</v>
      </c>
      <c r="J2048">
        <v>14355</v>
      </c>
      <c r="K2048">
        <f>IF(M2048="Bermasalah",0,1)</f>
        <v>0</v>
      </c>
      <c r="L2048" t="s">
        <v>131</v>
      </c>
      <c r="M2048" t="str">
        <f t="shared" si="131"/>
        <v>Bermasalah</v>
      </c>
    </row>
    <row r="2049" spans="1:13" x14ac:dyDescent="0.25">
      <c r="A2049" s="1">
        <v>45057</v>
      </c>
      <c r="B2049" t="s">
        <v>66</v>
      </c>
      <c r="C2049">
        <f t="shared" si="133"/>
        <v>87</v>
      </c>
      <c r="D2049" t="s">
        <v>3</v>
      </c>
      <c r="E2049">
        <f>IF(D2049="ECO",1,IF(D2049="EZ",2,3))</f>
        <v>1</v>
      </c>
      <c r="F2049" t="s">
        <v>4</v>
      </c>
      <c r="G2049">
        <f>IF(F2049="PP_PM",1,IF(F2049="PP_CASH",2,3))</f>
        <v>1</v>
      </c>
      <c r="H2049" t="s">
        <v>5</v>
      </c>
      <c r="I2049">
        <f>IF(H2049="AKULAKUOB",1,IF(H2049="BUKAEXPRESS",2,IF(H2049="BUKALAPAK",3,IF(H2049="E3",4,IF(H2049="LAZADA",5,IF(H2049="MAGELLAN",6,IF(H2049="SHOPEE",7,IF(H2049="TOKOPEDIA",8,9))))))))</f>
        <v>7</v>
      </c>
      <c r="J2049">
        <v>94298</v>
      </c>
      <c r="K2049">
        <f>IF(M2049="Bermasalah",0,1)</f>
        <v>0</v>
      </c>
      <c r="L2049" t="s">
        <v>131</v>
      </c>
      <c r="M2049" t="str">
        <f t="shared" si="131"/>
        <v>Bermasalah</v>
      </c>
    </row>
    <row r="2050" spans="1:13" x14ac:dyDescent="0.25">
      <c r="A2050" s="1">
        <v>45058</v>
      </c>
      <c r="B2050" t="s">
        <v>66</v>
      </c>
      <c r="C2050">
        <f t="shared" si="133"/>
        <v>87</v>
      </c>
      <c r="D2050" t="s">
        <v>3</v>
      </c>
      <c r="E2050">
        <f>IF(D2050="ECO",1,IF(D2050="EZ",2,3))</f>
        <v>1</v>
      </c>
      <c r="F2050" t="s">
        <v>4</v>
      </c>
      <c r="G2050">
        <f>IF(F2050="PP_PM",1,IF(F2050="PP_CASH",2,3))</f>
        <v>1</v>
      </c>
      <c r="H2050" t="s">
        <v>5</v>
      </c>
      <c r="I2050">
        <f>IF(H2050="AKULAKUOB",1,IF(H2050="BUKAEXPRESS",2,IF(H2050="BUKALAPAK",3,IF(H2050="E3",4,IF(H2050="LAZADA",5,IF(H2050="MAGELLAN",6,IF(H2050="SHOPEE",7,IF(H2050="TOKOPEDIA",8,9))))))))</f>
        <v>7</v>
      </c>
      <c r="J2050">
        <v>74992</v>
      </c>
      <c r="K2050">
        <f>IF(M2050="Bermasalah",0,1)</f>
        <v>0</v>
      </c>
      <c r="L2050" t="s">
        <v>131</v>
      </c>
      <c r="M2050" t="str">
        <f t="shared" si="131"/>
        <v>Bermasalah</v>
      </c>
    </row>
    <row r="2051" spans="1:13" x14ac:dyDescent="0.25">
      <c r="A2051" s="1">
        <v>45059</v>
      </c>
      <c r="B2051" t="s">
        <v>66</v>
      </c>
      <c r="C2051">
        <f t="shared" si="133"/>
        <v>87</v>
      </c>
      <c r="D2051" t="s">
        <v>8</v>
      </c>
      <c r="E2051">
        <f>IF(D2051="ECO",1,IF(D2051="EZ",2,3))</f>
        <v>2</v>
      </c>
      <c r="F2051" t="s">
        <v>4</v>
      </c>
      <c r="G2051">
        <f>IF(F2051="PP_PM",1,IF(F2051="PP_CASH",2,3))</f>
        <v>1</v>
      </c>
      <c r="H2051" t="s">
        <v>5</v>
      </c>
      <c r="I2051">
        <f>IF(H2051="AKULAKUOB",1,IF(H2051="BUKAEXPRESS",2,IF(H2051="BUKALAPAK",3,IF(H2051="E3",4,IF(H2051="LAZADA",5,IF(H2051="MAGELLAN",6,IF(H2051="SHOPEE",7,IF(H2051="TOKOPEDIA",8,9))))))))</f>
        <v>7</v>
      </c>
      <c r="J2051">
        <v>39285</v>
      </c>
      <c r="K2051">
        <f>IF(M2051="Bermasalah",0,1)</f>
        <v>0</v>
      </c>
      <c r="L2051" t="s">
        <v>131</v>
      </c>
      <c r="M2051" t="str">
        <f t="shared" si="131"/>
        <v>Bermasalah</v>
      </c>
    </row>
    <row r="2052" spans="1:13" x14ac:dyDescent="0.25">
      <c r="A2052" s="1">
        <v>45060</v>
      </c>
      <c r="B2052" t="s">
        <v>66</v>
      </c>
      <c r="C2052">
        <f t="shared" si="133"/>
        <v>87</v>
      </c>
      <c r="D2052" t="s">
        <v>8</v>
      </c>
      <c r="E2052">
        <f>IF(D2052="ECO",1,IF(D2052="EZ",2,3))</f>
        <v>2</v>
      </c>
      <c r="F2052" t="s">
        <v>4</v>
      </c>
      <c r="G2052">
        <f>IF(F2052="PP_PM",1,IF(F2052="PP_CASH",2,3))</f>
        <v>1</v>
      </c>
      <c r="H2052" t="s">
        <v>5</v>
      </c>
      <c r="I2052">
        <f>IF(H2052="AKULAKUOB",1,IF(H2052="BUKAEXPRESS",2,IF(H2052="BUKALAPAK",3,IF(H2052="E3",4,IF(H2052="LAZADA",5,IF(H2052="MAGELLAN",6,IF(H2052="SHOPEE",7,IF(H2052="TOKOPEDIA",8,9))))))))</f>
        <v>7</v>
      </c>
      <c r="J2052">
        <v>39285</v>
      </c>
      <c r="K2052">
        <f>IF(M2052="Bermasalah",0,1)</f>
        <v>0</v>
      </c>
      <c r="L2052" t="s">
        <v>131</v>
      </c>
      <c r="M2052" t="str">
        <f t="shared" si="131"/>
        <v>Bermasalah</v>
      </c>
    </row>
    <row r="2053" spans="1:13" x14ac:dyDescent="0.25">
      <c r="A2053" s="1">
        <v>45061</v>
      </c>
      <c r="B2053" t="s">
        <v>66</v>
      </c>
      <c r="C2053">
        <f t="shared" si="133"/>
        <v>87</v>
      </c>
      <c r="D2053" t="s">
        <v>3</v>
      </c>
      <c r="E2053">
        <f>IF(D2053="ECO",1,IF(D2053="EZ",2,3))</f>
        <v>1</v>
      </c>
      <c r="F2053" t="s">
        <v>4</v>
      </c>
      <c r="G2053">
        <f>IF(F2053="PP_PM",1,IF(F2053="PP_CASH",2,3))</f>
        <v>1</v>
      </c>
      <c r="H2053" t="s">
        <v>5</v>
      </c>
      <c r="I2053">
        <f>IF(H2053="AKULAKUOB",1,IF(H2053="BUKAEXPRESS",2,IF(H2053="BUKALAPAK",3,IF(H2053="E3",4,IF(H2053="LAZADA",5,IF(H2053="MAGELLAN",6,IF(H2053="SHOPEE",7,IF(H2053="TOKOPEDIA",8,9))))))))</f>
        <v>7</v>
      </c>
      <c r="J2053">
        <v>19305</v>
      </c>
      <c r="K2053">
        <f>IF(M2053="Bermasalah",0,1)</f>
        <v>0</v>
      </c>
      <c r="L2053" t="s">
        <v>131</v>
      </c>
      <c r="M2053" t="str">
        <f t="shared" si="131"/>
        <v>Bermasalah</v>
      </c>
    </row>
    <row r="2054" spans="1:13" x14ac:dyDescent="0.25">
      <c r="A2054" s="1">
        <v>45061</v>
      </c>
      <c r="B2054" t="s">
        <v>66</v>
      </c>
      <c r="C2054">
        <f t="shared" si="133"/>
        <v>87</v>
      </c>
      <c r="D2054" t="s">
        <v>3</v>
      </c>
      <c r="E2054">
        <f>IF(D2054="ECO",1,IF(D2054="EZ",2,3))</f>
        <v>1</v>
      </c>
      <c r="F2054" t="s">
        <v>4</v>
      </c>
      <c r="G2054">
        <f>IF(F2054="PP_PM",1,IF(F2054="PP_CASH",2,3))</f>
        <v>1</v>
      </c>
      <c r="H2054" t="s">
        <v>5</v>
      </c>
      <c r="I2054">
        <f>IF(H2054="AKULAKUOB",1,IF(H2054="BUKAEXPRESS",2,IF(H2054="BUKALAPAK",3,IF(H2054="E3",4,IF(H2054="LAZADA",5,IF(H2054="MAGELLAN",6,IF(H2054="SHOPEE",7,IF(H2054="TOKOPEDIA",8,9))))))))</f>
        <v>7</v>
      </c>
      <c r="J2054">
        <v>25988</v>
      </c>
      <c r="K2054">
        <f>IF(M2054="Bermasalah",0,1)</f>
        <v>0</v>
      </c>
      <c r="L2054" t="s">
        <v>131</v>
      </c>
      <c r="M2054" t="str">
        <f t="shared" si="131"/>
        <v>Bermasalah</v>
      </c>
    </row>
    <row r="2055" spans="1:13" x14ac:dyDescent="0.25">
      <c r="A2055" s="1">
        <v>45062</v>
      </c>
      <c r="B2055" t="s">
        <v>66</v>
      </c>
      <c r="C2055">
        <f t="shared" si="133"/>
        <v>87</v>
      </c>
      <c r="D2055" t="s">
        <v>3</v>
      </c>
      <c r="E2055">
        <f>IF(D2055="ECO",1,IF(D2055="EZ",2,3))</f>
        <v>1</v>
      </c>
      <c r="F2055" t="s">
        <v>4</v>
      </c>
      <c r="G2055">
        <f>IF(F2055="PP_PM",1,IF(F2055="PP_CASH",2,3))</f>
        <v>1</v>
      </c>
      <c r="H2055" t="s">
        <v>5</v>
      </c>
      <c r="I2055">
        <f>IF(H2055="AKULAKUOB",1,IF(H2055="BUKAEXPRESS",2,IF(H2055="BUKALAPAK",3,IF(H2055="E3",4,IF(H2055="LAZADA",5,IF(H2055="MAGELLAN",6,IF(H2055="SHOPEE",7,IF(H2055="TOKOPEDIA",8,9))))))))</f>
        <v>7</v>
      </c>
      <c r="J2055">
        <v>28958</v>
      </c>
      <c r="K2055">
        <f>IF(M2055="Bermasalah",0,1)</f>
        <v>0</v>
      </c>
      <c r="L2055" t="s">
        <v>131</v>
      </c>
      <c r="M2055" t="str">
        <f t="shared" si="131"/>
        <v>Bermasalah</v>
      </c>
    </row>
    <row r="2056" spans="1:13" x14ac:dyDescent="0.25">
      <c r="A2056" s="1">
        <v>45063</v>
      </c>
      <c r="B2056" t="s">
        <v>66</v>
      </c>
      <c r="C2056">
        <f t="shared" si="133"/>
        <v>87</v>
      </c>
      <c r="D2056" t="s">
        <v>3</v>
      </c>
      <c r="E2056">
        <f>IF(D2056="ECO",1,IF(D2056="EZ",2,3))</f>
        <v>1</v>
      </c>
      <c r="F2056" t="s">
        <v>4</v>
      </c>
      <c r="G2056">
        <f>IF(F2056="PP_PM",1,IF(F2056="PP_CASH",2,3))</f>
        <v>1</v>
      </c>
      <c r="H2056" t="s">
        <v>5</v>
      </c>
      <c r="I2056">
        <f>IF(H2056="AKULAKUOB",1,IF(H2056="BUKAEXPRESS",2,IF(H2056="BUKALAPAK",3,IF(H2056="E3",4,IF(H2056="LAZADA",5,IF(H2056="MAGELLAN",6,IF(H2056="SHOPEE",7,IF(H2056="TOKOPEDIA",8,9))))))))</f>
        <v>7</v>
      </c>
      <c r="J2056">
        <v>22028</v>
      </c>
      <c r="K2056">
        <f>IF(M2056="Bermasalah",0,1)</f>
        <v>0</v>
      </c>
      <c r="L2056" t="s">
        <v>131</v>
      </c>
      <c r="M2056" t="str">
        <f t="shared" si="131"/>
        <v>Bermasalah</v>
      </c>
    </row>
    <row r="2057" spans="1:13" x14ac:dyDescent="0.25">
      <c r="A2057" s="1">
        <v>45099</v>
      </c>
      <c r="B2057" t="s">
        <v>66</v>
      </c>
      <c r="C2057">
        <f t="shared" si="133"/>
        <v>87</v>
      </c>
      <c r="D2057" t="s">
        <v>8</v>
      </c>
      <c r="E2057">
        <f>IF(D2057="ECO",1,IF(D2057="EZ",2,3))</f>
        <v>2</v>
      </c>
      <c r="F2057" t="s">
        <v>4</v>
      </c>
      <c r="G2057">
        <f>IF(F2057="PP_PM",1,IF(F2057="PP_CASH",2,3))</f>
        <v>1</v>
      </c>
      <c r="H2057" t="s">
        <v>5</v>
      </c>
      <c r="I2057">
        <f>IF(H2057="AKULAKUOB",1,IF(H2057="BUKAEXPRESS",2,IF(H2057="BUKALAPAK",3,IF(H2057="E3",4,IF(H2057="LAZADA",5,IF(H2057="MAGELLAN",6,IF(H2057="SHOPEE",7,IF(H2057="TOKOPEDIA",8,9))))))))</f>
        <v>7</v>
      </c>
      <c r="J2057">
        <v>34435</v>
      </c>
      <c r="K2057">
        <f>IF(M2057="Bermasalah",0,1)</f>
        <v>0</v>
      </c>
      <c r="L2057" t="s">
        <v>131</v>
      </c>
      <c r="M2057" t="str">
        <f t="shared" si="131"/>
        <v>Bermasalah</v>
      </c>
    </row>
    <row r="2058" spans="1:13" x14ac:dyDescent="0.25">
      <c r="A2058" s="1">
        <v>45090</v>
      </c>
      <c r="B2058" t="s">
        <v>66</v>
      </c>
      <c r="C2058">
        <f t="shared" si="133"/>
        <v>87</v>
      </c>
      <c r="D2058" t="s">
        <v>3</v>
      </c>
      <c r="E2058">
        <f>IF(D2058="ECO",1,IF(D2058="EZ",2,3))</f>
        <v>1</v>
      </c>
      <c r="F2058" t="s">
        <v>4</v>
      </c>
      <c r="G2058">
        <f>IF(F2058="PP_PM",1,IF(F2058="PP_CASH",2,3))</f>
        <v>1</v>
      </c>
      <c r="H2058" t="s">
        <v>5</v>
      </c>
      <c r="I2058">
        <f>IF(H2058="AKULAKUOB",1,IF(H2058="BUKAEXPRESS",2,IF(H2058="BUKALAPAK",3,IF(H2058="E3",4,IF(H2058="LAZADA",5,IF(H2058="MAGELLAN",6,IF(H2058="SHOPEE",7,IF(H2058="TOKOPEDIA",8,9))))))))</f>
        <v>7</v>
      </c>
      <c r="J2058">
        <v>14355</v>
      </c>
      <c r="K2058">
        <f>IF(M2058="Bermasalah",0,1)</f>
        <v>0</v>
      </c>
      <c r="L2058" t="s">
        <v>131</v>
      </c>
      <c r="M2058" t="str">
        <f t="shared" si="131"/>
        <v>Bermasalah</v>
      </c>
    </row>
    <row r="2059" spans="1:13" x14ac:dyDescent="0.25">
      <c r="A2059" s="1">
        <v>45102</v>
      </c>
      <c r="B2059" t="s">
        <v>66</v>
      </c>
      <c r="C2059">
        <f t="shared" si="133"/>
        <v>87</v>
      </c>
      <c r="D2059" t="s">
        <v>8</v>
      </c>
      <c r="E2059">
        <f>IF(D2059="ECO",1,IF(D2059="EZ",2,3))</f>
        <v>2</v>
      </c>
      <c r="F2059" t="s">
        <v>4</v>
      </c>
      <c r="G2059">
        <f>IF(F2059="PP_PM",1,IF(F2059="PP_CASH",2,3))</f>
        <v>1</v>
      </c>
      <c r="H2059" t="s">
        <v>5</v>
      </c>
      <c r="I2059">
        <f>IF(H2059="AKULAKUOB",1,IF(H2059="BUKAEXPRESS",2,IF(H2059="BUKALAPAK",3,IF(H2059="E3",4,IF(H2059="LAZADA",5,IF(H2059="MAGELLAN",6,IF(H2059="SHOPEE",7,IF(H2059="TOKOPEDIA",8,9))))))))</f>
        <v>7</v>
      </c>
      <c r="J2059">
        <v>4000</v>
      </c>
      <c r="K2059">
        <f>IF(M2059="Bermasalah",0,1)</f>
        <v>1</v>
      </c>
      <c r="L2059" t="s">
        <v>49</v>
      </c>
      <c r="M2059" t="str">
        <f t="shared" si="131"/>
        <v>Tidak Bermasalah</v>
      </c>
    </row>
    <row r="2060" spans="1:13" x14ac:dyDescent="0.25">
      <c r="A2060" s="1">
        <v>45084</v>
      </c>
      <c r="B2060" t="s">
        <v>66</v>
      </c>
      <c r="C2060">
        <f t="shared" si="133"/>
        <v>87</v>
      </c>
      <c r="D2060" t="s">
        <v>8</v>
      </c>
      <c r="E2060">
        <f>IF(D2060="ECO",1,IF(D2060="EZ",2,3))</f>
        <v>2</v>
      </c>
      <c r="F2060" t="s">
        <v>4</v>
      </c>
      <c r="G2060">
        <f>IF(F2060="PP_PM",1,IF(F2060="PP_CASH",2,3))</f>
        <v>1</v>
      </c>
      <c r="H2060" t="s">
        <v>5</v>
      </c>
      <c r="I2060">
        <f>IF(H2060="AKULAKUOB",1,IF(H2060="BUKAEXPRESS",2,IF(H2060="BUKALAPAK",3,IF(H2060="E3",4,IF(H2060="LAZADA",5,IF(H2060="MAGELLAN",6,IF(H2060="SHOPEE",7,IF(H2060="TOKOPEDIA",8,9))))))))</f>
        <v>7</v>
      </c>
      <c r="J2060">
        <v>23280</v>
      </c>
      <c r="K2060">
        <f>IF(M2060="Bermasalah",0,1)</f>
        <v>0</v>
      </c>
      <c r="L2060" t="s">
        <v>19</v>
      </c>
      <c r="M2060" t="str">
        <f t="shared" si="131"/>
        <v>Bermasalah</v>
      </c>
    </row>
    <row r="2061" spans="1:13" x14ac:dyDescent="0.25">
      <c r="A2061" s="1">
        <v>45096</v>
      </c>
      <c r="B2061" t="s">
        <v>66</v>
      </c>
      <c r="C2061">
        <f t="shared" si="133"/>
        <v>87</v>
      </c>
      <c r="D2061" t="s">
        <v>3</v>
      </c>
      <c r="E2061">
        <f>IF(D2061="ECO",1,IF(D2061="EZ",2,3))</f>
        <v>1</v>
      </c>
      <c r="F2061" t="s">
        <v>4</v>
      </c>
      <c r="G2061">
        <f>IF(F2061="PP_PM",1,IF(F2061="PP_CASH",2,3))</f>
        <v>1</v>
      </c>
      <c r="H2061" t="s">
        <v>5</v>
      </c>
      <c r="I2061">
        <f>IF(H2061="AKULAKUOB",1,IF(H2061="BUKAEXPRESS",2,IF(H2061="BUKALAPAK",3,IF(H2061="E3",4,IF(H2061="LAZADA",5,IF(H2061="MAGELLAN",6,IF(H2061="SHOPEE",7,IF(H2061="TOKOPEDIA",8,9))))))))</f>
        <v>7</v>
      </c>
      <c r="J2061">
        <v>21532</v>
      </c>
      <c r="K2061">
        <f>IF(M2061="Bermasalah",0,1)</f>
        <v>1</v>
      </c>
      <c r="L2061" t="s">
        <v>49</v>
      </c>
      <c r="M2061" t="str">
        <f t="shared" si="131"/>
        <v>Tidak Bermasalah</v>
      </c>
    </row>
    <row r="2062" spans="1:13" x14ac:dyDescent="0.25">
      <c r="A2062" s="1">
        <v>45107</v>
      </c>
      <c r="B2062" t="s">
        <v>66</v>
      </c>
      <c r="C2062">
        <f t="shared" si="133"/>
        <v>87</v>
      </c>
      <c r="D2062" t="s">
        <v>3</v>
      </c>
      <c r="E2062">
        <f>IF(D2062="ECO",1,IF(D2062="EZ",2,3))</f>
        <v>1</v>
      </c>
      <c r="F2062" t="s">
        <v>4</v>
      </c>
      <c r="G2062">
        <f>IF(F2062="PP_PM",1,IF(F2062="PP_CASH",2,3))</f>
        <v>1</v>
      </c>
      <c r="H2062" t="s">
        <v>5</v>
      </c>
      <c r="I2062">
        <f>IF(H2062="AKULAKUOB",1,IF(H2062="BUKAEXPRESS",2,IF(H2062="BUKALAPAK",3,IF(H2062="E3",4,IF(H2062="LAZADA",5,IF(H2062="MAGELLAN",6,IF(H2062="SHOPEE",7,IF(H2062="TOKOPEDIA",8,9))))))))</f>
        <v>7</v>
      </c>
      <c r="J2062">
        <v>19305</v>
      </c>
      <c r="K2062">
        <f>IF(M2062="Bermasalah",0,1)</f>
        <v>1</v>
      </c>
      <c r="L2062" t="s">
        <v>49</v>
      </c>
      <c r="M2062" t="str">
        <f t="shared" si="131"/>
        <v>Tidak Bermasalah</v>
      </c>
    </row>
    <row r="2063" spans="1:13" x14ac:dyDescent="0.25">
      <c r="A2063" s="1">
        <v>44929</v>
      </c>
      <c r="B2063" t="s">
        <v>89</v>
      </c>
      <c r="C2063">
        <f t="shared" si="133"/>
        <v>88</v>
      </c>
      <c r="D2063" t="s">
        <v>8</v>
      </c>
      <c r="E2063">
        <f>IF(D2063="ECO",1,IF(D2063="EZ",2,3))</f>
        <v>2</v>
      </c>
      <c r="F2063" t="s">
        <v>4</v>
      </c>
      <c r="G2063">
        <f>IF(F2063="PP_PM",1,IF(F2063="PP_CASH",2,3))</f>
        <v>1</v>
      </c>
      <c r="H2063" t="s">
        <v>5</v>
      </c>
      <c r="I2063">
        <f>IF(H2063="AKULAKUOB",1,IF(H2063="BUKAEXPRESS",2,IF(H2063="BUKALAPAK",3,IF(H2063="E3",4,IF(H2063="LAZADA",5,IF(H2063="MAGELLAN",6,IF(H2063="SHOPEE",7,IF(H2063="TOKOPEDIA",8,9))))))))</f>
        <v>7</v>
      </c>
      <c r="J2063">
        <v>4000</v>
      </c>
      <c r="K2063">
        <f>IF(M2063="Bermasalah",0,1)</f>
        <v>1</v>
      </c>
      <c r="L2063" t="s">
        <v>49</v>
      </c>
      <c r="M2063" t="str">
        <f t="shared" ref="M2063:M2105" si="134">IF(L2063="Other","Bermasalah",IF(L2063="Delivery","Tidak Bermasalah",IF(L2063="Kirim","Tidak Bermasalah",IF(L2063="Pack","Tidak Bermasalah",IF(L2063="Paket Bermasalah","Bermasalah",IF(L2063="Paket Tinggal Gudang","Tidak Bermasalah",IF(L2063="Sampai","Tidak Bermasalah",IF(L2063="Tanda Terima","Tidak Bermasalah",IF(L2063="TTD Retur","Bermasalah",0)))))))))</f>
        <v>Tidak Bermasalah</v>
      </c>
    </row>
    <row r="2064" spans="1:13" x14ac:dyDescent="0.25">
      <c r="A2064" s="1">
        <v>44930</v>
      </c>
      <c r="B2064" t="s">
        <v>89</v>
      </c>
      <c r="C2064">
        <f>IF(B2064=B2063,88,89)</f>
        <v>88</v>
      </c>
      <c r="D2064" t="s">
        <v>8</v>
      </c>
      <c r="E2064">
        <f>IF(D2064="ECO",1,IF(D2064="EZ",2,3))</f>
        <v>2</v>
      </c>
      <c r="F2064" t="s">
        <v>4</v>
      </c>
      <c r="G2064">
        <f>IF(F2064="PP_PM",1,IF(F2064="PP_CASH",2,3))</f>
        <v>1</v>
      </c>
      <c r="H2064" t="s">
        <v>5</v>
      </c>
      <c r="I2064">
        <f>IF(H2064="AKULAKUOB",1,IF(H2064="BUKAEXPRESS",2,IF(H2064="BUKALAPAK",3,IF(H2064="E3",4,IF(H2064="LAZADA",5,IF(H2064="MAGELLAN",6,IF(H2064="SHOPEE",7,IF(H2064="TOKOPEDIA",8,9))))))))</f>
        <v>7</v>
      </c>
      <c r="J2064">
        <v>18000</v>
      </c>
      <c r="K2064">
        <f>IF(M2064="Bermasalah",0,1)</f>
        <v>1</v>
      </c>
      <c r="L2064" t="s">
        <v>49</v>
      </c>
      <c r="M2064" t="str">
        <f t="shared" si="134"/>
        <v>Tidak Bermasalah</v>
      </c>
    </row>
    <row r="2065" spans="1:13" x14ac:dyDescent="0.25">
      <c r="A2065" s="1">
        <v>44931</v>
      </c>
      <c r="B2065" t="s">
        <v>89</v>
      </c>
      <c r="C2065">
        <f t="shared" ref="C2065:C2083" si="135">IF(B2065=B2064,88,89)</f>
        <v>88</v>
      </c>
      <c r="D2065" t="s">
        <v>3</v>
      </c>
      <c r="E2065">
        <f>IF(D2065="ECO",1,IF(D2065="EZ",2,3))</f>
        <v>1</v>
      </c>
      <c r="F2065" t="s">
        <v>4</v>
      </c>
      <c r="G2065">
        <f>IF(F2065="PP_PM",1,IF(F2065="PP_CASH",2,3))</f>
        <v>1</v>
      </c>
      <c r="H2065" t="s">
        <v>5</v>
      </c>
      <c r="I2065">
        <f>IF(H2065="AKULAKUOB",1,IF(H2065="BUKAEXPRESS",2,IF(H2065="BUKALAPAK",3,IF(H2065="E3",4,IF(H2065="LAZADA",5,IF(H2065="MAGELLAN",6,IF(H2065="SHOPEE",7,IF(H2065="TOKOPEDIA",8,9))))))))</f>
        <v>7</v>
      </c>
      <c r="J2065">
        <v>38500</v>
      </c>
      <c r="K2065">
        <f>IF(M2065="Bermasalah",0,1)</f>
        <v>1</v>
      </c>
      <c r="L2065" t="s">
        <v>49</v>
      </c>
      <c r="M2065" t="str">
        <f t="shared" si="134"/>
        <v>Tidak Bermasalah</v>
      </c>
    </row>
    <row r="2066" spans="1:13" x14ac:dyDescent="0.25">
      <c r="A2066" s="1">
        <v>44932</v>
      </c>
      <c r="B2066" t="s">
        <v>89</v>
      </c>
      <c r="C2066">
        <f t="shared" si="135"/>
        <v>88</v>
      </c>
      <c r="D2066" t="s">
        <v>3</v>
      </c>
      <c r="E2066">
        <f>IF(D2066="ECO",1,IF(D2066="EZ",2,3))</f>
        <v>1</v>
      </c>
      <c r="F2066" t="s">
        <v>4</v>
      </c>
      <c r="G2066">
        <f>IF(F2066="PP_PM",1,IF(F2066="PP_CASH",2,3))</f>
        <v>1</v>
      </c>
      <c r="H2066" t="s">
        <v>5</v>
      </c>
      <c r="I2066">
        <f>IF(H2066="AKULAKUOB",1,IF(H2066="BUKAEXPRESS",2,IF(H2066="BUKALAPAK",3,IF(H2066="E3",4,IF(H2066="LAZADA",5,IF(H2066="MAGELLAN",6,IF(H2066="SHOPEE",7,IF(H2066="TOKOPEDIA",8,9))))))))</f>
        <v>7</v>
      </c>
      <c r="J2066">
        <v>22500</v>
      </c>
      <c r="K2066">
        <f>IF(M2066="Bermasalah",0,1)</f>
        <v>1</v>
      </c>
      <c r="L2066" t="s">
        <v>49</v>
      </c>
      <c r="M2066" t="str">
        <f t="shared" si="134"/>
        <v>Tidak Bermasalah</v>
      </c>
    </row>
    <row r="2067" spans="1:13" x14ac:dyDescent="0.25">
      <c r="A2067" s="1">
        <v>44933</v>
      </c>
      <c r="B2067" t="s">
        <v>89</v>
      </c>
      <c r="C2067">
        <f t="shared" si="135"/>
        <v>88</v>
      </c>
      <c r="D2067" t="s">
        <v>3</v>
      </c>
      <c r="E2067">
        <f>IF(D2067="ECO",1,IF(D2067="EZ",2,3))</f>
        <v>1</v>
      </c>
      <c r="F2067" t="s">
        <v>4</v>
      </c>
      <c r="G2067">
        <f>IF(F2067="PP_PM",1,IF(F2067="PP_CASH",2,3))</f>
        <v>1</v>
      </c>
      <c r="H2067" t="s">
        <v>5</v>
      </c>
      <c r="I2067">
        <f>IF(H2067="AKULAKUOB",1,IF(H2067="BUKAEXPRESS",2,IF(H2067="BUKALAPAK",3,IF(H2067="E3",4,IF(H2067="LAZADA",5,IF(H2067="MAGELLAN",6,IF(H2067="SHOPEE",7,IF(H2067="TOKOPEDIA",8,9))))))))</f>
        <v>7</v>
      </c>
      <c r="J2067">
        <v>29000</v>
      </c>
      <c r="K2067">
        <f>IF(M2067="Bermasalah",0,1)</f>
        <v>1</v>
      </c>
      <c r="L2067" t="s">
        <v>49</v>
      </c>
      <c r="M2067" t="str">
        <f t="shared" si="134"/>
        <v>Tidak Bermasalah</v>
      </c>
    </row>
    <row r="2068" spans="1:13" x14ac:dyDescent="0.25">
      <c r="A2068" s="1">
        <v>45031</v>
      </c>
      <c r="B2068" t="s">
        <v>89</v>
      </c>
      <c r="C2068">
        <f t="shared" si="135"/>
        <v>88</v>
      </c>
      <c r="D2068" t="s">
        <v>8</v>
      </c>
      <c r="E2068">
        <f>IF(D2068="ECO",1,IF(D2068="EZ",2,3))</f>
        <v>2</v>
      </c>
      <c r="F2068" t="s">
        <v>4</v>
      </c>
      <c r="G2068">
        <f>IF(F2068="PP_PM",1,IF(F2068="PP_CASH",2,3))</f>
        <v>1</v>
      </c>
      <c r="H2068" t="s">
        <v>5</v>
      </c>
      <c r="I2068">
        <f>IF(H2068="AKULAKUOB",1,IF(H2068="BUKAEXPRESS",2,IF(H2068="BUKALAPAK",3,IF(H2068="E3",4,IF(H2068="LAZADA",5,IF(H2068="MAGELLAN",6,IF(H2068="SHOPEE",7,IF(H2068="TOKOPEDIA",8,9))))))))</f>
        <v>7</v>
      </c>
      <c r="J2068">
        <v>4000</v>
      </c>
      <c r="K2068">
        <f>IF(M2068="Bermasalah",0,1)</f>
        <v>0</v>
      </c>
      <c r="L2068" t="s">
        <v>19</v>
      </c>
      <c r="M2068" t="str">
        <f t="shared" si="134"/>
        <v>Bermasalah</v>
      </c>
    </row>
    <row r="2069" spans="1:13" x14ac:dyDescent="0.25">
      <c r="A2069" s="1">
        <v>45031</v>
      </c>
      <c r="B2069" t="s">
        <v>89</v>
      </c>
      <c r="C2069">
        <f t="shared" si="135"/>
        <v>88</v>
      </c>
      <c r="D2069" t="s">
        <v>8</v>
      </c>
      <c r="E2069">
        <f>IF(D2069="ECO",1,IF(D2069="EZ",2,3))</f>
        <v>2</v>
      </c>
      <c r="F2069" t="s">
        <v>4</v>
      </c>
      <c r="G2069">
        <f>IF(F2069="PP_PM",1,IF(F2069="PP_CASH",2,3))</f>
        <v>1</v>
      </c>
      <c r="H2069" t="s">
        <v>5</v>
      </c>
      <c r="I2069">
        <f>IF(H2069="AKULAKUOB",1,IF(H2069="BUKAEXPRESS",2,IF(H2069="BUKALAPAK",3,IF(H2069="E3",4,IF(H2069="LAZADA",5,IF(H2069="MAGELLAN",6,IF(H2069="SHOPEE",7,IF(H2069="TOKOPEDIA",8,9))))))))</f>
        <v>7</v>
      </c>
      <c r="J2069">
        <v>24250</v>
      </c>
      <c r="K2069">
        <f>IF(M2069="Bermasalah",0,1)</f>
        <v>0</v>
      </c>
      <c r="L2069" t="s">
        <v>131</v>
      </c>
      <c r="M2069" t="str">
        <f t="shared" si="134"/>
        <v>Bermasalah</v>
      </c>
    </row>
    <row r="2070" spans="1:13" x14ac:dyDescent="0.25">
      <c r="A2070" s="1">
        <v>45033</v>
      </c>
      <c r="B2070" t="s">
        <v>89</v>
      </c>
      <c r="C2070">
        <f t="shared" si="135"/>
        <v>88</v>
      </c>
      <c r="D2070" t="s">
        <v>3</v>
      </c>
      <c r="E2070">
        <f>IF(D2070="ECO",1,IF(D2070="EZ",2,3))</f>
        <v>1</v>
      </c>
      <c r="F2070" t="s">
        <v>4</v>
      </c>
      <c r="G2070">
        <f>IF(F2070="PP_PM",1,IF(F2070="PP_CASH",2,3))</f>
        <v>1</v>
      </c>
      <c r="H2070" t="s">
        <v>5</v>
      </c>
      <c r="I2070">
        <f>IF(H2070="AKULAKUOB",1,IF(H2070="BUKAEXPRESS",2,IF(H2070="BUKALAPAK",3,IF(H2070="E3",4,IF(H2070="LAZADA",5,IF(H2070="MAGELLAN",6,IF(H2070="SHOPEE",7,IF(H2070="TOKOPEDIA",8,9))))))))</f>
        <v>7</v>
      </c>
      <c r="J2070">
        <v>21532</v>
      </c>
      <c r="K2070">
        <f>IF(M2070="Bermasalah",0,1)</f>
        <v>0</v>
      </c>
      <c r="L2070" t="s">
        <v>131</v>
      </c>
      <c r="M2070" t="str">
        <f t="shared" si="134"/>
        <v>Bermasalah</v>
      </c>
    </row>
    <row r="2071" spans="1:13" x14ac:dyDescent="0.25">
      <c r="A2071" s="1">
        <v>45062</v>
      </c>
      <c r="B2071" t="s">
        <v>89</v>
      </c>
      <c r="C2071">
        <f t="shared" si="135"/>
        <v>88</v>
      </c>
      <c r="D2071" t="s">
        <v>3</v>
      </c>
      <c r="E2071">
        <f>IF(D2071="ECO",1,IF(D2071="EZ",2,3))</f>
        <v>1</v>
      </c>
      <c r="F2071" t="s">
        <v>4</v>
      </c>
      <c r="G2071">
        <f>IF(F2071="PP_PM",1,IF(F2071="PP_CASH",2,3))</f>
        <v>1</v>
      </c>
      <c r="H2071" t="s">
        <v>5</v>
      </c>
      <c r="I2071">
        <f>IF(H2071="AKULAKUOB",1,IF(H2071="BUKAEXPRESS",2,IF(H2071="BUKALAPAK",3,IF(H2071="E3",4,IF(H2071="LAZADA",5,IF(H2071="MAGELLAN",6,IF(H2071="SHOPEE",7,IF(H2071="TOKOPEDIA",8,9))))))))</f>
        <v>7</v>
      </c>
      <c r="J2071">
        <v>23265</v>
      </c>
      <c r="K2071">
        <f>IF(M2071="Bermasalah",0,1)</f>
        <v>0</v>
      </c>
      <c r="L2071" t="s">
        <v>131</v>
      </c>
      <c r="M2071" t="str">
        <f t="shared" si="134"/>
        <v>Bermasalah</v>
      </c>
    </row>
    <row r="2072" spans="1:13" x14ac:dyDescent="0.25">
      <c r="A2072" s="1">
        <v>45063</v>
      </c>
      <c r="B2072" t="s">
        <v>89</v>
      </c>
      <c r="C2072">
        <f t="shared" si="135"/>
        <v>88</v>
      </c>
      <c r="D2072" t="s">
        <v>3</v>
      </c>
      <c r="E2072">
        <f>IF(D2072="ECO",1,IF(D2072="EZ",2,3))</f>
        <v>1</v>
      </c>
      <c r="F2072" t="s">
        <v>4</v>
      </c>
      <c r="G2072">
        <f>IF(F2072="PP_PM",1,IF(F2072="PP_CASH",2,3))</f>
        <v>1</v>
      </c>
      <c r="H2072" t="s">
        <v>5</v>
      </c>
      <c r="I2072">
        <f>IF(H2072="AKULAKUOB",1,IF(H2072="BUKAEXPRESS",2,IF(H2072="BUKALAPAK",3,IF(H2072="E3",4,IF(H2072="LAZADA",5,IF(H2072="MAGELLAN",6,IF(H2072="SHOPEE",7,IF(H2072="TOKOPEDIA",8,9))))))))</f>
        <v>7</v>
      </c>
      <c r="J2072">
        <v>37372</v>
      </c>
      <c r="K2072">
        <f>IF(M2072="Bermasalah",0,1)</f>
        <v>1</v>
      </c>
      <c r="L2072" t="s">
        <v>49</v>
      </c>
      <c r="M2072" t="str">
        <f t="shared" si="134"/>
        <v>Tidak Bermasalah</v>
      </c>
    </row>
    <row r="2073" spans="1:13" x14ac:dyDescent="0.25">
      <c r="A2073" s="1">
        <v>45064</v>
      </c>
      <c r="B2073" t="s">
        <v>89</v>
      </c>
      <c r="C2073">
        <f t="shared" si="135"/>
        <v>88</v>
      </c>
      <c r="D2073" t="s">
        <v>3</v>
      </c>
      <c r="E2073">
        <f>IF(D2073="ECO",1,IF(D2073="EZ",2,3))</f>
        <v>1</v>
      </c>
      <c r="F2073" t="s">
        <v>4</v>
      </c>
      <c r="G2073">
        <f>IF(F2073="PP_PM",1,IF(F2073="PP_CASH",2,3))</f>
        <v>1</v>
      </c>
      <c r="H2073" t="s">
        <v>5</v>
      </c>
      <c r="I2073">
        <f>IF(H2073="AKULAKUOB",1,IF(H2073="BUKAEXPRESS",2,IF(H2073="BUKALAPAK",3,IF(H2073="E3",4,IF(H2073="LAZADA",5,IF(H2073="MAGELLAN",6,IF(H2073="SHOPEE",7,IF(H2073="TOKOPEDIA",8,9))))))))</f>
        <v>7</v>
      </c>
      <c r="J2073">
        <v>29948</v>
      </c>
      <c r="K2073">
        <f>IF(M2073="Bermasalah",0,1)</f>
        <v>1</v>
      </c>
      <c r="L2073" t="s">
        <v>49</v>
      </c>
      <c r="M2073" t="str">
        <f t="shared" si="134"/>
        <v>Tidak Bermasalah</v>
      </c>
    </row>
    <row r="2074" spans="1:13" x14ac:dyDescent="0.25">
      <c r="A2074" s="1">
        <v>45065</v>
      </c>
      <c r="B2074" t="s">
        <v>89</v>
      </c>
      <c r="C2074">
        <f t="shared" si="135"/>
        <v>88</v>
      </c>
      <c r="D2074" t="s">
        <v>3</v>
      </c>
      <c r="E2074">
        <f>IF(D2074="ECO",1,IF(D2074="EZ",2,3))</f>
        <v>1</v>
      </c>
      <c r="F2074" t="s">
        <v>4</v>
      </c>
      <c r="G2074">
        <f>IF(F2074="PP_PM",1,IF(F2074="PP_CASH",2,3))</f>
        <v>1</v>
      </c>
      <c r="H2074" t="s">
        <v>5</v>
      </c>
      <c r="I2074">
        <f>IF(H2074="AKULAKUOB",1,IF(H2074="BUKAEXPRESS",2,IF(H2074="BUKALAPAK",3,IF(H2074="E3",4,IF(H2074="LAZADA",5,IF(H2074="MAGELLAN",6,IF(H2074="SHOPEE",7,IF(H2074="TOKOPEDIA",8,9))))))))</f>
        <v>7</v>
      </c>
      <c r="J2074">
        <v>29948</v>
      </c>
      <c r="K2074">
        <f>IF(M2074="Bermasalah",0,1)</f>
        <v>0</v>
      </c>
      <c r="L2074" t="s">
        <v>131</v>
      </c>
      <c r="M2074" t="str">
        <f t="shared" si="134"/>
        <v>Bermasalah</v>
      </c>
    </row>
    <row r="2075" spans="1:13" x14ac:dyDescent="0.25">
      <c r="A2075" s="1">
        <v>45066</v>
      </c>
      <c r="B2075" t="s">
        <v>89</v>
      </c>
      <c r="C2075">
        <f t="shared" si="135"/>
        <v>88</v>
      </c>
      <c r="D2075" t="s">
        <v>3</v>
      </c>
      <c r="E2075">
        <f>IF(D2075="ECO",1,IF(D2075="EZ",2,3))</f>
        <v>1</v>
      </c>
      <c r="F2075" t="s">
        <v>4</v>
      </c>
      <c r="G2075">
        <f>IF(F2075="PP_PM",1,IF(F2075="PP_CASH",2,3))</f>
        <v>1</v>
      </c>
      <c r="H2075" t="s">
        <v>5</v>
      </c>
      <c r="I2075">
        <f>IF(H2075="AKULAKUOB",1,IF(H2075="BUKAEXPRESS",2,IF(H2075="BUKALAPAK",3,IF(H2075="E3",4,IF(H2075="LAZADA",5,IF(H2075="MAGELLAN",6,IF(H2075="SHOPEE",7,IF(H2075="TOKOPEDIA",8,9))))))))</f>
        <v>7</v>
      </c>
      <c r="J2075">
        <v>22028</v>
      </c>
      <c r="K2075">
        <f>IF(M2075="Bermasalah",0,1)</f>
        <v>1</v>
      </c>
      <c r="L2075" t="s">
        <v>49</v>
      </c>
      <c r="M2075" t="str">
        <f t="shared" si="134"/>
        <v>Tidak Bermasalah</v>
      </c>
    </row>
    <row r="2076" spans="1:13" x14ac:dyDescent="0.25">
      <c r="A2076" s="1">
        <v>45067</v>
      </c>
      <c r="B2076" t="s">
        <v>89</v>
      </c>
      <c r="C2076">
        <f t="shared" si="135"/>
        <v>88</v>
      </c>
      <c r="D2076" t="s">
        <v>3</v>
      </c>
      <c r="E2076">
        <f>IF(D2076="ECO",1,IF(D2076="EZ",2,3))</f>
        <v>1</v>
      </c>
      <c r="F2076" t="s">
        <v>4</v>
      </c>
      <c r="G2076">
        <f>IF(F2076="PP_PM",1,IF(F2076="PP_CASH",2,3))</f>
        <v>1</v>
      </c>
      <c r="H2076" t="s">
        <v>5</v>
      </c>
      <c r="I2076">
        <f>IF(H2076="AKULAKUOB",1,IF(H2076="BUKAEXPRESS",2,IF(H2076="BUKALAPAK",3,IF(H2076="E3",4,IF(H2076="LAZADA",5,IF(H2076="MAGELLAN",6,IF(H2076="SHOPEE",7,IF(H2076="TOKOPEDIA",8,9))))))))</f>
        <v>7</v>
      </c>
      <c r="J2076">
        <v>23265</v>
      </c>
      <c r="K2076">
        <f>IF(M2076="Bermasalah",0,1)</f>
        <v>1</v>
      </c>
      <c r="L2076" t="s">
        <v>49</v>
      </c>
      <c r="M2076" t="str">
        <f t="shared" si="134"/>
        <v>Tidak Bermasalah</v>
      </c>
    </row>
    <row r="2077" spans="1:13" x14ac:dyDescent="0.25">
      <c r="A2077" s="1">
        <v>45068</v>
      </c>
      <c r="B2077" t="s">
        <v>89</v>
      </c>
      <c r="C2077">
        <f t="shared" si="135"/>
        <v>88</v>
      </c>
      <c r="D2077" t="s">
        <v>3</v>
      </c>
      <c r="E2077">
        <f>IF(D2077="ECO",1,IF(D2077="EZ",2,3))</f>
        <v>1</v>
      </c>
      <c r="F2077" t="s">
        <v>4</v>
      </c>
      <c r="G2077">
        <f>IF(F2077="PP_PM",1,IF(F2077="PP_CASH",2,3))</f>
        <v>1</v>
      </c>
      <c r="H2077" t="s">
        <v>5</v>
      </c>
      <c r="I2077">
        <f>IF(H2077="AKULAKUOB",1,IF(H2077="BUKAEXPRESS",2,IF(H2077="BUKALAPAK",3,IF(H2077="E3",4,IF(H2077="LAZADA",5,IF(H2077="MAGELLAN",6,IF(H2077="SHOPEE",7,IF(H2077="TOKOPEDIA",8,9))))))))</f>
        <v>7</v>
      </c>
      <c r="J2077">
        <v>37372</v>
      </c>
      <c r="K2077">
        <f>IF(M2077="Bermasalah",0,1)</f>
        <v>1</v>
      </c>
      <c r="L2077" t="s">
        <v>49</v>
      </c>
      <c r="M2077" t="str">
        <f t="shared" si="134"/>
        <v>Tidak Bermasalah</v>
      </c>
    </row>
    <row r="2078" spans="1:13" x14ac:dyDescent="0.25">
      <c r="A2078" s="1">
        <v>45069</v>
      </c>
      <c r="B2078" t="s">
        <v>89</v>
      </c>
      <c r="C2078">
        <f t="shared" si="135"/>
        <v>88</v>
      </c>
      <c r="D2078" t="s">
        <v>3</v>
      </c>
      <c r="E2078">
        <f>IF(D2078="ECO",1,IF(D2078="EZ",2,3))</f>
        <v>1</v>
      </c>
      <c r="F2078" t="s">
        <v>4</v>
      </c>
      <c r="G2078">
        <f>IF(F2078="PP_PM",1,IF(F2078="PP_CASH",2,3))</f>
        <v>1</v>
      </c>
      <c r="H2078" t="s">
        <v>5</v>
      </c>
      <c r="I2078">
        <f>IF(H2078="AKULAKUOB",1,IF(H2078="BUKAEXPRESS",2,IF(H2078="BUKALAPAK",3,IF(H2078="E3",4,IF(H2078="LAZADA",5,IF(H2078="MAGELLAN",6,IF(H2078="SHOPEE",7,IF(H2078="TOKOPEDIA",8,9))))))))</f>
        <v>7</v>
      </c>
      <c r="J2078">
        <v>15345</v>
      </c>
      <c r="K2078">
        <f>IF(M2078="Bermasalah",0,1)</f>
        <v>1</v>
      </c>
      <c r="L2078" t="s">
        <v>49</v>
      </c>
      <c r="M2078" t="str">
        <f t="shared" si="134"/>
        <v>Tidak Bermasalah</v>
      </c>
    </row>
    <row r="2079" spans="1:13" x14ac:dyDescent="0.25">
      <c r="A2079" s="1">
        <v>45056</v>
      </c>
      <c r="B2079" t="s">
        <v>89</v>
      </c>
      <c r="C2079">
        <f t="shared" si="135"/>
        <v>88</v>
      </c>
      <c r="D2079" t="s">
        <v>3</v>
      </c>
      <c r="E2079">
        <f>IF(D2079="ECO",1,IF(D2079="EZ",2,3))</f>
        <v>1</v>
      </c>
      <c r="F2079" t="s">
        <v>4</v>
      </c>
      <c r="G2079">
        <f>IF(F2079="PP_PM",1,IF(F2079="PP_CASH",2,3))</f>
        <v>1</v>
      </c>
      <c r="H2079" t="s">
        <v>5</v>
      </c>
      <c r="I2079">
        <f>IF(H2079="AKULAKUOB",1,IF(H2079="BUKAEXPRESS",2,IF(H2079="BUKALAPAK",3,IF(H2079="E3",4,IF(H2079="LAZADA",5,IF(H2079="MAGELLAN",6,IF(H2079="SHOPEE",7,IF(H2079="TOKOPEDIA",8,9))))))))</f>
        <v>7</v>
      </c>
      <c r="J2079">
        <v>31928</v>
      </c>
      <c r="K2079">
        <f>IF(M2079="Bermasalah",0,1)</f>
        <v>1</v>
      </c>
      <c r="L2079" t="s">
        <v>49</v>
      </c>
      <c r="M2079" t="str">
        <f t="shared" si="134"/>
        <v>Tidak Bermasalah</v>
      </c>
    </row>
    <row r="2080" spans="1:13" x14ac:dyDescent="0.25">
      <c r="A2080" s="1">
        <v>45082</v>
      </c>
      <c r="B2080" t="s">
        <v>89</v>
      </c>
      <c r="C2080">
        <f t="shared" si="135"/>
        <v>88</v>
      </c>
      <c r="D2080" t="s">
        <v>3</v>
      </c>
      <c r="E2080">
        <f>IF(D2080="ECO",1,IF(D2080="EZ",2,3))</f>
        <v>1</v>
      </c>
      <c r="F2080" t="s">
        <v>4</v>
      </c>
      <c r="G2080">
        <f>IF(F2080="PP_PM",1,IF(F2080="PP_CASH",2,3))</f>
        <v>1</v>
      </c>
      <c r="H2080" t="s">
        <v>5</v>
      </c>
      <c r="I2080">
        <f>IF(H2080="AKULAKUOB",1,IF(H2080="BUKAEXPRESS",2,IF(H2080="BUKALAPAK",3,IF(H2080="E3",4,IF(H2080="LAZADA",5,IF(H2080="MAGELLAN",6,IF(H2080="SHOPEE",7,IF(H2080="TOKOPEDIA",8,9))))))))</f>
        <v>7</v>
      </c>
      <c r="J2080">
        <v>37372</v>
      </c>
      <c r="K2080">
        <f>IF(M2080="Bermasalah",0,1)</f>
        <v>0</v>
      </c>
      <c r="L2080" t="s">
        <v>19</v>
      </c>
      <c r="M2080" t="str">
        <f t="shared" si="134"/>
        <v>Bermasalah</v>
      </c>
    </row>
    <row r="2081" spans="1:13" x14ac:dyDescent="0.25">
      <c r="A2081" s="1">
        <v>44937</v>
      </c>
      <c r="B2081" t="s">
        <v>89</v>
      </c>
      <c r="C2081">
        <f t="shared" si="135"/>
        <v>88</v>
      </c>
      <c r="D2081" t="s">
        <v>8</v>
      </c>
      <c r="E2081">
        <f>IF(D2081="ECO",1,IF(D2081="EZ",2,3))</f>
        <v>2</v>
      </c>
      <c r="F2081" t="s">
        <v>4</v>
      </c>
      <c r="G2081">
        <f>IF(F2081="PP_PM",1,IF(F2081="PP_CASH",2,3))</f>
        <v>1</v>
      </c>
      <c r="H2081" t="s">
        <v>5</v>
      </c>
      <c r="I2081">
        <f>IF(H2081="AKULAKUOB",1,IF(H2081="BUKAEXPRESS",2,IF(H2081="BUKALAPAK",3,IF(H2081="E3",4,IF(H2081="LAZADA",5,IF(H2081="MAGELLAN",6,IF(H2081="SHOPEE",7,IF(H2081="TOKOPEDIA",8,9))))))))</f>
        <v>7</v>
      </c>
      <c r="J2081">
        <v>37000</v>
      </c>
      <c r="K2081">
        <f>IF(M2081="Bermasalah",0,1)</f>
        <v>1</v>
      </c>
      <c r="L2081" t="s">
        <v>49</v>
      </c>
      <c r="M2081" t="str">
        <f t="shared" si="134"/>
        <v>Tidak Bermasalah</v>
      </c>
    </row>
    <row r="2082" spans="1:13" x14ac:dyDescent="0.25">
      <c r="A2082" s="1">
        <v>44940</v>
      </c>
      <c r="B2082" t="s">
        <v>16</v>
      </c>
      <c r="C2082">
        <f t="shared" si="135"/>
        <v>89</v>
      </c>
      <c r="D2082" t="s">
        <v>8</v>
      </c>
      <c r="E2082">
        <f>IF(D2082="ECO",1,IF(D2082="EZ",2,3))</f>
        <v>2</v>
      </c>
      <c r="F2082" t="s">
        <v>4</v>
      </c>
      <c r="G2082">
        <f>IF(F2082="PP_PM",1,IF(F2082="PP_CASH",2,3))</f>
        <v>1</v>
      </c>
      <c r="H2082" t="s">
        <v>5</v>
      </c>
      <c r="I2082">
        <f>IF(H2082="AKULAKUOB",1,IF(H2082="BUKAEXPRESS",2,IF(H2082="BUKALAPAK",3,IF(H2082="E3",4,IF(H2082="LAZADA",5,IF(H2082="MAGELLAN",6,IF(H2082="SHOPEE",7,IF(H2082="TOKOPEDIA",8,9))))))))</f>
        <v>7</v>
      </c>
      <c r="J2082">
        <v>4365</v>
      </c>
      <c r="K2082">
        <f>IF(M2082="Bermasalah",0,1)</f>
        <v>1</v>
      </c>
      <c r="L2082" t="s">
        <v>17</v>
      </c>
      <c r="M2082" t="str">
        <f t="shared" si="134"/>
        <v>Tidak Bermasalah</v>
      </c>
    </row>
    <row r="2083" spans="1:13" x14ac:dyDescent="0.25">
      <c r="A2083" s="1">
        <v>44931</v>
      </c>
      <c r="B2083" t="s">
        <v>16</v>
      </c>
      <c r="C2083">
        <f>IF(B2083=B2082,89,90)</f>
        <v>89</v>
      </c>
      <c r="D2083" t="s">
        <v>8</v>
      </c>
      <c r="E2083">
        <f>IF(D2083="ECO",1,IF(D2083="EZ",2,3))</f>
        <v>2</v>
      </c>
      <c r="F2083" t="s">
        <v>4</v>
      </c>
      <c r="G2083">
        <f>IF(F2083="PP_PM",1,IF(F2083="PP_CASH",2,3))</f>
        <v>1</v>
      </c>
      <c r="H2083" t="s">
        <v>12</v>
      </c>
      <c r="I2083">
        <f>IF(H2083="AKULAKUOB",1,IF(H2083="BUKAEXPRESS",2,IF(H2083="BUKALAPAK",3,IF(H2083="E3",4,IF(H2083="LAZADA",5,IF(H2083="MAGELLAN",6,IF(H2083="SHOPEE",7,IF(H2083="TOKOPEDIA",8,9))))))))</f>
        <v>6</v>
      </c>
      <c r="J2083">
        <v>25220</v>
      </c>
      <c r="K2083">
        <f>IF(M2083="Bermasalah",0,1)</f>
        <v>0</v>
      </c>
      <c r="L2083" t="s">
        <v>19</v>
      </c>
      <c r="M2083" t="str">
        <f t="shared" si="134"/>
        <v>Bermasalah</v>
      </c>
    </row>
    <row r="2084" spans="1:13" x14ac:dyDescent="0.25">
      <c r="A2084" s="1">
        <v>44949</v>
      </c>
      <c r="B2084" t="s">
        <v>16</v>
      </c>
      <c r="C2084">
        <f t="shared" ref="C2084:C2107" si="136">IF(B2084=B2083,89,90)</f>
        <v>89</v>
      </c>
      <c r="D2084" t="s">
        <v>8</v>
      </c>
      <c r="E2084">
        <f>IF(D2084="ECO",1,IF(D2084="EZ",2,3))</f>
        <v>2</v>
      </c>
      <c r="F2084" t="s">
        <v>4</v>
      </c>
      <c r="G2084">
        <f>IF(F2084="PP_PM",1,IF(F2084="PP_CASH",2,3))</f>
        <v>1</v>
      </c>
      <c r="H2084" t="s">
        <v>12</v>
      </c>
      <c r="I2084">
        <f>IF(H2084="AKULAKUOB",1,IF(H2084="BUKAEXPRESS",2,IF(H2084="BUKALAPAK",3,IF(H2084="E3",4,IF(H2084="LAZADA",5,IF(H2084="MAGELLAN",6,IF(H2084="SHOPEE",7,IF(H2084="TOKOPEDIA",8,9))))))))</f>
        <v>6</v>
      </c>
      <c r="J2084">
        <v>23630</v>
      </c>
      <c r="K2084">
        <f>IF(M2084="Bermasalah",0,1)</f>
        <v>1</v>
      </c>
      <c r="L2084" t="s">
        <v>49</v>
      </c>
      <c r="M2084" t="str">
        <f t="shared" si="134"/>
        <v>Tidak Bermasalah</v>
      </c>
    </row>
    <row r="2085" spans="1:13" x14ac:dyDescent="0.25">
      <c r="A2085" s="1">
        <v>44975</v>
      </c>
      <c r="B2085" t="s">
        <v>16</v>
      </c>
      <c r="C2085">
        <f t="shared" si="136"/>
        <v>89</v>
      </c>
      <c r="D2085" t="s">
        <v>3</v>
      </c>
      <c r="E2085">
        <f>IF(D2085="ECO",1,IF(D2085="EZ",2,3))</f>
        <v>1</v>
      </c>
      <c r="F2085" t="s">
        <v>4</v>
      </c>
      <c r="G2085">
        <f>IF(F2085="PP_PM",1,IF(F2085="PP_CASH",2,3))</f>
        <v>1</v>
      </c>
      <c r="H2085" t="s">
        <v>12</v>
      </c>
      <c r="I2085">
        <f>IF(H2085="AKULAKUOB",1,IF(H2085="BUKAEXPRESS",2,IF(H2085="BUKALAPAK",3,IF(H2085="E3",4,IF(H2085="LAZADA",5,IF(H2085="MAGELLAN",6,IF(H2085="SHOPEE",7,IF(H2085="TOKOPEDIA",8,9))))))))</f>
        <v>6</v>
      </c>
      <c r="J2085">
        <v>24998</v>
      </c>
      <c r="K2085">
        <f>IF(M2085="Bermasalah",0,1)</f>
        <v>1</v>
      </c>
      <c r="L2085" t="s">
        <v>49</v>
      </c>
      <c r="M2085" t="str">
        <f t="shared" si="134"/>
        <v>Tidak Bermasalah</v>
      </c>
    </row>
    <row r="2086" spans="1:13" x14ac:dyDescent="0.25">
      <c r="A2086" s="1">
        <v>44965</v>
      </c>
      <c r="B2086" t="s">
        <v>16</v>
      </c>
      <c r="C2086">
        <f t="shared" si="136"/>
        <v>89</v>
      </c>
      <c r="D2086" t="s">
        <v>8</v>
      </c>
      <c r="E2086">
        <f>IF(D2086="ECO",1,IF(D2086="EZ",2,3))</f>
        <v>2</v>
      </c>
      <c r="F2086" t="s">
        <v>4</v>
      </c>
      <c r="G2086">
        <f>IF(F2086="PP_PM",1,IF(F2086="PP_CASH",2,3))</f>
        <v>1</v>
      </c>
      <c r="H2086" t="s">
        <v>12</v>
      </c>
      <c r="I2086">
        <f>IF(H2086="AKULAKUOB",1,IF(H2086="BUKAEXPRESS",2,IF(H2086="BUKALAPAK",3,IF(H2086="E3",4,IF(H2086="LAZADA",5,IF(H2086="MAGELLAN",6,IF(H2086="SHOPEE",7,IF(H2086="TOKOPEDIA",8,9))))))))</f>
        <v>6</v>
      </c>
      <c r="J2086">
        <v>8245</v>
      </c>
      <c r="K2086">
        <f>IF(M2086="Bermasalah",0,1)</f>
        <v>1</v>
      </c>
      <c r="L2086" t="s">
        <v>49</v>
      </c>
      <c r="M2086" t="str">
        <f t="shared" si="134"/>
        <v>Tidak Bermasalah</v>
      </c>
    </row>
    <row r="2087" spans="1:13" x14ac:dyDescent="0.25">
      <c r="A2087" s="1">
        <v>44958</v>
      </c>
      <c r="B2087" t="s">
        <v>16</v>
      </c>
      <c r="C2087">
        <f t="shared" si="136"/>
        <v>89</v>
      </c>
      <c r="D2087" t="s">
        <v>8</v>
      </c>
      <c r="E2087">
        <f>IF(D2087="ECO",1,IF(D2087="EZ",2,3))</f>
        <v>2</v>
      </c>
      <c r="F2087" t="s">
        <v>4</v>
      </c>
      <c r="G2087">
        <f>IF(F2087="PP_PM",1,IF(F2087="PP_CASH",2,3))</f>
        <v>1</v>
      </c>
      <c r="H2087" t="s">
        <v>12</v>
      </c>
      <c r="I2087">
        <f>IF(H2087="AKULAKUOB",1,IF(H2087="BUKAEXPRESS",2,IF(H2087="BUKALAPAK",3,IF(H2087="E3",4,IF(H2087="LAZADA",5,IF(H2087="MAGELLAN",6,IF(H2087="SHOPEE",7,IF(H2087="TOKOPEDIA",8,9))))))))</f>
        <v>6</v>
      </c>
      <c r="J2087">
        <v>23280</v>
      </c>
      <c r="K2087">
        <f>IF(M2087="Bermasalah",0,1)</f>
        <v>1</v>
      </c>
      <c r="L2087" t="s">
        <v>49</v>
      </c>
      <c r="M2087" t="str">
        <f t="shared" si="134"/>
        <v>Tidak Bermasalah</v>
      </c>
    </row>
    <row r="2088" spans="1:13" x14ac:dyDescent="0.25">
      <c r="A2088" s="1">
        <v>44958</v>
      </c>
      <c r="B2088" t="s">
        <v>16</v>
      </c>
      <c r="C2088">
        <f t="shared" si="136"/>
        <v>89</v>
      </c>
      <c r="D2088" t="s">
        <v>3</v>
      </c>
      <c r="E2088">
        <f>IF(D2088="ECO",1,IF(D2088="EZ",2,3))</f>
        <v>1</v>
      </c>
      <c r="F2088" t="s">
        <v>4</v>
      </c>
      <c r="G2088">
        <f>IF(F2088="PP_PM",1,IF(F2088="PP_CASH",2,3))</f>
        <v>1</v>
      </c>
      <c r="H2088" t="s">
        <v>12</v>
      </c>
      <c r="I2088">
        <f>IF(H2088="AKULAKUOB",1,IF(H2088="BUKAEXPRESS",2,IF(H2088="BUKALAPAK",3,IF(H2088="E3",4,IF(H2088="LAZADA",5,IF(H2088="MAGELLAN",6,IF(H2088="SHOPEE",7,IF(H2088="TOKOPEDIA",8,9))))))))</f>
        <v>6</v>
      </c>
      <c r="J2088">
        <v>24998</v>
      </c>
      <c r="K2088">
        <f>IF(M2088="Bermasalah",0,1)</f>
        <v>1</v>
      </c>
      <c r="L2088" t="s">
        <v>49</v>
      </c>
      <c r="M2088" t="str">
        <f t="shared" si="134"/>
        <v>Tidak Bermasalah</v>
      </c>
    </row>
    <row r="2089" spans="1:13" x14ac:dyDescent="0.25">
      <c r="A2089" s="1">
        <v>44958</v>
      </c>
      <c r="B2089" t="s">
        <v>16</v>
      </c>
      <c r="C2089">
        <f t="shared" si="136"/>
        <v>89</v>
      </c>
      <c r="D2089" t="s">
        <v>8</v>
      </c>
      <c r="E2089">
        <f>IF(D2089="ECO",1,IF(D2089="EZ",2,3))</f>
        <v>2</v>
      </c>
      <c r="F2089" t="s">
        <v>4</v>
      </c>
      <c r="G2089">
        <f>IF(F2089="PP_PM",1,IF(F2089="PP_CASH",2,3))</f>
        <v>1</v>
      </c>
      <c r="H2089" t="s">
        <v>12</v>
      </c>
      <c r="I2089">
        <f>IF(H2089="AKULAKUOB",1,IF(H2089="BUKAEXPRESS",2,IF(H2089="BUKALAPAK",3,IF(H2089="E3",4,IF(H2089="LAZADA",5,IF(H2089="MAGELLAN",6,IF(H2089="SHOPEE",7,IF(H2089="TOKOPEDIA",8,9))))))))</f>
        <v>6</v>
      </c>
      <c r="J2089">
        <v>30070</v>
      </c>
      <c r="K2089">
        <f>IF(M2089="Bermasalah",0,1)</f>
        <v>1</v>
      </c>
      <c r="L2089" t="s">
        <v>49</v>
      </c>
      <c r="M2089" t="str">
        <f t="shared" si="134"/>
        <v>Tidak Bermasalah</v>
      </c>
    </row>
    <row r="2090" spans="1:13" x14ac:dyDescent="0.25">
      <c r="A2090" s="1">
        <v>45014</v>
      </c>
      <c r="B2090" t="s">
        <v>16</v>
      </c>
      <c r="C2090">
        <f t="shared" si="136"/>
        <v>89</v>
      </c>
      <c r="D2090" t="s">
        <v>8</v>
      </c>
      <c r="E2090">
        <f>IF(D2090="ECO",1,IF(D2090="EZ",2,3))</f>
        <v>2</v>
      </c>
      <c r="F2090" t="s">
        <v>4</v>
      </c>
      <c r="G2090">
        <f>IF(F2090="PP_PM",1,IF(F2090="PP_CASH",2,3))</f>
        <v>1</v>
      </c>
      <c r="H2090" t="s">
        <v>12</v>
      </c>
      <c r="I2090">
        <f>IF(H2090="AKULAKUOB",1,IF(H2090="BUKAEXPRESS",2,IF(H2090="BUKALAPAK",3,IF(H2090="E3",4,IF(H2090="LAZADA",5,IF(H2090="MAGELLAN",6,IF(H2090="SHOPEE",7,IF(H2090="TOKOPEDIA",8,9))))))))</f>
        <v>6</v>
      </c>
      <c r="J2090">
        <v>32495</v>
      </c>
      <c r="K2090">
        <f>IF(M2090="Bermasalah",0,1)</f>
        <v>1</v>
      </c>
      <c r="L2090" t="s">
        <v>49</v>
      </c>
      <c r="M2090" t="str">
        <f t="shared" si="134"/>
        <v>Tidak Bermasalah</v>
      </c>
    </row>
    <row r="2091" spans="1:13" x14ac:dyDescent="0.25">
      <c r="A2091" s="1">
        <v>45021</v>
      </c>
      <c r="B2091" t="s">
        <v>16</v>
      </c>
      <c r="C2091">
        <f t="shared" si="136"/>
        <v>89</v>
      </c>
      <c r="D2091" t="s">
        <v>8</v>
      </c>
      <c r="E2091">
        <f>IF(D2091="ECO",1,IF(D2091="EZ",2,3))</f>
        <v>2</v>
      </c>
      <c r="F2091" t="s">
        <v>4</v>
      </c>
      <c r="G2091">
        <f>IF(F2091="PP_PM",1,IF(F2091="PP_CASH",2,3))</f>
        <v>1</v>
      </c>
      <c r="H2091" t="s">
        <v>12</v>
      </c>
      <c r="I2091">
        <f>IF(H2091="AKULAKUOB",1,IF(H2091="BUKAEXPRESS",2,IF(H2091="BUKALAPAK",3,IF(H2091="E3",4,IF(H2091="LAZADA",5,IF(H2091="MAGELLAN",6,IF(H2091="SHOPEE",7,IF(H2091="TOKOPEDIA",8,9))))))))</f>
        <v>6</v>
      </c>
      <c r="J2091">
        <v>23765</v>
      </c>
      <c r="K2091">
        <f>IF(M2091="Bermasalah",0,1)</f>
        <v>0</v>
      </c>
      <c r="L2091" t="s">
        <v>19</v>
      </c>
      <c r="M2091" t="str">
        <f t="shared" si="134"/>
        <v>Bermasalah</v>
      </c>
    </row>
    <row r="2092" spans="1:13" x14ac:dyDescent="0.25">
      <c r="A2092" s="1">
        <v>45071</v>
      </c>
      <c r="B2092" t="s">
        <v>16</v>
      </c>
      <c r="C2092">
        <f t="shared" si="136"/>
        <v>89</v>
      </c>
      <c r="D2092" t="s">
        <v>3</v>
      </c>
      <c r="E2092">
        <f>IF(D2092="ECO",1,IF(D2092="EZ",2,3))</f>
        <v>1</v>
      </c>
      <c r="F2092" t="s">
        <v>4</v>
      </c>
      <c r="G2092">
        <f>IF(F2092="PP_PM",1,IF(F2092="PP_CASH",2,3))</f>
        <v>1</v>
      </c>
      <c r="H2092" t="s">
        <v>12</v>
      </c>
      <c r="I2092">
        <f>IF(H2092="AKULAKUOB",1,IF(H2092="BUKAEXPRESS",2,IF(H2092="BUKALAPAK",3,IF(H2092="E3",4,IF(H2092="LAZADA",5,IF(H2092="MAGELLAN",6,IF(H2092="SHOPEE",7,IF(H2092="TOKOPEDIA",8,9))))))))</f>
        <v>6</v>
      </c>
      <c r="J2092">
        <v>32102</v>
      </c>
      <c r="K2092">
        <f>IF(M2092="Bermasalah",0,1)</f>
        <v>0</v>
      </c>
      <c r="L2092" t="s">
        <v>131</v>
      </c>
      <c r="M2092" t="str">
        <f t="shared" si="134"/>
        <v>Bermasalah</v>
      </c>
    </row>
    <row r="2093" spans="1:13" x14ac:dyDescent="0.25">
      <c r="A2093" s="1">
        <v>45072</v>
      </c>
      <c r="B2093" t="s">
        <v>16</v>
      </c>
      <c r="C2093">
        <f t="shared" si="136"/>
        <v>89</v>
      </c>
      <c r="D2093" t="s">
        <v>3</v>
      </c>
      <c r="E2093">
        <f>IF(D2093="ECO",1,IF(D2093="EZ",2,3))</f>
        <v>1</v>
      </c>
      <c r="F2093" t="s">
        <v>4</v>
      </c>
      <c r="G2093">
        <f>IF(F2093="PP_PM",1,IF(F2093="PP_CASH",2,3))</f>
        <v>1</v>
      </c>
      <c r="H2093" t="s">
        <v>12</v>
      </c>
      <c r="I2093">
        <f>IF(H2093="AKULAKUOB",1,IF(H2093="BUKAEXPRESS",2,IF(H2093="BUKALAPAK",3,IF(H2093="E3",4,IF(H2093="LAZADA",5,IF(H2093="MAGELLAN",6,IF(H2093="SHOPEE",7,IF(H2093="TOKOPEDIA",8,9))))))))</f>
        <v>6</v>
      </c>
      <c r="J2093">
        <v>28958</v>
      </c>
      <c r="K2093">
        <f>IF(M2093="Bermasalah",0,1)</f>
        <v>0</v>
      </c>
      <c r="L2093" t="s">
        <v>131</v>
      </c>
      <c r="M2093" t="str">
        <f t="shared" si="134"/>
        <v>Bermasalah</v>
      </c>
    </row>
    <row r="2094" spans="1:13" x14ac:dyDescent="0.25">
      <c r="A2094" s="1">
        <v>45073</v>
      </c>
      <c r="B2094" t="s">
        <v>16</v>
      </c>
      <c r="C2094">
        <f t="shared" si="136"/>
        <v>89</v>
      </c>
      <c r="D2094" t="s">
        <v>8</v>
      </c>
      <c r="E2094">
        <f>IF(D2094="ECO",1,IF(D2094="EZ",2,3))</f>
        <v>2</v>
      </c>
      <c r="F2094" t="s">
        <v>4</v>
      </c>
      <c r="G2094">
        <f>IF(F2094="PP_PM",1,IF(F2094="PP_CASH",2,3))</f>
        <v>1</v>
      </c>
      <c r="H2094" t="s">
        <v>12</v>
      </c>
      <c r="I2094">
        <f>IF(H2094="AKULAKUOB",1,IF(H2094="BUKAEXPRESS",2,IF(H2094="BUKALAPAK",3,IF(H2094="E3",4,IF(H2094="LAZADA",5,IF(H2094="MAGELLAN",6,IF(H2094="SHOPEE",7,IF(H2094="TOKOPEDIA",8,9))))))))</f>
        <v>6</v>
      </c>
      <c r="J2094">
        <v>13180</v>
      </c>
      <c r="K2094">
        <f>IF(M2094="Bermasalah",0,1)</f>
        <v>0</v>
      </c>
      <c r="L2094" t="s">
        <v>131</v>
      </c>
      <c r="M2094" t="str">
        <f t="shared" si="134"/>
        <v>Bermasalah</v>
      </c>
    </row>
    <row r="2095" spans="1:13" x14ac:dyDescent="0.25">
      <c r="A2095" s="1">
        <v>45074</v>
      </c>
      <c r="B2095" t="s">
        <v>16</v>
      </c>
      <c r="C2095">
        <f t="shared" si="136"/>
        <v>89</v>
      </c>
      <c r="D2095" t="s">
        <v>3</v>
      </c>
      <c r="E2095">
        <f>IF(D2095="ECO",1,IF(D2095="EZ",2,3))</f>
        <v>1</v>
      </c>
      <c r="F2095" t="s">
        <v>4</v>
      </c>
      <c r="G2095">
        <f>IF(F2095="PP_PM",1,IF(F2095="PP_CASH",2,3))</f>
        <v>1</v>
      </c>
      <c r="H2095" t="s">
        <v>12</v>
      </c>
      <c r="I2095">
        <f>IF(H2095="AKULAKUOB",1,IF(H2095="BUKAEXPRESS",2,IF(H2095="BUKALAPAK",3,IF(H2095="E3",4,IF(H2095="LAZADA",5,IF(H2095="MAGELLAN",6,IF(H2095="SHOPEE",7,IF(H2095="TOKOPEDIA",8,9))))))))</f>
        <v>6</v>
      </c>
      <c r="J2095">
        <v>33412</v>
      </c>
      <c r="K2095">
        <f>IF(M2095="Bermasalah",0,1)</f>
        <v>1</v>
      </c>
      <c r="L2095" t="s">
        <v>49</v>
      </c>
      <c r="M2095" t="str">
        <f t="shared" si="134"/>
        <v>Tidak Bermasalah</v>
      </c>
    </row>
    <row r="2096" spans="1:13" x14ac:dyDescent="0.25">
      <c r="A2096" s="1">
        <v>45075</v>
      </c>
      <c r="B2096" t="s">
        <v>16</v>
      </c>
      <c r="C2096">
        <f t="shared" si="136"/>
        <v>89</v>
      </c>
      <c r="D2096" t="s">
        <v>3</v>
      </c>
      <c r="E2096">
        <f>IF(D2096="ECO",1,IF(D2096="EZ",2,3))</f>
        <v>1</v>
      </c>
      <c r="F2096" t="s">
        <v>4</v>
      </c>
      <c r="G2096">
        <f>IF(F2096="PP_PM",1,IF(F2096="PP_CASH",2,3))</f>
        <v>1</v>
      </c>
      <c r="H2096" t="s">
        <v>12</v>
      </c>
      <c r="I2096">
        <f>IF(H2096="AKULAKUOB",1,IF(H2096="BUKAEXPRESS",2,IF(H2096="BUKALAPAK",3,IF(H2096="E3",4,IF(H2096="LAZADA",5,IF(H2096="MAGELLAN",6,IF(H2096="SHOPEE",7,IF(H2096="TOKOPEDIA",8,9))))))))</f>
        <v>6</v>
      </c>
      <c r="J2096">
        <v>32918</v>
      </c>
      <c r="K2096">
        <f>IF(M2096="Bermasalah",0,1)</f>
        <v>1</v>
      </c>
      <c r="L2096" t="s">
        <v>49</v>
      </c>
      <c r="M2096" t="str">
        <f t="shared" si="134"/>
        <v>Tidak Bermasalah</v>
      </c>
    </row>
    <row r="2097" spans="1:13" x14ac:dyDescent="0.25">
      <c r="A2097" s="1">
        <v>45064</v>
      </c>
      <c r="B2097" t="s">
        <v>16</v>
      </c>
      <c r="C2097">
        <f t="shared" si="136"/>
        <v>89</v>
      </c>
      <c r="D2097" t="s">
        <v>8</v>
      </c>
      <c r="E2097">
        <f>IF(D2097="ECO",1,IF(D2097="EZ",2,3))</f>
        <v>2</v>
      </c>
      <c r="F2097" t="s">
        <v>4</v>
      </c>
      <c r="G2097">
        <f>IF(F2097="PP_PM",1,IF(F2097="PP_CASH",2,3))</f>
        <v>1</v>
      </c>
      <c r="H2097" t="s">
        <v>12</v>
      </c>
      <c r="I2097">
        <f>IF(H2097="AKULAKUOB",1,IF(H2097="BUKAEXPRESS",2,IF(H2097="BUKALAPAK",3,IF(H2097="E3",4,IF(H2097="LAZADA",5,IF(H2097="MAGELLAN",6,IF(H2097="SHOPEE",7,IF(H2097="TOKOPEDIA",8,9))))))))</f>
        <v>6</v>
      </c>
      <c r="J2097">
        <v>23365</v>
      </c>
      <c r="K2097">
        <f>IF(M2097="Bermasalah",0,1)</f>
        <v>0</v>
      </c>
      <c r="L2097" t="s">
        <v>19</v>
      </c>
      <c r="M2097" t="str">
        <f t="shared" si="134"/>
        <v>Bermasalah</v>
      </c>
    </row>
    <row r="2098" spans="1:13" x14ac:dyDescent="0.25">
      <c r="A2098" s="1">
        <v>45065</v>
      </c>
      <c r="B2098" t="s">
        <v>16</v>
      </c>
      <c r="C2098">
        <f t="shared" si="136"/>
        <v>89</v>
      </c>
      <c r="D2098" t="s">
        <v>8</v>
      </c>
      <c r="E2098">
        <f>IF(D2098="ECO",1,IF(D2098="EZ",2,3))</f>
        <v>2</v>
      </c>
      <c r="F2098" t="s">
        <v>4</v>
      </c>
      <c r="G2098">
        <f>IF(F2098="PP_PM",1,IF(F2098="PP_CASH",2,3))</f>
        <v>1</v>
      </c>
      <c r="H2098" t="s">
        <v>12</v>
      </c>
      <c r="I2098">
        <f>IF(H2098="AKULAKUOB",1,IF(H2098="BUKAEXPRESS",2,IF(H2098="BUKALAPAK",3,IF(H2098="E3",4,IF(H2098="LAZADA",5,IF(H2098="MAGELLAN",6,IF(H2098="SHOPEE",7,IF(H2098="TOKOPEDIA",8,9))))))))</f>
        <v>6</v>
      </c>
      <c r="J2098">
        <v>15118</v>
      </c>
      <c r="K2098">
        <f>IF(M2098="Bermasalah",0,1)</f>
        <v>0</v>
      </c>
      <c r="L2098" t="s">
        <v>131</v>
      </c>
      <c r="M2098" t="str">
        <f t="shared" si="134"/>
        <v>Bermasalah</v>
      </c>
    </row>
    <row r="2099" spans="1:13" x14ac:dyDescent="0.25">
      <c r="A2099" s="1">
        <v>45103</v>
      </c>
      <c r="B2099" t="s">
        <v>16</v>
      </c>
      <c r="C2099">
        <f t="shared" si="136"/>
        <v>89</v>
      </c>
      <c r="D2099" t="s">
        <v>8</v>
      </c>
      <c r="E2099">
        <f>IF(D2099="ECO",1,IF(D2099="EZ",2,3))</f>
        <v>2</v>
      </c>
      <c r="F2099" t="s">
        <v>4</v>
      </c>
      <c r="G2099">
        <f>IF(F2099="PP_PM",1,IF(F2099="PP_CASH",2,3))</f>
        <v>1</v>
      </c>
      <c r="H2099" t="s">
        <v>12</v>
      </c>
      <c r="I2099">
        <f>IF(H2099="AKULAKUOB",1,IF(H2099="BUKAEXPRESS",2,IF(H2099="BUKALAPAK",3,IF(H2099="E3",4,IF(H2099="LAZADA",5,IF(H2099="MAGELLAN",6,IF(H2099="SHOPEE",7,IF(H2099="TOKOPEDIA",8,9))))))))</f>
        <v>6</v>
      </c>
      <c r="J2099">
        <v>11725</v>
      </c>
      <c r="K2099">
        <f>IF(M2099="Bermasalah",0,1)</f>
        <v>0</v>
      </c>
      <c r="L2099" t="s">
        <v>10</v>
      </c>
      <c r="M2099" t="str">
        <f t="shared" si="134"/>
        <v>Bermasalah</v>
      </c>
    </row>
    <row r="2100" spans="1:13" x14ac:dyDescent="0.25">
      <c r="A2100" s="1">
        <v>45107</v>
      </c>
      <c r="B2100" t="s">
        <v>16</v>
      </c>
      <c r="C2100">
        <f t="shared" si="136"/>
        <v>89</v>
      </c>
      <c r="D2100" t="s">
        <v>8</v>
      </c>
      <c r="E2100">
        <f>IF(D2100="ECO",1,IF(D2100="EZ",2,3))</f>
        <v>2</v>
      </c>
      <c r="F2100" t="s">
        <v>4</v>
      </c>
      <c r="G2100">
        <f>IF(F2100="PP_PM",1,IF(F2100="PP_CASH",2,3))</f>
        <v>1</v>
      </c>
      <c r="H2100" t="s">
        <v>12</v>
      </c>
      <c r="I2100">
        <f>IF(H2100="AKULAKUOB",1,IF(H2100="BUKAEXPRESS",2,IF(H2100="BUKALAPAK",3,IF(H2100="E3",4,IF(H2100="LAZADA",5,IF(H2100="MAGELLAN",6,IF(H2100="SHOPEE",7,IF(H2100="TOKOPEDIA",8,9))))))))</f>
        <v>6</v>
      </c>
      <c r="J2100">
        <v>17460</v>
      </c>
      <c r="K2100">
        <f>IF(M2100="Bermasalah",0,1)</f>
        <v>0</v>
      </c>
      <c r="L2100" t="s">
        <v>19</v>
      </c>
      <c r="M2100" t="str">
        <f t="shared" si="134"/>
        <v>Bermasalah</v>
      </c>
    </row>
    <row r="2101" spans="1:13" x14ac:dyDescent="0.25">
      <c r="A2101" s="1">
        <v>45082</v>
      </c>
      <c r="B2101" t="s">
        <v>16</v>
      </c>
      <c r="C2101">
        <f t="shared" si="136"/>
        <v>89</v>
      </c>
      <c r="D2101" t="s">
        <v>8</v>
      </c>
      <c r="E2101">
        <f>IF(D2101="ECO",1,IF(D2101="EZ",2,3))</f>
        <v>2</v>
      </c>
      <c r="F2101" t="s">
        <v>4</v>
      </c>
      <c r="G2101">
        <f>IF(F2101="PP_PM",1,IF(F2101="PP_CASH",2,3))</f>
        <v>1</v>
      </c>
      <c r="H2101" t="s">
        <v>12</v>
      </c>
      <c r="I2101">
        <f>IF(H2101="AKULAKUOB",1,IF(H2101="BUKAEXPRESS",2,IF(H2101="BUKALAPAK",3,IF(H2101="E3",4,IF(H2101="LAZADA",5,IF(H2101="MAGELLAN",6,IF(H2101="SHOPEE",7,IF(H2101="TOKOPEDIA",8,9))))))))</f>
        <v>6</v>
      </c>
      <c r="J2101">
        <v>13665</v>
      </c>
      <c r="K2101">
        <f>IF(M2101="Bermasalah",0,1)</f>
        <v>1</v>
      </c>
      <c r="L2101" t="s">
        <v>49</v>
      </c>
      <c r="M2101" t="str">
        <f t="shared" si="134"/>
        <v>Tidak Bermasalah</v>
      </c>
    </row>
    <row r="2102" spans="1:13" x14ac:dyDescent="0.25">
      <c r="A2102" s="1">
        <v>45092</v>
      </c>
      <c r="B2102" t="s">
        <v>16</v>
      </c>
      <c r="C2102">
        <f t="shared" si="136"/>
        <v>89</v>
      </c>
      <c r="D2102" t="s">
        <v>8</v>
      </c>
      <c r="E2102">
        <f>IF(D2102="ECO",1,IF(D2102="EZ",2,3))</f>
        <v>2</v>
      </c>
      <c r="F2102" t="s">
        <v>4</v>
      </c>
      <c r="G2102">
        <f>IF(F2102="PP_PM",1,IF(F2102="PP_CASH",2,3))</f>
        <v>1</v>
      </c>
      <c r="H2102" t="s">
        <v>12</v>
      </c>
      <c r="I2102">
        <f>IF(H2102="AKULAKUOB",1,IF(H2102="BUKAEXPRESS",2,IF(H2102="BUKALAPAK",3,IF(H2102="E3",4,IF(H2102="LAZADA",5,IF(H2102="MAGELLAN",6,IF(H2102="SHOPEE",7,IF(H2102="TOKOPEDIA",8,9))))))))</f>
        <v>6</v>
      </c>
      <c r="J2102">
        <v>20370</v>
      </c>
      <c r="K2102">
        <f>IF(M2102="Bermasalah",0,1)</f>
        <v>1</v>
      </c>
      <c r="L2102" t="s">
        <v>49</v>
      </c>
      <c r="M2102" t="str">
        <f t="shared" si="134"/>
        <v>Tidak Bermasalah</v>
      </c>
    </row>
    <row r="2103" spans="1:13" x14ac:dyDescent="0.25">
      <c r="A2103" s="1">
        <v>45100</v>
      </c>
      <c r="B2103" t="s">
        <v>16</v>
      </c>
      <c r="C2103">
        <f t="shared" si="136"/>
        <v>89</v>
      </c>
      <c r="D2103" t="s">
        <v>8</v>
      </c>
      <c r="E2103">
        <f>IF(D2103="ECO",1,IF(D2103="EZ",2,3))</f>
        <v>2</v>
      </c>
      <c r="F2103" t="s">
        <v>4</v>
      </c>
      <c r="G2103">
        <f>IF(F2103="PP_PM",1,IF(F2103="PP_CASH",2,3))</f>
        <v>1</v>
      </c>
      <c r="H2103" t="s">
        <v>12</v>
      </c>
      <c r="I2103">
        <f>IF(H2103="AKULAKUOB",1,IF(H2103="BUKAEXPRESS",2,IF(H2103="BUKALAPAK",3,IF(H2103="E3",4,IF(H2103="LAZADA",5,IF(H2103="MAGELLAN",6,IF(H2103="SHOPEE",7,IF(H2103="TOKOPEDIA",8,9))))))))</f>
        <v>6</v>
      </c>
      <c r="J2103">
        <v>23280</v>
      </c>
      <c r="K2103">
        <f>IF(M2103="Bermasalah",0,1)</f>
        <v>1</v>
      </c>
      <c r="L2103" t="s">
        <v>49</v>
      </c>
      <c r="M2103" t="str">
        <f t="shared" si="134"/>
        <v>Tidak Bermasalah</v>
      </c>
    </row>
    <row r="2104" spans="1:13" x14ac:dyDescent="0.25">
      <c r="A2104" s="1">
        <v>45107</v>
      </c>
      <c r="B2104" t="s">
        <v>16</v>
      </c>
      <c r="C2104">
        <f t="shared" si="136"/>
        <v>89</v>
      </c>
      <c r="D2104" t="s">
        <v>8</v>
      </c>
      <c r="E2104">
        <f>IF(D2104="ECO",1,IF(D2104="EZ",2,3))</f>
        <v>2</v>
      </c>
      <c r="F2104" t="s">
        <v>4</v>
      </c>
      <c r="G2104">
        <f>IF(F2104="PP_PM",1,IF(F2104="PP_CASH",2,3))</f>
        <v>1</v>
      </c>
      <c r="H2104" t="s">
        <v>12</v>
      </c>
      <c r="I2104">
        <f>IF(H2104="AKULAKUOB",1,IF(H2104="BUKAEXPRESS",2,IF(H2104="BUKALAPAK",3,IF(H2104="E3",4,IF(H2104="LAZADA",5,IF(H2104="MAGELLAN",6,IF(H2104="SHOPEE",7,IF(H2104="TOKOPEDIA",8,9))))))))</f>
        <v>6</v>
      </c>
      <c r="J2104">
        <v>3880</v>
      </c>
      <c r="K2104">
        <f>IF(M2104="Bermasalah",0,1)</f>
        <v>1</v>
      </c>
      <c r="L2104" t="s">
        <v>49</v>
      </c>
      <c r="M2104" t="str">
        <f t="shared" si="134"/>
        <v>Tidak Bermasalah</v>
      </c>
    </row>
    <row r="2105" spans="1:13" x14ac:dyDescent="0.25">
      <c r="A2105" s="1">
        <v>45091</v>
      </c>
      <c r="B2105" t="s">
        <v>16</v>
      </c>
      <c r="C2105">
        <f t="shared" si="136"/>
        <v>89</v>
      </c>
      <c r="D2105" t="s">
        <v>8</v>
      </c>
      <c r="E2105">
        <f>IF(D2105="ECO",1,IF(D2105="EZ",2,3))</f>
        <v>2</v>
      </c>
      <c r="F2105" t="s">
        <v>4</v>
      </c>
      <c r="G2105">
        <f>IF(F2105="PP_PM",1,IF(F2105="PP_CASH",2,3))</f>
        <v>1</v>
      </c>
      <c r="H2105" t="s">
        <v>12</v>
      </c>
      <c r="I2105">
        <f>IF(H2105="AKULAKUOB",1,IF(H2105="BUKAEXPRESS",2,IF(H2105="BUKALAPAK",3,IF(H2105="E3",4,IF(H2105="LAZADA",5,IF(H2105="MAGELLAN",6,IF(H2105="SHOPEE",7,IF(H2105="TOKOPEDIA",8,9))))))))</f>
        <v>6</v>
      </c>
      <c r="J2105">
        <v>11240</v>
      </c>
      <c r="K2105">
        <f>IF(M2105="Bermasalah",0,1)</f>
        <v>1</v>
      </c>
      <c r="L2105" t="s">
        <v>49</v>
      </c>
      <c r="M2105" t="str">
        <f t="shared" si="134"/>
        <v>Tidak Bermasalah</v>
      </c>
    </row>
    <row r="2106" spans="1:13" x14ac:dyDescent="0.25">
      <c r="A2106" s="1">
        <v>45040</v>
      </c>
      <c r="B2106" t="s">
        <v>64</v>
      </c>
      <c r="C2106">
        <f t="shared" si="136"/>
        <v>90</v>
      </c>
      <c r="D2106" t="s">
        <v>8</v>
      </c>
      <c r="E2106">
        <f>IF(D2106="ECO",1,IF(D2106="EZ",2,3))</f>
        <v>2</v>
      </c>
      <c r="F2106" t="s">
        <v>4</v>
      </c>
      <c r="G2106">
        <f>IF(F2106="PP_PM",1,IF(F2106="PP_CASH",2,3))</f>
        <v>1</v>
      </c>
      <c r="H2106" t="s">
        <v>5</v>
      </c>
      <c r="I2106">
        <f>IF(H2106="AKULAKUOB",1,IF(H2106="BUKAEXPRESS",2,IF(H2106="BUKALAPAK",3,IF(H2106="E3",4,IF(H2106="LAZADA",5,IF(H2106="MAGELLAN",6,IF(H2106="SHOPEE",7,IF(H2106="TOKOPEDIA",8,9))))))))</f>
        <v>7</v>
      </c>
      <c r="J2106">
        <v>23280</v>
      </c>
      <c r="K2106">
        <f>IF(M2106="Bermasalah",0,1)</f>
        <v>0</v>
      </c>
      <c r="L2106" t="s">
        <v>131</v>
      </c>
      <c r="M2106" t="str">
        <f t="shared" ref="M2106:M2155" si="137">IF(L2106="Other","Bermasalah",IF(L2106="Delivery","Tidak Bermasalah",IF(L2106="Kirim","Tidak Bermasalah",IF(L2106="Pack","Tidak Bermasalah",IF(L2106="Paket Bermasalah","Bermasalah",IF(L2106="Paket Tinggal Gudang","Tidak Bermasalah",IF(L2106="Sampai","Tidak Bermasalah",IF(L2106="Tanda Terima","Tidak Bermasalah",IF(L2106="TTD Retur","Bermasalah",0)))))))))</f>
        <v>Bermasalah</v>
      </c>
    </row>
    <row r="2107" spans="1:13" x14ac:dyDescent="0.25">
      <c r="A2107" s="1">
        <v>45035</v>
      </c>
      <c r="B2107" t="s">
        <v>64</v>
      </c>
      <c r="C2107">
        <f>IF(B2107=B2106,90,91)</f>
        <v>90</v>
      </c>
      <c r="D2107" t="s">
        <v>8</v>
      </c>
      <c r="E2107">
        <f>IF(D2107="ECO",1,IF(D2107="EZ",2,3))</f>
        <v>2</v>
      </c>
      <c r="F2107" t="s">
        <v>4</v>
      </c>
      <c r="G2107">
        <f>IF(F2107="PP_PM",1,IF(F2107="PP_CASH",2,3))</f>
        <v>1</v>
      </c>
      <c r="H2107" t="s">
        <v>5</v>
      </c>
      <c r="I2107">
        <f>IF(H2107="AKULAKUOB",1,IF(H2107="BUKAEXPRESS",2,IF(H2107="BUKALAPAK",3,IF(H2107="E3",4,IF(H2107="LAZADA",5,IF(H2107="MAGELLAN",6,IF(H2107="SHOPEE",7,IF(H2107="TOKOPEDIA",8,9))))))))</f>
        <v>7</v>
      </c>
      <c r="J2107">
        <v>23280</v>
      </c>
      <c r="K2107">
        <f>IF(M2107="Bermasalah",0,1)</f>
        <v>0</v>
      </c>
      <c r="L2107" t="s">
        <v>131</v>
      </c>
      <c r="M2107" t="str">
        <f t="shared" si="137"/>
        <v>Bermasalah</v>
      </c>
    </row>
    <row r="2108" spans="1:13" x14ac:dyDescent="0.25">
      <c r="A2108" s="1">
        <v>45044</v>
      </c>
      <c r="B2108" t="s">
        <v>64</v>
      </c>
      <c r="C2108">
        <f t="shared" ref="C2108:C2120" si="138">IF(B2108=B2107,90,91)</f>
        <v>90</v>
      </c>
      <c r="D2108" t="s">
        <v>8</v>
      </c>
      <c r="E2108">
        <f>IF(D2108="ECO",1,IF(D2108="EZ",2,3))</f>
        <v>2</v>
      </c>
      <c r="F2108" t="s">
        <v>4</v>
      </c>
      <c r="G2108">
        <f>IF(F2108="PP_PM",1,IF(F2108="PP_CASH",2,3))</f>
        <v>1</v>
      </c>
      <c r="H2108" t="s">
        <v>5</v>
      </c>
      <c r="I2108">
        <f>IF(H2108="AKULAKUOB",1,IF(H2108="BUKAEXPRESS",2,IF(H2108="BUKALAPAK",3,IF(H2108="E3",4,IF(H2108="LAZADA",5,IF(H2108="MAGELLAN",6,IF(H2108="SHOPEE",7,IF(H2108="TOKOPEDIA",8,9))))))))</f>
        <v>7</v>
      </c>
      <c r="J2108">
        <v>48015</v>
      </c>
      <c r="K2108">
        <f>IF(M2108="Bermasalah",0,1)</f>
        <v>0</v>
      </c>
      <c r="L2108" t="s">
        <v>131</v>
      </c>
      <c r="M2108" t="str">
        <f t="shared" si="137"/>
        <v>Bermasalah</v>
      </c>
    </row>
    <row r="2109" spans="1:13" x14ac:dyDescent="0.25">
      <c r="A2109" s="1">
        <v>45082</v>
      </c>
      <c r="B2109" t="s">
        <v>64</v>
      </c>
      <c r="C2109">
        <f t="shared" si="138"/>
        <v>90</v>
      </c>
      <c r="D2109" t="s">
        <v>8</v>
      </c>
      <c r="E2109">
        <f>IF(D2109="ECO",1,IF(D2109="EZ",2,3))</f>
        <v>2</v>
      </c>
      <c r="F2109" t="s">
        <v>4</v>
      </c>
      <c r="G2109">
        <f>IF(F2109="PP_PM",1,IF(F2109="PP_CASH",2,3))</f>
        <v>1</v>
      </c>
      <c r="H2109" t="s">
        <v>5</v>
      </c>
      <c r="I2109">
        <f>IF(H2109="AKULAKUOB",1,IF(H2109="BUKAEXPRESS",2,IF(H2109="BUKALAPAK",3,IF(H2109="E3",4,IF(H2109="LAZADA",5,IF(H2109="MAGELLAN",6,IF(H2109="SHOPEE",7,IF(H2109="TOKOPEDIA",8,9))))))))</f>
        <v>7</v>
      </c>
      <c r="J2109">
        <v>27645</v>
      </c>
      <c r="K2109">
        <f>IF(M2109="Bermasalah",0,1)</f>
        <v>0</v>
      </c>
      <c r="L2109" t="s">
        <v>131</v>
      </c>
      <c r="M2109" t="str">
        <f t="shared" si="137"/>
        <v>Bermasalah</v>
      </c>
    </row>
    <row r="2110" spans="1:13" x14ac:dyDescent="0.25">
      <c r="A2110" s="1">
        <v>45094</v>
      </c>
      <c r="B2110" t="s">
        <v>64</v>
      </c>
      <c r="C2110">
        <f t="shared" si="138"/>
        <v>90</v>
      </c>
      <c r="D2110" t="s">
        <v>8</v>
      </c>
      <c r="E2110">
        <f>IF(D2110="ECO",1,IF(D2110="EZ",2,3))</f>
        <v>2</v>
      </c>
      <c r="F2110" t="s">
        <v>4</v>
      </c>
      <c r="G2110">
        <f>IF(F2110="PP_PM",1,IF(F2110="PP_CASH",2,3))</f>
        <v>1</v>
      </c>
      <c r="H2110" t="s">
        <v>5</v>
      </c>
      <c r="I2110">
        <f>IF(H2110="AKULAKUOB",1,IF(H2110="BUKAEXPRESS",2,IF(H2110="BUKALAPAK",3,IF(H2110="E3",4,IF(H2110="LAZADA",5,IF(H2110="MAGELLAN",6,IF(H2110="SHOPEE",7,IF(H2110="TOKOPEDIA",8,9))))))))</f>
        <v>7</v>
      </c>
      <c r="J2110">
        <v>10670</v>
      </c>
      <c r="K2110">
        <f>IF(M2110="Bermasalah",0,1)</f>
        <v>1</v>
      </c>
      <c r="L2110" t="s">
        <v>49</v>
      </c>
      <c r="M2110" t="str">
        <f t="shared" si="137"/>
        <v>Tidak Bermasalah</v>
      </c>
    </row>
    <row r="2111" spans="1:13" x14ac:dyDescent="0.25">
      <c r="A2111" s="1">
        <v>44956</v>
      </c>
      <c r="B2111" t="s">
        <v>64</v>
      </c>
      <c r="C2111">
        <f t="shared" si="138"/>
        <v>90</v>
      </c>
      <c r="D2111" t="s">
        <v>3</v>
      </c>
      <c r="E2111">
        <f>IF(D2111="ECO",1,IF(D2111="EZ",2,3))</f>
        <v>1</v>
      </c>
      <c r="F2111" t="s">
        <v>4</v>
      </c>
      <c r="G2111">
        <f>IF(F2111="PP_PM",1,IF(F2111="PP_CASH",2,3))</f>
        <v>1</v>
      </c>
      <c r="H2111" t="s">
        <v>5</v>
      </c>
      <c r="I2111">
        <f>IF(H2111="AKULAKUOB",1,IF(H2111="BUKAEXPRESS",2,IF(H2111="BUKALAPAK",3,IF(H2111="E3",4,IF(H2111="LAZADA",5,IF(H2111="MAGELLAN",6,IF(H2111="SHOPEE",7,IF(H2111="TOKOPEDIA",8,9))))))))</f>
        <v>7</v>
      </c>
      <c r="J2111">
        <v>26978</v>
      </c>
      <c r="K2111">
        <f>IF(M2111="Bermasalah",0,1)</f>
        <v>1</v>
      </c>
      <c r="L2111" t="s">
        <v>49</v>
      </c>
      <c r="M2111" t="str">
        <f t="shared" si="137"/>
        <v>Tidak Bermasalah</v>
      </c>
    </row>
    <row r="2112" spans="1:13" x14ac:dyDescent="0.25">
      <c r="A2112" s="1">
        <v>44974</v>
      </c>
      <c r="B2112" t="s">
        <v>64</v>
      </c>
      <c r="C2112">
        <f t="shared" si="138"/>
        <v>90</v>
      </c>
      <c r="D2112" t="s">
        <v>3</v>
      </c>
      <c r="E2112">
        <f>IF(D2112="ECO",1,IF(D2112="EZ",2,3))</f>
        <v>1</v>
      </c>
      <c r="F2112" t="s">
        <v>4</v>
      </c>
      <c r="G2112">
        <f>IF(F2112="PP_PM",1,IF(F2112="PP_CASH",2,3))</f>
        <v>1</v>
      </c>
      <c r="H2112" t="s">
        <v>5</v>
      </c>
      <c r="I2112">
        <f>IF(H2112="AKULAKUOB",1,IF(H2112="BUKAEXPRESS",2,IF(H2112="BUKALAPAK",3,IF(H2112="E3",4,IF(H2112="LAZADA",5,IF(H2112="MAGELLAN",6,IF(H2112="SHOPEE",7,IF(H2112="TOKOPEDIA",8,9))))))))</f>
        <v>7</v>
      </c>
      <c r="J2112">
        <v>75735</v>
      </c>
      <c r="K2112">
        <f>IF(M2112="Bermasalah",0,1)</f>
        <v>1</v>
      </c>
      <c r="L2112" t="s">
        <v>49</v>
      </c>
      <c r="M2112" t="str">
        <f t="shared" si="137"/>
        <v>Tidak Bermasalah</v>
      </c>
    </row>
    <row r="2113" spans="1:13" x14ac:dyDescent="0.25">
      <c r="A2113" s="1">
        <v>44958</v>
      </c>
      <c r="B2113" t="s">
        <v>64</v>
      </c>
      <c r="C2113">
        <f t="shared" si="138"/>
        <v>90</v>
      </c>
      <c r="D2113" t="s">
        <v>3</v>
      </c>
      <c r="E2113">
        <f>IF(D2113="ECO",1,IF(D2113="EZ",2,3))</f>
        <v>1</v>
      </c>
      <c r="F2113" t="s">
        <v>4</v>
      </c>
      <c r="G2113">
        <f>IF(F2113="PP_PM",1,IF(F2113="PP_CASH",2,3))</f>
        <v>1</v>
      </c>
      <c r="H2113" t="s">
        <v>5</v>
      </c>
      <c r="I2113">
        <f>IF(H2113="AKULAKUOB",1,IF(H2113="BUKAEXPRESS",2,IF(H2113="BUKALAPAK",3,IF(H2113="E3",4,IF(H2113="LAZADA",5,IF(H2113="MAGELLAN",6,IF(H2113="SHOPEE",7,IF(H2113="TOKOPEDIA",8,9))))))))</f>
        <v>7</v>
      </c>
      <c r="J2113">
        <v>31432</v>
      </c>
      <c r="K2113">
        <f>IF(M2113="Bermasalah",0,1)</f>
        <v>1</v>
      </c>
      <c r="L2113" t="s">
        <v>49</v>
      </c>
      <c r="M2113" t="str">
        <f t="shared" si="137"/>
        <v>Tidak Bermasalah</v>
      </c>
    </row>
    <row r="2114" spans="1:13" x14ac:dyDescent="0.25">
      <c r="A2114" s="1">
        <v>45013</v>
      </c>
      <c r="B2114" t="s">
        <v>64</v>
      </c>
      <c r="C2114">
        <f t="shared" si="138"/>
        <v>90</v>
      </c>
      <c r="D2114" t="s">
        <v>3</v>
      </c>
      <c r="E2114">
        <f>IF(D2114="ECO",1,IF(D2114="EZ",2,3))</f>
        <v>1</v>
      </c>
      <c r="F2114" t="s">
        <v>4</v>
      </c>
      <c r="G2114">
        <f>IF(F2114="PP_PM",1,IF(F2114="PP_CASH",2,3))</f>
        <v>1</v>
      </c>
      <c r="H2114" t="s">
        <v>5</v>
      </c>
      <c r="I2114">
        <f>IF(H2114="AKULAKUOB",1,IF(H2114="BUKAEXPRESS",2,IF(H2114="BUKALAPAK",3,IF(H2114="E3",4,IF(H2114="LAZADA",5,IF(H2114="MAGELLAN",6,IF(H2114="SHOPEE",7,IF(H2114="TOKOPEDIA",8,9))))))))</f>
        <v>7</v>
      </c>
      <c r="J2114">
        <v>23265</v>
      </c>
      <c r="K2114">
        <f>IF(M2114="Bermasalah",0,1)</f>
        <v>1</v>
      </c>
      <c r="L2114" t="s">
        <v>49</v>
      </c>
      <c r="M2114" t="str">
        <f t="shared" si="137"/>
        <v>Tidak Bermasalah</v>
      </c>
    </row>
    <row r="2115" spans="1:13" x14ac:dyDescent="0.25">
      <c r="A2115" s="1">
        <v>45030</v>
      </c>
      <c r="B2115" t="s">
        <v>64</v>
      </c>
      <c r="C2115">
        <f t="shared" si="138"/>
        <v>90</v>
      </c>
      <c r="D2115" t="s">
        <v>3</v>
      </c>
      <c r="E2115">
        <f>IF(D2115="ECO",1,IF(D2115="EZ",2,3))</f>
        <v>1</v>
      </c>
      <c r="F2115" t="s">
        <v>4</v>
      </c>
      <c r="G2115">
        <f>IF(F2115="PP_PM",1,IF(F2115="PP_CASH",2,3))</f>
        <v>1</v>
      </c>
      <c r="H2115" t="s">
        <v>12</v>
      </c>
      <c r="I2115">
        <f>IF(H2115="AKULAKUOB",1,IF(H2115="BUKAEXPRESS",2,IF(H2115="BUKALAPAK",3,IF(H2115="E3",4,IF(H2115="LAZADA",5,IF(H2115="MAGELLAN",6,IF(H2115="SHOPEE",7,IF(H2115="TOKOPEDIA",8,9))))))))</f>
        <v>6</v>
      </c>
      <c r="J2115">
        <v>29522</v>
      </c>
      <c r="K2115">
        <f>IF(M2115="Bermasalah",0,1)</f>
        <v>1</v>
      </c>
      <c r="L2115" t="s">
        <v>49</v>
      </c>
      <c r="M2115" t="str">
        <f t="shared" si="137"/>
        <v>Tidak Bermasalah</v>
      </c>
    </row>
    <row r="2116" spans="1:13" x14ac:dyDescent="0.25">
      <c r="A2116" s="1">
        <v>45046</v>
      </c>
      <c r="B2116" t="s">
        <v>64</v>
      </c>
      <c r="C2116">
        <f t="shared" si="138"/>
        <v>90</v>
      </c>
      <c r="D2116" t="s">
        <v>8</v>
      </c>
      <c r="E2116">
        <f>IF(D2116="ECO",1,IF(D2116="EZ",2,3))</f>
        <v>2</v>
      </c>
      <c r="F2116" t="s">
        <v>4</v>
      </c>
      <c r="G2116">
        <f>IF(F2116="PP_PM",1,IF(F2116="PP_CASH",2,3))</f>
        <v>1</v>
      </c>
      <c r="H2116" t="s">
        <v>12</v>
      </c>
      <c r="I2116">
        <f>IF(H2116="AKULAKUOB",1,IF(H2116="BUKAEXPRESS",2,IF(H2116="BUKALAPAK",3,IF(H2116="E3",4,IF(H2116="LAZADA",5,IF(H2116="MAGELLAN",6,IF(H2116="SHOPEE",7,IF(H2116="TOKOPEDIA",8,9))))))))</f>
        <v>6</v>
      </c>
      <c r="J2116">
        <v>31025</v>
      </c>
      <c r="K2116">
        <f>IF(M2116="Bermasalah",0,1)</f>
        <v>0</v>
      </c>
      <c r="L2116" t="s">
        <v>131</v>
      </c>
      <c r="M2116" t="str">
        <f t="shared" si="137"/>
        <v>Bermasalah</v>
      </c>
    </row>
    <row r="2117" spans="1:13" x14ac:dyDescent="0.25">
      <c r="A2117" s="1">
        <v>45094</v>
      </c>
      <c r="B2117" t="s">
        <v>64</v>
      </c>
      <c r="C2117">
        <f t="shared" si="138"/>
        <v>90</v>
      </c>
      <c r="D2117" t="s">
        <v>8</v>
      </c>
      <c r="E2117">
        <f>IF(D2117="ECO",1,IF(D2117="EZ",2,3))</f>
        <v>2</v>
      </c>
      <c r="F2117" t="s">
        <v>4</v>
      </c>
      <c r="G2117">
        <f>IF(F2117="PP_PM",1,IF(F2117="PP_CASH",2,3))</f>
        <v>1</v>
      </c>
      <c r="H2117" t="s">
        <v>5</v>
      </c>
      <c r="I2117">
        <f>IF(H2117="AKULAKUOB",1,IF(H2117="BUKAEXPRESS",2,IF(H2117="BUKALAPAK",3,IF(H2117="E3",4,IF(H2117="LAZADA",5,IF(H2117="MAGELLAN",6,IF(H2117="SHOPEE",7,IF(H2117="TOKOPEDIA",8,9))))))))</f>
        <v>7</v>
      </c>
      <c r="J2117">
        <v>15035</v>
      </c>
      <c r="K2117">
        <f>IF(M2117="Bermasalah",0,1)</f>
        <v>1</v>
      </c>
      <c r="L2117" t="s">
        <v>49</v>
      </c>
      <c r="M2117" t="str">
        <f t="shared" si="137"/>
        <v>Tidak Bermasalah</v>
      </c>
    </row>
    <row r="2118" spans="1:13" x14ac:dyDescent="0.25">
      <c r="A2118" s="1">
        <v>45082</v>
      </c>
      <c r="B2118" t="s">
        <v>64</v>
      </c>
      <c r="C2118">
        <f t="shared" si="138"/>
        <v>90</v>
      </c>
      <c r="D2118" t="s">
        <v>8</v>
      </c>
      <c r="E2118">
        <f>IF(D2118="ECO",1,IF(D2118="EZ",2,3))</f>
        <v>2</v>
      </c>
      <c r="F2118" t="s">
        <v>4</v>
      </c>
      <c r="G2118">
        <f>IF(F2118="PP_PM",1,IF(F2118="PP_CASH",2,3))</f>
        <v>1</v>
      </c>
      <c r="H2118" t="s">
        <v>5</v>
      </c>
      <c r="I2118">
        <f>IF(H2118="AKULAKUOB",1,IF(H2118="BUKAEXPRESS",2,IF(H2118="BUKALAPAK",3,IF(H2118="E3",4,IF(H2118="LAZADA",5,IF(H2118="MAGELLAN",6,IF(H2118="SHOPEE",7,IF(H2118="TOKOPEDIA",8,9))))))))</f>
        <v>7</v>
      </c>
      <c r="J2118">
        <v>3880</v>
      </c>
      <c r="K2118">
        <f>IF(M2118="Bermasalah",0,1)</f>
        <v>1</v>
      </c>
      <c r="L2118" t="s">
        <v>49</v>
      </c>
      <c r="M2118" t="str">
        <f t="shared" si="137"/>
        <v>Tidak Bermasalah</v>
      </c>
    </row>
    <row r="2119" spans="1:13" x14ac:dyDescent="0.25">
      <c r="A2119" s="1">
        <v>44962</v>
      </c>
      <c r="B2119" t="s">
        <v>57</v>
      </c>
      <c r="C2119">
        <f t="shared" si="138"/>
        <v>91</v>
      </c>
      <c r="D2119" t="s">
        <v>8</v>
      </c>
      <c r="E2119">
        <f>IF(D2119="ECO",1,IF(D2119="EZ",2,3))</f>
        <v>2</v>
      </c>
      <c r="F2119" t="s">
        <v>4</v>
      </c>
      <c r="G2119">
        <f>IF(F2119="PP_PM",1,IF(F2119="PP_CASH",2,3))</f>
        <v>1</v>
      </c>
      <c r="H2119" t="s">
        <v>12</v>
      </c>
      <c r="I2119">
        <f>IF(H2119="AKULAKUOB",1,IF(H2119="BUKAEXPRESS",2,IF(H2119="BUKALAPAK",3,IF(H2119="E3",4,IF(H2119="LAZADA",5,IF(H2119="MAGELLAN",6,IF(H2119="SHOPEE",7,IF(H2119="TOKOPEDIA",8,9))))))))</f>
        <v>6</v>
      </c>
      <c r="J2119">
        <v>42198</v>
      </c>
      <c r="K2119">
        <f>IF(M2119="Bermasalah",0,1)</f>
        <v>1</v>
      </c>
      <c r="L2119" t="s">
        <v>49</v>
      </c>
      <c r="M2119" t="str">
        <f t="shared" si="137"/>
        <v>Tidak Bermasalah</v>
      </c>
    </row>
    <row r="2120" spans="1:13" x14ac:dyDescent="0.25">
      <c r="A2120" s="1">
        <v>44971</v>
      </c>
      <c r="B2120" t="s">
        <v>57</v>
      </c>
      <c r="C2120">
        <f>IF(B2120=B2119,91,92)</f>
        <v>91</v>
      </c>
      <c r="D2120" t="s">
        <v>8</v>
      </c>
      <c r="E2120">
        <f>IF(D2120="ECO",1,IF(D2120="EZ",2,3))</f>
        <v>2</v>
      </c>
      <c r="F2120" t="s">
        <v>4</v>
      </c>
      <c r="G2120">
        <f>IF(F2120="PP_PM",1,IF(F2120="PP_CASH",2,3))</f>
        <v>1</v>
      </c>
      <c r="H2120" t="s">
        <v>12</v>
      </c>
      <c r="I2120">
        <f>IF(H2120="AKULAKUOB",1,IF(H2120="BUKAEXPRESS",2,IF(H2120="BUKALAPAK",3,IF(H2120="E3",4,IF(H2120="LAZADA",5,IF(H2120="MAGELLAN",6,IF(H2120="SHOPEE",7,IF(H2120="TOKOPEDIA",8,9))))))))</f>
        <v>6</v>
      </c>
      <c r="J2120">
        <v>25198</v>
      </c>
      <c r="K2120">
        <f>IF(M2120="Bermasalah",0,1)</f>
        <v>1</v>
      </c>
      <c r="L2120" t="s">
        <v>49</v>
      </c>
      <c r="M2120" t="str">
        <f t="shared" si="137"/>
        <v>Tidak Bermasalah</v>
      </c>
    </row>
    <row r="2121" spans="1:13" x14ac:dyDescent="0.25">
      <c r="A2121" s="1">
        <v>44952</v>
      </c>
      <c r="B2121" t="s">
        <v>57</v>
      </c>
      <c r="C2121">
        <f t="shared" ref="C2121:C2140" si="139">IF(B2121=B2120,91,92)</f>
        <v>91</v>
      </c>
      <c r="D2121" t="s">
        <v>3</v>
      </c>
      <c r="E2121">
        <f>IF(D2121="ECO",1,IF(D2121="EZ",2,3))</f>
        <v>1</v>
      </c>
      <c r="F2121" t="s">
        <v>4</v>
      </c>
      <c r="G2121">
        <f>IF(F2121="PP_PM",1,IF(F2121="PP_CASH",2,3))</f>
        <v>1</v>
      </c>
      <c r="H2121" t="s">
        <v>5</v>
      </c>
      <c r="I2121">
        <f>IF(H2121="AKULAKUOB",1,IF(H2121="BUKAEXPRESS",2,IF(H2121="BUKALAPAK",3,IF(H2121="E3",4,IF(H2121="LAZADA",5,IF(H2121="MAGELLAN",6,IF(H2121="SHOPEE",7,IF(H2121="TOKOPEDIA",8,9))))))))</f>
        <v>7</v>
      </c>
      <c r="J2121">
        <v>22028</v>
      </c>
      <c r="K2121">
        <f>IF(M2121="Bermasalah",0,1)</f>
        <v>1</v>
      </c>
      <c r="L2121" t="s">
        <v>49</v>
      </c>
      <c r="M2121" t="str">
        <f t="shared" si="137"/>
        <v>Tidak Bermasalah</v>
      </c>
    </row>
    <row r="2122" spans="1:13" x14ac:dyDescent="0.25">
      <c r="A2122" s="1">
        <v>44927</v>
      </c>
      <c r="B2122" t="s">
        <v>57</v>
      </c>
      <c r="C2122">
        <f t="shared" si="139"/>
        <v>91</v>
      </c>
      <c r="D2122" t="s">
        <v>3</v>
      </c>
      <c r="E2122">
        <f>IF(D2122="ECO",1,IF(D2122="EZ",2,3))</f>
        <v>1</v>
      </c>
      <c r="F2122" t="s">
        <v>4</v>
      </c>
      <c r="G2122">
        <f>IF(F2122="PP_PM",1,IF(F2122="PP_CASH",2,3))</f>
        <v>1</v>
      </c>
      <c r="H2122" t="s">
        <v>5</v>
      </c>
      <c r="I2122">
        <f>IF(H2122="AKULAKUOB",1,IF(H2122="BUKAEXPRESS",2,IF(H2122="BUKALAPAK",3,IF(H2122="E3",4,IF(H2122="LAZADA",5,IF(H2122="MAGELLAN",6,IF(H2122="SHOPEE",7,IF(H2122="TOKOPEDIA",8,9))))))))</f>
        <v>7</v>
      </c>
      <c r="J2122">
        <v>52000</v>
      </c>
      <c r="K2122">
        <f>IF(M2122="Bermasalah",0,1)</f>
        <v>1</v>
      </c>
      <c r="L2122" t="s">
        <v>49</v>
      </c>
      <c r="M2122" t="str">
        <f t="shared" si="137"/>
        <v>Tidak Bermasalah</v>
      </c>
    </row>
    <row r="2123" spans="1:13" x14ac:dyDescent="0.25">
      <c r="A2123" s="1">
        <v>44976</v>
      </c>
      <c r="B2123" t="s">
        <v>57</v>
      </c>
      <c r="C2123">
        <f t="shared" si="139"/>
        <v>91</v>
      </c>
      <c r="D2123" t="s">
        <v>3</v>
      </c>
      <c r="E2123">
        <f>IF(D2123="ECO",1,IF(D2123="EZ",2,3))</f>
        <v>1</v>
      </c>
      <c r="F2123" t="s">
        <v>4</v>
      </c>
      <c r="G2123">
        <f>IF(F2123="PP_PM",1,IF(F2123="PP_CASH",2,3))</f>
        <v>1</v>
      </c>
      <c r="H2123" t="s">
        <v>5</v>
      </c>
      <c r="I2123">
        <f>IF(H2123="AKULAKUOB",1,IF(H2123="BUKAEXPRESS",2,IF(H2123="BUKALAPAK",3,IF(H2123="E3",4,IF(H2123="LAZADA",5,IF(H2123="MAGELLAN",6,IF(H2123="SHOPEE",7,IF(H2123="TOKOPEDIA",8,9))))))))</f>
        <v>7</v>
      </c>
      <c r="J2123">
        <v>39000</v>
      </c>
      <c r="K2123">
        <f>IF(M2123="Bermasalah",0,1)</f>
        <v>1</v>
      </c>
      <c r="L2123" t="s">
        <v>49</v>
      </c>
      <c r="M2123" t="str">
        <f t="shared" si="137"/>
        <v>Tidak Bermasalah</v>
      </c>
    </row>
    <row r="2124" spans="1:13" x14ac:dyDescent="0.25">
      <c r="A2124" s="1">
        <v>44977</v>
      </c>
      <c r="B2124" t="s">
        <v>57</v>
      </c>
      <c r="C2124">
        <f t="shared" si="139"/>
        <v>91</v>
      </c>
      <c r="D2124" t="s">
        <v>3</v>
      </c>
      <c r="E2124">
        <f>IF(D2124="ECO",1,IF(D2124="EZ",2,3))</f>
        <v>1</v>
      </c>
      <c r="F2124" t="s">
        <v>4</v>
      </c>
      <c r="G2124">
        <f>IF(F2124="PP_PM",1,IF(F2124="PP_CASH",2,3))</f>
        <v>1</v>
      </c>
      <c r="H2124" t="s">
        <v>5</v>
      </c>
      <c r="I2124">
        <f>IF(H2124="AKULAKUOB",1,IF(H2124="BUKAEXPRESS",2,IF(H2124="BUKALAPAK",3,IF(H2124="E3",4,IF(H2124="LAZADA",5,IF(H2124="MAGELLAN",6,IF(H2124="SHOPEE",7,IF(H2124="TOKOPEDIA",8,9))))))))</f>
        <v>7</v>
      </c>
      <c r="J2124">
        <v>22500</v>
      </c>
      <c r="K2124">
        <f>IF(M2124="Bermasalah",0,1)</f>
        <v>1</v>
      </c>
      <c r="L2124" t="s">
        <v>49</v>
      </c>
      <c r="M2124" t="str">
        <f t="shared" si="137"/>
        <v>Tidak Bermasalah</v>
      </c>
    </row>
    <row r="2125" spans="1:13" x14ac:dyDescent="0.25">
      <c r="A2125" s="1">
        <v>44982</v>
      </c>
      <c r="B2125" t="s">
        <v>57</v>
      </c>
      <c r="C2125">
        <f t="shared" si="139"/>
        <v>91</v>
      </c>
      <c r="D2125" t="s">
        <v>8</v>
      </c>
      <c r="E2125">
        <f>IF(D2125="ECO",1,IF(D2125="EZ",2,3))</f>
        <v>2</v>
      </c>
      <c r="F2125" t="s">
        <v>4</v>
      </c>
      <c r="G2125">
        <f>IF(F2125="PP_PM",1,IF(F2125="PP_CASH",2,3))</f>
        <v>1</v>
      </c>
      <c r="H2125" t="s">
        <v>5</v>
      </c>
      <c r="I2125">
        <f>IF(H2125="AKULAKUOB",1,IF(H2125="BUKAEXPRESS",2,IF(H2125="BUKALAPAK",3,IF(H2125="E3",4,IF(H2125="LAZADA",5,IF(H2125="MAGELLAN",6,IF(H2125="SHOPEE",7,IF(H2125="TOKOPEDIA",8,9))))))))</f>
        <v>7</v>
      </c>
      <c r="J2125">
        <v>8000</v>
      </c>
      <c r="K2125">
        <f>IF(M2125="Bermasalah",0,1)</f>
        <v>1</v>
      </c>
      <c r="L2125" t="s">
        <v>49</v>
      </c>
      <c r="M2125" t="str">
        <f t="shared" si="137"/>
        <v>Tidak Bermasalah</v>
      </c>
    </row>
    <row r="2126" spans="1:13" x14ac:dyDescent="0.25">
      <c r="A2126" s="1">
        <v>44983</v>
      </c>
      <c r="B2126" t="s">
        <v>57</v>
      </c>
      <c r="C2126">
        <f t="shared" si="139"/>
        <v>91</v>
      </c>
      <c r="D2126" t="s">
        <v>3</v>
      </c>
      <c r="E2126">
        <f>IF(D2126="ECO",1,IF(D2126="EZ",2,3))</f>
        <v>1</v>
      </c>
      <c r="F2126" t="s">
        <v>4</v>
      </c>
      <c r="G2126">
        <f>IF(F2126="PP_PM",1,IF(F2126="PP_CASH",2,3))</f>
        <v>1</v>
      </c>
      <c r="H2126" t="s">
        <v>5</v>
      </c>
      <c r="I2126">
        <f>IF(H2126="AKULAKUOB",1,IF(H2126="BUKAEXPRESS",2,IF(H2126="BUKALAPAK",3,IF(H2126="E3",4,IF(H2126="LAZADA",5,IF(H2126="MAGELLAN",6,IF(H2126="SHOPEE",7,IF(H2126="TOKOPEDIA",8,9))))))))</f>
        <v>7</v>
      </c>
      <c r="J2126">
        <v>58500</v>
      </c>
      <c r="K2126">
        <f>IF(M2126="Bermasalah",0,1)</f>
        <v>1</v>
      </c>
      <c r="L2126" t="s">
        <v>49</v>
      </c>
      <c r="M2126" t="str">
        <f t="shared" si="137"/>
        <v>Tidak Bermasalah</v>
      </c>
    </row>
    <row r="2127" spans="1:13" x14ac:dyDescent="0.25">
      <c r="A2127" s="1">
        <v>44975</v>
      </c>
      <c r="B2127" t="s">
        <v>57</v>
      </c>
      <c r="C2127">
        <f t="shared" si="139"/>
        <v>91</v>
      </c>
      <c r="D2127" t="s">
        <v>3</v>
      </c>
      <c r="E2127">
        <f>IF(D2127="ECO",1,IF(D2127="EZ",2,3))</f>
        <v>1</v>
      </c>
      <c r="F2127" t="s">
        <v>4</v>
      </c>
      <c r="G2127">
        <f>IF(F2127="PP_PM",1,IF(F2127="PP_CASH",2,3))</f>
        <v>1</v>
      </c>
      <c r="H2127" t="s">
        <v>5</v>
      </c>
      <c r="I2127">
        <f>IF(H2127="AKULAKUOB",1,IF(H2127="BUKAEXPRESS",2,IF(H2127="BUKALAPAK",3,IF(H2127="E3",4,IF(H2127="LAZADA",5,IF(H2127="MAGELLAN",6,IF(H2127="SHOPEE",7,IF(H2127="TOKOPEDIA",8,9))))))))</f>
        <v>7</v>
      </c>
      <c r="J2127">
        <v>38000</v>
      </c>
      <c r="K2127">
        <f>IF(M2127="Bermasalah",0,1)</f>
        <v>1</v>
      </c>
      <c r="L2127" t="s">
        <v>49</v>
      </c>
      <c r="M2127" t="str">
        <f t="shared" si="137"/>
        <v>Tidak Bermasalah</v>
      </c>
    </row>
    <row r="2128" spans="1:13" x14ac:dyDescent="0.25">
      <c r="A2128" s="1">
        <v>44976</v>
      </c>
      <c r="B2128" t="s">
        <v>57</v>
      </c>
      <c r="C2128">
        <f t="shared" si="139"/>
        <v>91</v>
      </c>
      <c r="D2128" t="s">
        <v>8</v>
      </c>
      <c r="E2128">
        <f>IF(D2128="ECO",1,IF(D2128="EZ",2,3))</f>
        <v>2</v>
      </c>
      <c r="F2128" t="s">
        <v>4</v>
      </c>
      <c r="G2128">
        <f>IF(F2128="PP_PM",1,IF(F2128="PP_CASH",2,3))</f>
        <v>1</v>
      </c>
      <c r="H2128" t="s">
        <v>5</v>
      </c>
      <c r="I2128">
        <f>IF(H2128="AKULAKUOB",1,IF(H2128="BUKAEXPRESS",2,IF(H2128="BUKALAPAK",3,IF(H2128="E3",4,IF(H2128="LAZADA",5,IF(H2128="MAGELLAN",6,IF(H2128="SHOPEE",7,IF(H2128="TOKOPEDIA",8,9))))))))</f>
        <v>7</v>
      </c>
      <c r="J2128">
        <v>32000</v>
      </c>
      <c r="K2128">
        <f>IF(M2128="Bermasalah",0,1)</f>
        <v>1</v>
      </c>
      <c r="L2128" t="s">
        <v>49</v>
      </c>
      <c r="M2128" t="str">
        <f t="shared" si="137"/>
        <v>Tidak Bermasalah</v>
      </c>
    </row>
    <row r="2129" spans="1:13" x14ac:dyDescent="0.25">
      <c r="A2129" s="1">
        <v>44985</v>
      </c>
      <c r="B2129" t="s">
        <v>57</v>
      </c>
      <c r="C2129">
        <f t="shared" si="139"/>
        <v>91</v>
      </c>
      <c r="D2129" t="s">
        <v>8</v>
      </c>
      <c r="E2129">
        <f>IF(D2129="ECO",1,IF(D2129="EZ",2,3))</f>
        <v>2</v>
      </c>
      <c r="F2129" t="s">
        <v>4</v>
      </c>
      <c r="G2129">
        <f>IF(F2129="PP_PM",1,IF(F2129="PP_CASH",2,3))</f>
        <v>1</v>
      </c>
      <c r="H2129" t="s">
        <v>5</v>
      </c>
      <c r="I2129">
        <f>IF(H2129="AKULAKUOB",1,IF(H2129="BUKAEXPRESS",2,IF(H2129="BUKALAPAK",3,IF(H2129="E3",4,IF(H2129="LAZADA",5,IF(H2129="MAGELLAN",6,IF(H2129="SHOPEE",7,IF(H2129="TOKOPEDIA",8,9))))))))</f>
        <v>7</v>
      </c>
      <c r="J2129">
        <v>8000</v>
      </c>
      <c r="K2129">
        <f>IF(M2129="Bermasalah",0,1)</f>
        <v>1</v>
      </c>
      <c r="L2129" t="s">
        <v>49</v>
      </c>
      <c r="M2129" t="str">
        <f t="shared" si="137"/>
        <v>Tidak Bermasalah</v>
      </c>
    </row>
    <row r="2130" spans="1:13" x14ac:dyDescent="0.25">
      <c r="A2130" s="1">
        <v>44958</v>
      </c>
      <c r="B2130" t="s">
        <v>57</v>
      </c>
      <c r="C2130">
        <f t="shared" si="139"/>
        <v>91</v>
      </c>
      <c r="D2130" t="s">
        <v>8</v>
      </c>
      <c r="E2130">
        <f>IF(D2130="ECO",1,IF(D2130="EZ",2,3))</f>
        <v>2</v>
      </c>
      <c r="F2130" t="s">
        <v>4</v>
      </c>
      <c r="G2130">
        <f>IF(F2130="PP_PM",1,IF(F2130="PP_CASH",2,3))</f>
        <v>1</v>
      </c>
      <c r="H2130" t="s">
        <v>5</v>
      </c>
      <c r="I2130">
        <f>IF(H2130="AKULAKUOB",1,IF(H2130="BUKAEXPRESS",2,IF(H2130="BUKALAPAK",3,IF(H2130="E3",4,IF(H2130="LAZADA",5,IF(H2130="MAGELLAN",6,IF(H2130="SHOPEE",7,IF(H2130="TOKOPEDIA",8,9))))))))</f>
        <v>7</v>
      </c>
      <c r="J2130">
        <v>25000</v>
      </c>
      <c r="K2130">
        <f>IF(M2130="Bermasalah",0,1)</f>
        <v>1</v>
      </c>
      <c r="L2130" t="s">
        <v>49</v>
      </c>
      <c r="M2130" t="str">
        <f t="shared" si="137"/>
        <v>Tidak Bermasalah</v>
      </c>
    </row>
    <row r="2131" spans="1:13" x14ac:dyDescent="0.25">
      <c r="A2131" s="1">
        <v>44970</v>
      </c>
      <c r="B2131" t="s">
        <v>57</v>
      </c>
      <c r="C2131">
        <f t="shared" si="139"/>
        <v>91</v>
      </c>
      <c r="D2131" t="s">
        <v>8</v>
      </c>
      <c r="E2131">
        <f>IF(D2131="ECO",1,IF(D2131="EZ",2,3))</f>
        <v>2</v>
      </c>
      <c r="F2131" t="s">
        <v>4</v>
      </c>
      <c r="G2131">
        <f>IF(F2131="PP_PM",1,IF(F2131="PP_CASH",2,3))</f>
        <v>1</v>
      </c>
      <c r="H2131" t="s">
        <v>5</v>
      </c>
      <c r="I2131">
        <f>IF(H2131="AKULAKUOB",1,IF(H2131="BUKAEXPRESS",2,IF(H2131="BUKALAPAK",3,IF(H2131="E3",4,IF(H2131="LAZADA",5,IF(H2131="MAGELLAN",6,IF(H2131="SHOPEE",7,IF(H2131="TOKOPEDIA",8,9))))))))</f>
        <v>7</v>
      </c>
      <c r="J2131">
        <v>36000</v>
      </c>
      <c r="K2131">
        <f>IF(M2131="Bermasalah",0,1)</f>
        <v>1</v>
      </c>
      <c r="L2131" t="s">
        <v>49</v>
      </c>
      <c r="M2131" t="str">
        <f t="shared" si="137"/>
        <v>Tidak Bermasalah</v>
      </c>
    </row>
    <row r="2132" spans="1:13" x14ac:dyDescent="0.25">
      <c r="A2132" s="1">
        <v>44971</v>
      </c>
      <c r="B2132" t="s">
        <v>57</v>
      </c>
      <c r="C2132">
        <f t="shared" si="139"/>
        <v>91</v>
      </c>
      <c r="D2132" t="s">
        <v>8</v>
      </c>
      <c r="E2132">
        <f>IF(D2132="ECO",1,IF(D2132="EZ",2,3))</f>
        <v>2</v>
      </c>
      <c r="F2132" t="s">
        <v>4</v>
      </c>
      <c r="G2132">
        <f>IF(F2132="PP_PM",1,IF(F2132="PP_CASH",2,3))</f>
        <v>1</v>
      </c>
      <c r="H2132" t="s">
        <v>5</v>
      </c>
      <c r="I2132">
        <f>IF(H2132="AKULAKUOB",1,IF(H2132="BUKAEXPRESS",2,IF(H2132="BUKALAPAK",3,IF(H2132="E3",4,IF(H2132="LAZADA",5,IF(H2132="MAGELLAN",6,IF(H2132="SHOPEE",7,IF(H2132="TOKOPEDIA",8,9))))))))</f>
        <v>7</v>
      </c>
      <c r="J2132">
        <v>52000</v>
      </c>
      <c r="K2132">
        <f>IF(M2132="Bermasalah",0,1)</f>
        <v>1</v>
      </c>
      <c r="L2132" t="s">
        <v>49</v>
      </c>
      <c r="M2132" t="str">
        <f t="shared" si="137"/>
        <v>Tidak Bermasalah</v>
      </c>
    </row>
    <row r="2133" spans="1:13" x14ac:dyDescent="0.25">
      <c r="A2133" s="1">
        <v>44969</v>
      </c>
      <c r="B2133" t="s">
        <v>57</v>
      </c>
      <c r="C2133">
        <f t="shared" si="139"/>
        <v>91</v>
      </c>
      <c r="D2133" t="s">
        <v>8</v>
      </c>
      <c r="E2133">
        <f>IF(D2133="ECO",1,IF(D2133="EZ",2,3))</f>
        <v>2</v>
      </c>
      <c r="F2133" t="s">
        <v>4</v>
      </c>
      <c r="G2133">
        <f>IF(F2133="PP_PM",1,IF(F2133="PP_CASH",2,3))</f>
        <v>1</v>
      </c>
      <c r="H2133" t="s">
        <v>5</v>
      </c>
      <c r="I2133">
        <f>IF(H2133="AKULAKUOB",1,IF(H2133="BUKAEXPRESS",2,IF(H2133="BUKALAPAK",3,IF(H2133="E3",4,IF(H2133="LAZADA",5,IF(H2133="MAGELLAN",6,IF(H2133="SHOPEE",7,IF(H2133="TOKOPEDIA",8,9))))))))</f>
        <v>7</v>
      </c>
      <c r="J2133">
        <v>20000</v>
      </c>
      <c r="K2133">
        <f>IF(M2133="Bermasalah",0,1)</f>
        <v>1</v>
      </c>
      <c r="L2133" t="s">
        <v>49</v>
      </c>
      <c r="M2133" t="str">
        <f t="shared" si="137"/>
        <v>Tidak Bermasalah</v>
      </c>
    </row>
    <row r="2134" spans="1:13" x14ac:dyDescent="0.25">
      <c r="A2134" s="1">
        <v>44970</v>
      </c>
      <c r="B2134" t="s">
        <v>57</v>
      </c>
      <c r="C2134">
        <f t="shared" si="139"/>
        <v>91</v>
      </c>
      <c r="D2134" t="s">
        <v>8</v>
      </c>
      <c r="E2134">
        <f>IF(D2134="ECO",1,IF(D2134="EZ",2,3))</f>
        <v>2</v>
      </c>
      <c r="F2134" t="s">
        <v>4</v>
      </c>
      <c r="G2134">
        <f>IF(F2134="PP_PM",1,IF(F2134="PP_CASH",2,3))</f>
        <v>1</v>
      </c>
      <c r="H2134" t="s">
        <v>5</v>
      </c>
      <c r="I2134">
        <f>IF(H2134="AKULAKUOB",1,IF(H2134="BUKAEXPRESS",2,IF(H2134="BUKALAPAK",3,IF(H2134="E3",4,IF(H2134="LAZADA",5,IF(H2134="MAGELLAN",6,IF(H2134="SHOPEE",7,IF(H2134="TOKOPEDIA",8,9))))))))</f>
        <v>7</v>
      </c>
      <c r="J2134">
        <v>99000</v>
      </c>
      <c r="K2134">
        <f>IF(M2134="Bermasalah",0,1)</f>
        <v>1</v>
      </c>
      <c r="L2134" t="s">
        <v>49</v>
      </c>
      <c r="M2134" t="str">
        <f t="shared" si="137"/>
        <v>Tidak Bermasalah</v>
      </c>
    </row>
    <row r="2135" spans="1:13" x14ac:dyDescent="0.25">
      <c r="A2135" s="1">
        <v>44976</v>
      </c>
      <c r="B2135" t="s">
        <v>57</v>
      </c>
      <c r="C2135">
        <f t="shared" si="139"/>
        <v>91</v>
      </c>
      <c r="D2135" t="s">
        <v>8</v>
      </c>
      <c r="E2135">
        <f>IF(D2135="ECO",1,IF(D2135="EZ",2,3))</f>
        <v>2</v>
      </c>
      <c r="F2135" t="s">
        <v>4</v>
      </c>
      <c r="G2135">
        <f>IF(F2135="PP_PM",1,IF(F2135="PP_CASH",2,3))</f>
        <v>1</v>
      </c>
      <c r="H2135" t="s">
        <v>5</v>
      </c>
      <c r="I2135">
        <f>IF(H2135="AKULAKUOB",1,IF(H2135="BUKAEXPRESS",2,IF(H2135="BUKALAPAK",3,IF(H2135="E3",4,IF(H2135="LAZADA",5,IF(H2135="MAGELLAN",6,IF(H2135="SHOPEE",7,IF(H2135="TOKOPEDIA",8,9))))))))</f>
        <v>7</v>
      </c>
      <c r="J2135">
        <v>4000</v>
      </c>
      <c r="K2135">
        <f>IF(M2135="Bermasalah",0,1)</f>
        <v>1</v>
      </c>
      <c r="L2135" t="s">
        <v>49</v>
      </c>
      <c r="M2135" t="str">
        <f t="shared" si="137"/>
        <v>Tidak Bermasalah</v>
      </c>
    </row>
    <row r="2136" spans="1:13" x14ac:dyDescent="0.25">
      <c r="A2136" s="1">
        <v>44977</v>
      </c>
      <c r="B2136" t="s">
        <v>57</v>
      </c>
      <c r="C2136">
        <f t="shared" si="139"/>
        <v>91</v>
      </c>
      <c r="D2136" t="s">
        <v>8</v>
      </c>
      <c r="E2136">
        <f>IF(D2136="ECO",1,IF(D2136="EZ",2,3))</f>
        <v>2</v>
      </c>
      <c r="F2136" t="s">
        <v>4</v>
      </c>
      <c r="G2136">
        <f>IF(F2136="PP_PM",1,IF(F2136="PP_CASH",2,3))</f>
        <v>1</v>
      </c>
      <c r="H2136" t="s">
        <v>5</v>
      </c>
      <c r="I2136">
        <f>IF(H2136="AKULAKUOB",1,IF(H2136="BUKAEXPRESS",2,IF(H2136="BUKALAPAK",3,IF(H2136="E3",4,IF(H2136="LAZADA",5,IF(H2136="MAGELLAN",6,IF(H2136="SHOPEE",7,IF(H2136="TOKOPEDIA",8,9))))))))</f>
        <v>7</v>
      </c>
      <c r="J2136">
        <v>67000</v>
      </c>
      <c r="K2136">
        <f>IF(M2136="Bermasalah",0,1)</f>
        <v>1</v>
      </c>
      <c r="L2136" t="s">
        <v>49</v>
      </c>
      <c r="M2136" t="str">
        <f t="shared" si="137"/>
        <v>Tidak Bermasalah</v>
      </c>
    </row>
    <row r="2137" spans="1:13" x14ac:dyDescent="0.25">
      <c r="A2137" s="1">
        <v>44978</v>
      </c>
      <c r="B2137" t="s">
        <v>57</v>
      </c>
      <c r="C2137">
        <f t="shared" si="139"/>
        <v>91</v>
      </c>
      <c r="D2137" t="s">
        <v>8</v>
      </c>
      <c r="E2137">
        <f>IF(D2137="ECO",1,IF(D2137="EZ",2,3))</f>
        <v>2</v>
      </c>
      <c r="F2137" t="s">
        <v>4</v>
      </c>
      <c r="G2137">
        <f>IF(F2137="PP_PM",1,IF(F2137="PP_CASH",2,3))</f>
        <v>1</v>
      </c>
      <c r="H2137" t="s">
        <v>5</v>
      </c>
      <c r="I2137">
        <f>IF(H2137="AKULAKUOB",1,IF(H2137="BUKAEXPRESS",2,IF(H2137="BUKALAPAK",3,IF(H2137="E3",4,IF(H2137="LAZADA",5,IF(H2137="MAGELLAN",6,IF(H2137="SHOPEE",7,IF(H2137="TOKOPEDIA",8,9))))))))</f>
        <v>7</v>
      </c>
      <c r="J2137">
        <v>4000</v>
      </c>
      <c r="K2137">
        <f>IF(M2137="Bermasalah",0,1)</f>
        <v>1</v>
      </c>
      <c r="L2137" t="s">
        <v>49</v>
      </c>
      <c r="M2137" t="str">
        <f t="shared" si="137"/>
        <v>Tidak Bermasalah</v>
      </c>
    </row>
    <row r="2138" spans="1:13" x14ac:dyDescent="0.25">
      <c r="A2138" s="1">
        <v>45020</v>
      </c>
      <c r="B2138" t="s">
        <v>57</v>
      </c>
      <c r="C2138">
        <f t="shared" si="139"/>
        <v>91</v>
      </c>
      <c r="D2138" t="s">
        <v>3</v>
      </c>
      <c r="E2138">
        <f>IF(D2138="ECO",1,IF(D2138="EZ",2,3))</f>
        <v>1</v>
      </c>
      <c r="F2138" t="s">
        <v>4</v>
      </c>
      <c r="G2138">
        <f>IF(F2138="PP_PM",1,IF(F2138="PP_CASH",2,3))</f>
        <v>1</v>
      </c>
      <c r="H2138" t="s">
        <v>5</v>
      </c>
      <c r="I2138">
        <f>IF(H2138="AKULAKUOB",1,IF(H2138="BUKAEXPRESS",2,IF(H2138="BUKALAPAK",3,IF(H2138="E3",4,IF(H2138="LAZADA",5,IF(H2138="MAGELLAN",6,IF(H2138="SHOPEE",7,IF(H2138="TOKOPEDIA",8,9))))))))</f>
        <v>7</v>
      </c>
      <c r="J2138">
        <v>24998</v>
      </c>
      <c r="K2138">
        <f>IF(M2138="Bermasalah",0,1)</f>
        <v>0</v>
      </c>
      <c r="L2138" t="s">
        <v>131</v>
      </c>
      <c r="M2138" t="str">
        <f t="shared" si="137"/>
        <v>Bermasalah</v>
      </c>
    </row>
    <row r="2139" spans="1:13" x14ac:dyDescent="0.25">
      <c r="A2139" s="1">
        <v>45022</v>
      </c>
      <c r="B2139" t="s">
        <v>151</v>
      </c>
      <c r="C2139">
        <f t="shared" si="139"/>
        <v>92</v>
      </c>
      <c r="D2139" t="s">
        <v>3</v>
      </c>
      <c r="E2139">
        <f>IF(D2139="ECO",1,IF(D2139="EZ",2,3))</f>
        <v>1</v>
      </c>
      <c r="F2139" t="s">
        <v>4</v>
      </c>
      <c r="G2139">
        <f>IF(F2139="PP_PM",1,IF(F2139="PP_CASH",2,3))</f>
        <v>1</v>
      </c>
      <c r="H2139" t="s">
        <v>5</v>
      </c>
      <c r="I2139">
        <f>IF(H2139="AKULAKUOB",1,IF(H2139="BUKAEXPRESS",2,IF(H2139="BUKALAPAK",3,IF(H2139="E3",4,IF(H2139="LAZADA",5,IF(H2139="MAGELLAN",6,IF(H2139="SHOPEE",7,IF(H2139="TOKOPEDIA",8,9))))))))</f>
        <v>7</v>
      </c>
      <c r="J2139">
        <v>26730</v>
      </c>
      <c r="K2139">
        <f>IF(M2139="Bermasalah",0,1)</f>
        <v>0</v>
      </c>
      <c r="L2139" t="s">
        <v>131</v>
      </c>
      <c r="M2139" t="str">
        <f t="shared" si="137"/>
        <v>Bermasalah</v>
      </c>
    </row>
    <row r="2140" spans="1:13" x14ac:dyDescent="0.25">
      <c r="A2140" s="1">
        <v>45026</v>
      </c>
      <c r="B2140" t="s">
        <v>151</v>
      </c>
      <c r="C2140">
        <f>IF(B2140=B2139,92,93)</f>
        <v>92</v>
      </c>
      <c r="D2140" t="s">
        <v>3</v>
      </c>
      <c r="E2140">
        <f>IF(D2140="ECO",1,IF(D2140="EZ",2,3))</f>
        <v>1</v>
      </c>
      <c r="F2140" t="s">
        <v>4</v>
      </c>
      <c r="G2140">
        <f>IF(F2140="PP_PM",1,IF(F2140="PP_CASH",2,3))</f>
        <v>1</v>
      </c>
      <c r="H2140" t="s">
        <v>5</v>
      </c>
      <c r="I2140">
        <f>IF(H2140="AKULAKUOB",1,IF(H2140="BUKAEXPRESS",2,IF(H2140="BUKALAPAK",3,IF(H2140="E3",4,IF(H2140="LAZADA",5,IF(H2140="MAGELLAN",6,IF(H2140="SHOPEE",7,IF(H2140="TOKOPEDIA",8,9))))))))</f>
        <v>7</v>
      </c>
      <c r="J2140">
        <v>16335</v>
      </c>
      <c r="K2140">
        <f>IF(M2140="Bermasalah",0,1)</f>
        <v>0</v>
      </c>
      <c r="L2140" t="s">
        <v>19</v>
      </c>
      <c r="M2140" t="str">
        <f t="shared" si="137"/>
        <v>Bermasalah</v>
      </c>
    </row>
    <row r="2141" spans="1:13" x14ac:dyDescent="0.25">
      <c r="A2141" s="1">
        <v>45022</v>
      </c>
      <c r="B2141" t="s">
        <v>151</v>
      </c>
      <c r="C2141">
        <f t="shared" ref="C2141:C2150" si="140">IF(B2141=B2140,92,93)</f>
        <v>92</v>
      </c>
      <c r="D2141" t="s">
        <v>3</v>
      </c>
      <c r="E2141">
        <f>IF(D2141="ECO",1,IF(D2141="EZ",2,3))</f>
        <v>1</v>
      </c>
      <c r="F2141" t="s">
        <v>4</v>
      </c>
      <c r="G2141">
        <f>IF(F2141="PP_PM",1,IF(F2141="PP_CASH",2,3))</f>
        <v>1</v>
      </c>
      <c r="H2141" t="s">
        <v>5</v>
      </c>
      <c r="I2141">
        <f>IF(H2141="AKULAKUOB",1,IF(H2141="BUKAEXPRESS",2,IF(H2141="BUKALAPAK",3,IF(H2141="E3",4,IF(H2141="LAZADA",5,IF(H2141="MAGELLAN",6,IF(H2141="SHOPEE",7,IF(H2141="TOKOPEDIA",8,9))))))))</f>
        <v>7</v>
      </c>
      <c r="J2141">
        <v>14355</v>
      </c>
      <c r="K2141">
        <f>IF(M2141="Bermasalah",0,1)</f>
        <v>0</v>
      </c>
      <c r="L2141" t="s">
        <v>131</v>
      </c>
      <c r="M2141" t="str">
        <f t="shared" si="137"/>
        <v>Bermasalah</v>
      </c>
    </row>
    <row r="2142" spans="1:13" x14ac:dyDescent="0.25">
      <c r="A2142" s="1">
        <v>45023</v>
      </c>
      <c r="B2142" t="s">
        <v>151</v>
      </c>
      <c r="C2142">
        <f t="shared" si="140"/>
        <v>92</v>
      </c>
      <c r="D2142" t="s">
        <v>3</v>
      </c>
      <c r="E2142">
        <f>IF(D2142="ECO",1,IF(D2142="EZ",2,3))</f>
        <v>1</v>
      </c>
      <c r="F2142" t="s">
        <v>4</v>
      </c>
      <c r="G2142">
        <f>IF(F2142="PP_PM",1,IF(F2142="PP_CASH",2,3))</f>
        <v>1</v>
      </c>
      <c r="H2142" t="s">
        <v>5</v>
      </c>
      <c r="I2142">
        <f>IF(H2142="AKULAKUOB",1,IF(H2142="BUKAEXPRESS",2,IF(H2142="BUKALAPAK",3,IF(H2142="E3",4,IF(H2142="LAZADA",5,IF(H2142="MAGELLAN",6,IF(H2142="SHOPEE",7,IF(H2142="TOKOPEDIA",8,9))))))))</f>
        <v>7</v>
      </c>
      <c r="J2142">
        <v>15345</v>
      </c>
      <c r="K2142">
        <f>IF(M2142="Bermasalah",0,1)</f>
        <v>0</v>
      </c>
      <c r="L2142" t="s">
        <v>131</v>
      </c>
      <c r="M2142" t="str">
        <f t="shared" si="137"/>
        <v>Bermasalah</v>
      </c>
    </row>
    <row r="2143" spans="1:13" x14ac:dyDescent="0.25">
      <c r="A2143" s="1">
        <v>45023</v>
      </c>
      <c r="B2143" t="s">
        <v>151</v>
      </c>
      <c r="C2143">
        <f t="shared" si="140"/>
        <v>92</v>
      </c>
      <c r="D2143" t="s">
        <v>3</v>
      </c>
      <c r="E2143">
        <f>IF(D2143="ECO",1,IF(D2143="EZ",2,3))</f>
        <v>1</v>
      </c>
      <c r="F2143" t="s">
        <v>4</v>
      </c>
      <c r="G2143">
        <f>IF(F2143="PP_PM",1,IF(F2143="PP_CASH",2,3))</f>
        <v>1</v>
      </c>
      <c r="H2143" t="s">
        <v>5</v>
      </c>
      <c r="I2143">
        <f>IF(H2143="AKULAKUOB",1,IF(H2143="BUKAEXPRESS",2,IF(H2143="BUKALAPAK",3,IF(H2143="E3",4,IF(H2143="LAZADA",5,IF(H2143="MAGELLAN",6,IF(H2143="SHOPEE",7,IF(H2143="TOKOPEDIA",8,9))))))))</f>
        <v>7</v>
      </c>
      <c r="J2143">
        <v>22028</v>
      </c>
      <c r="K2143">
        <f>IF(M2143="Bermasalah",0,1)</f>
        <v>0</v>
      </c>
      <c r="L2143" t="s">
        <v>19</v>
      </c>
      <c r="M2143" t="str">
        <f t="shared" si="137"/>
        <v>Bermasalah</v>
      </c>
    </row>
    <row r="2144" spans="1:13" x14ac:dyDescent="0.25">
      <c r="A2144" s="1">
        <v>45088</v>
      </c>
      <c r="B2144" t="s">
        <v>151</v>
      </c>
      <c r="C2144">
        <f t="shared" si="140"/>
        <v>92</v>
      </c>
      <c r="D2144" t="s">
        <v>8</v>
      </c>
      <c r="E2144">
        <f>IF(D2144="ECO",1,IF(D2144="EZ",2,3))</f>
        <v>2</v>
      </c>
      <c r="F2144" t="s">
        <v>4</v>
      </c>
      <c r="G2144">
        <f>IF(F2144="PP_PM",1,IF(F2144="PP_CASH",2,3))</f>
        <v>1</v>
      </c>
      <c r="H2144" t="s">
        <v>5</v>
      </c>
      <c r="I2144">
        <f>IF(H2144="AKULAKUOB",1,IF(H2144="BUKAEXPRESS",2,IF(H2144="BUKALAPAK",3,IF(H2144="E3",4,IF(H2144="LAZADA",5,IF(H2144="MAGELLAN",6,IF(H2144="SHOPEE",7,IF(H2144="TOKOPEDIA",8,9))))))))</f>
        <v>7</v>
      </c>
      <c r="J2144">
        <v>4365</v>
      </c>
      <c r="K2144">
        <f>IF(M2144="Bermasalah",0,1)</f>
        <v>0</v>
      </c>
      <c r="L2144" t="s">
        <v>19</v>
      </c>
      <c r="M2144" t="str">
        <f t="shared" si="137"/>
        <v>Bermasalah</v>
      </c>
    </row>
    <row r="2145" spans="1:13" x14ac:dyDescent="0.25">
      <c r="A2145" s="1">
        <v>45093</v>
      </c>
      <c r="B2145" t="s">
        <v>151</v>
      </c>
      <c r="C2145">
        <f t="shared" si="140"/>
        <v>92</v>
      </c>
      <c r="D2145" t="s">
        <v>8</v>
      </c>
      <c r="E2145">
        <f>IF(D2145="ECO",1,IF(D2145="EZ",2,3))</f>
        <v>2</v>
      </c>
      <c r="F2145" t="s">
        <v>4</v>
      </c>
      <c r="G2145">
        <f>IF(F2145="PP_PM",1,IF(F2145="PP_CASH",2,3))</f>
        <v>1</v>
      </c>
      <c r="H2145" t="s">
        <v>5</v>
      </c>
      <c r="I2145">
        <f>IF(H2145="AKULAKUOB",1,IF(H2145="BUKAEXPRESS",2,IF(H2145="BUKALAPAK",3,IF(H2145="E3",4,IF(H2145="LAZADA",5,IF(H2145="MAGELLAN",6,IF(H2145="SHOPEE",7,IF(H2145="TOKOPEDIA",8,9))))))))</f>
        <v>7</v>
      </c>
      <c r="J2145">
        <v>19400</v>
      </c>
      <c r="K2145">
        <f>IF(M2145="Bermasalah",0,1)</f>
        <v>1</v>
      </c>
      <c r="L2145" t="s">
        <v>49</v>
      </c>
      <c r="M2145" t="str">
        <f t="shared" si="137"/>
        <v>Tidak Bermasalah</v>
      </c>
    </row>
    <row r="2146" spans="1:13" x14ac:dyDescent="0.25">
      <c r="A2146" s="1">
        <v>45084</v>
      </c>
      <c r="B2146" t="s">
        <v>151</v>
      </c>
      <c r="C2146">
        <f t="shared" si="140"/>
        <v>92</v>
      </c>
      <c r="D2146" t="s">
        <v>3</v>
      </c>
      <c r="E2146">
        <f>IF(D2146="ECO",1,IF(D2146="EZ",2,3))</f>
        <v>1</v>
      </c>
      <c r="F2146" t="s">
        <v>4</v>
      </c>
      <c r="G2146">
        <f>IF(F2146="PP_PM",1,IF(F2146="PP_CASH",2,3))</f>
        <v>1</v>
      </c>
      <c r="H2146" t="s">
        <v>5</v>
      </c>
      <c r="I2146">
        <f>IF(H2146="AKULAKUOB",1,IF(H2146="BUKAEXPRESS",2,IF(H2146="BUKALAPAK",3,IF(H2146="E3",4,IF(H2146="LAZADA",5,IF(H2146="MAGELLAN",6,IF(H2146="SHOPEE",7,IF(H2146="TOKOPEDIA",8,9))))))))</f>
        <v>7</v>
      </c>
      <c r="J2146">
        <v>23760</v>
      </c>
      <c r="K2146">
        <f>IF(M2146="Bermasalah",0,1)</f>
        <v>0</v>
      </c>
      <c r="L2146" t="s">
        <v>131</v>
      </c>
      <c r="M2146" t="str">
        <f t="shared" si="137"/>
        <v>Bermasalah</v>
      </c>
    </row>
    <row r="2147" spans="1:13" x14ac:dyDescent="0.25">
      <c r="A2147" s="1">
        <v>45086</v>
      </c>
      <c r="B2147" t="s">
        <v>151</v>
      </c>
      <c r="C2147">
        <f t="shared" si="140"/>
        <v>92</v>
      </c>
      <c r="D2147" t="s">
        <v>8</v>
      </c>
      <c r="E2147">
        <f>IF(D2147="ECO",1,IF(D2147="EZ",2,3))</f>
        <v>2</v>
      </c>
      <c r="F2147" t="s">
        <v>4</v>
      </c>
      <c r="G2147">
        <f>IF(F2147="PP_PM",1,IF(F2147="PP_CASH",2,3))</f>
        <v>1</v>
      </c>
      <c r="H2147" t="s">
        <v>5</v>
      </c>
      <c r="I2147">
        <f>IF(H2147="AKULAKUOB",1,IF(H2147="BUKAEXPRESS",2,IF(H2147="BUKALAPAK",3,IF(H2147="E3",4,IF(H2147="LAZADA",5,IF(H2147="MAGELLAN",6,IF(H2147="SHOPEE",7,IF(H2147="TOKOPEDIA",8,9))))))))</f>
        <v>7</v>
      </c>
      <c r="J2147">
        <v>10670</v>
      </c>
      <c r="K2147">
        <f>IF(M2147="Bermasalah",0,1)</f>
        <v>1</v>
      </c>
      <c r="L2147" t="s">
        <v>49</v>
      </c>
      <c r="M2147" t="str">
        <f t="shared" si="137"/>
        <v>Tidak Bermasalah</v>
      </c>
    </row>
    <row r="2148" spans="1:13" x14ac:dyDescent="0.25">
      <c r="A2148" s="1">
        <v>45096</v>
      </c>
      <c r="B2148" t="s">
        <v>151</v>
      </c>
      <c r="C2148">
        <f t="shared" si="140"/>
        <v>92</v>
      </c>
      <c r="D2148" t="s">
        <v>3</v>
      </c>
      <c r="E2148">
        <f>IF(D2148="ECO",1,IF(D2148="EZ",2,3))</f>
        <v>1</v>
      </c>
      <c r="F2148" t="s">
        <v>4</v>
      </c>
      <c r="G2148">
        <f>IF(F2148="PP_PM",1,IF(F2148="PP_CASH",2,3))</f>
        <v>1</v>
      </c>
      <c r="H2148" t="s">
        <v>5</v>
      </c>
      <c r="I2148">
        <f>IF(H2148="AKULAKUOB",1,IF(H2148="BUKAEXPRESS",2,IF(H2148="BUKALAPAK",3,IF(H2148="E3",4,IF(H2148="LAZADA",5,IF(H2148="MAGELLAN",6,IF(H2148="SHOPEE",7,IF(H2148="TOKOPEDIA",8,9))))))))</f>
        <v>7</v>
      </c>
      <c r="J2148">
        <v>14602</v>
      </c>
      <c r="K2148">
        <f>IF(M2148="Bermasalah",0,1)</f>
        <v>1</v>
      </c>
      <c r="L2148" t="s">
        <v>49</v>
      </c>
      <c r="M2148" t="str">
        <f t="shared" si="137"/>
        <v>Tidak Bermasalah</v>
      </c>
    </row>
    <row r="2149" spans="1:13" x14ac:dyDescent="0.25">
      <c r="A2149" s="1">
        <v>44927</v>
      </c>
      <c r="B2149" t="s">
        <v>101</v>
      </c>
      <c r="C2149">
        <f t="shared" si="140"/>
        <v>93</v>
      </c>
      <c r="D2149" t="s">
        <v>8</v>
      </c>
      <c r="E2149">
        <f>IF(D2149="ECO",1,IF(D2149="EZ",2,3))</f>
        <v>2</v>
      </c>
      <c r="F2149" t="s">
        <v>4</v>
      </c>
      <c r="G2149">
        <f>IF(F2149="PP_PM",1,IF(F2149="PP_CASH",2,3))</f>
        <v>1</v>
      </c>
      <c r="H2149" t="s">
        <v>12</v>
      </c>
      <c r="I2149">
        <f>IF(H2149="AKULAKUOB",1,IF(H2149="BUKAEXPRESS",2,IF(H2149="BUKALAPAK",3,IF(H2149="E3",4,IF(H2149="LAZADA",5,IF(H2149="MAGELLAN",6,IF(H2149="SHOPEE",7,IF(H2149="TOKOPEDIA",8,9))))))))</f>
        <v>6</v>
      </c>
      <c r="J2149">
        <v>47720</v>
      </c>
      <c r="K2149">
        <f>IF(M2149="Bermasalah",0,1)</f>
        <v>1</v>
      </c>
      <c r="L2149" t="s">
        <v>49</v>
      </c>
      <c r="M2149" t="str">
        <f t="shared" si="137"/>
        <v>Tidak Bermasalah</v>
      </c>
    </row>
    <row r="2150" spans="1:13" x14ac:dyDescent="0.25">
      <c r="A2150" s="1">
        <v>44971</v>
      </c>
      <c r="B2150" t="s">
        <v>101</v>
      </c>
      <c r="C2150">
        <f>IF(B2150=B2149,93,94)</f>
        <v>93</v>
      </c>
      <c r="D2150" t="s">
        <v>8</v>
      </c>
      <c r="E2150">
        <f>IF(D2150="ECO",1,IF(D2150="EZ",2,3))</f>
        <v>2</v>
      </c>
      <c r="F2150" t="s">
        <v>4</v>
      </c>
      <c r="G2150">
        <f>IF(F2150="PP_PM",1,IF(F2150="PP_CASH",2,3))</f>
        <v>1</v>
      </c>
      <c r="H2150" t="s">
        <v>12</v>
      </c>
      <c r="I2150">
        <f>IF(H2150="AKULAKUOB",1,IF(H2150="BUKAEXPRESS",2,IF(H2150="BUKALAPAK",3,IF(H2150="E3",4,IF(H2150="LAZADA",5,IF(H2150="MAGELLAN",6,IF(H2150="SHOPEE",7,IF(H2150="TOKOPEDIA",8,9))))))))</f>
        <v>6</v>
      </c>
      <c r="J2150">
        <v>13400</v>
      </c>
      <c r="K2150">
        <f>IF(M2150="Bermasalah",0,1)</f>
        <v>1</v>
      </c>
      <c r="L2150" t="s">
        <v>49</v>
      </c>
      <c r="M2150" t="str">
        <f t="shared" si="137"/>
        <v>Tidak Bermasalah</v>
      </c>
    </row>
    <row r="2151" spans="1:13" x14ac:dyDescent="0.25">
      <c r="A2151" s="1">
        <v>44975</v>
      </c>
      <c r="B2151" t="s">
        <v>101</v>
      </c>
      <c r="C2151">
        <f t="shared" ref="C2151:C2171" si="141">IF(B2151=B2150,93,94)</f>
        <v>93</v>
      </c>
      <c r="D2151" t="s">
        <v>8</v>
      </c>
      <c r="E2151">
        <f>IF(D2151="ECO",1,IF(D2151="EZ",2,3))</f>
        <v>2</v>
      </c>
      <c r="F2151" t="s">
        <v>4</v>
      </c>
      <c r="G2151">
        <f>IF(F2151="PP_PM",1,IF(F2151="PP_CASH",2,3))</f>
        <v>1</v>
      </c>
      <c r="H2151" t="s">
        <v>12</v>
      </c>
      <c r="I2151">
        <f>IF(H2151="AKULAKUOB",1,IF(H2151="BUKAEXPRESS",2,IF(H2151="BUKALAPAK",3,IF(H2151="E3",4,IF(H2151="LAZADA",5,IF(H2151="MAGELLAN",6,IF(H2151="SHOPEE",7,IF(H2151="TOKOPEDIA",8,9))))))))</f>
        <v>6</v>
      </c>
      <c r="J2151">
        <v>21320</v>
      </c>
      <c r="K2151">
        <f>IF(M2151="Bermasalah",0,1)</f>
        <v>1</v>
      </c>
      <c r="L2151" t="s">
        <v>49</v>
      </c>
      <c r="M2151" t="str">
        <f t="shared" si="137"/>
        <v>Tidak Bermasalah</v>
      </c>
    </row>
    <row r="2152" spans="1:13" x14ac:dyDescent="0.25">
      <c r="A2152" s="1">
        <v>44976</v>
      </c>
      <c r="B2152" t="s">
        <v>101</v>
      </c>
      <c r="C2152">
        <f t="shared" si="141"/>
        <v>93</v>
      </c>
      <c r="D2152" t="s">
        <v>8</v>
      </c>
      <c r="E2152">
        <f>IF(D2152="ECO",1,IF(D2152="EZ",2,3))</f>
        <v>2</v>
      </c>
      <c r="F2152" t="s">
        <v>4</v>
      </c>
      <c r="G2152">
        <f>IF(F2152="PP_PM",1,IF(F2152="PP_CASH",2,3))</f>
        <v>1</v>
      </c>
      <c r="H2152" t="s">
        <v>12</v>
      </c>
      <c r="I2152">
        <f>IF(H2152="AKULAKUOB",1,IF(H2152="BUKAEXPRESS",2,IF(H2152="BUKALAPAK",3,IF(H2152="E3",4,IF(H2152="LAZADA",5,IF(H2152="MAGELLAN",6,IF(H2152="SHOPEE",7,IF(H2152="TOKOPEDIA",8,9))))))))</f>
        <v>6</v>
      </c>
      <c r="J2152">
        <v>71800</v>
      </c>
      <c r="K2152">
        <f>IF(M2152="Bermasalah",0,1)</f>
        <v>1</v>
      </c>
      <c r="L2152" t="s">
        <v>49</v>
      </c>
      <c r="M2152" t="str">
        <f t="shared" si="137"/>
        <v>Tidak Bermasalah</v>
      </c>
    </row>
    <row r="2153" spans="1:13" x14ac:dyDescent="0.25">
      <c r="A2153" s="1">
        <v>44977</v>
      </c>
      <c r="B2153" t="s">
        <v>101</v>
      </c>
      <c r="C2153">
        <f t="shared" si="141"/>
        <v>93</v>
      </c>
      <c r="D2153" t="s">
        <v>8</v>
      </c>
      <c r="E2153">
        <f>IF(D2153="ECO",1,IF(D2153="EZ",2,3))</f>
        <v>2</v>
      </c>
      <c r="F2153" t="s">
        <v>4</v>
      </c>
      <c r="G2153">
        <f>IF(F2153="PP_PM",1,IF(F2153="PP_CASH",2,3))</f>
        <v>1</v>
      </c>
      <c r="H2153" t="s">
        <v>12</v>
      </c>
      <c r="I2153">
        <f>IF(H2153="AKULAKUOB",1,IF(H2153="BUKAEXPRESS",2,IF(H2153="BUKALAPAK",3,IF(H2153="E3",4,IF(H2153="LAZADA",5,IF(H2153="MAGELLAN",6,IF(H2153="SHOPEE",7,IF(H2153="TOKOPEDIA",8,9))))))))</f>
        <v>6</v>
      </c>
      <c r="J2153">
        <v>40400</v>
      </c>
      <c r="K2153">
        <f>IF(M2153="Bermasalah",0,1)</f>
        <v>1</v>
      </c>
      <c r="L2153" t="s">
        <v>49</v>
      </c>
      <c r="M2153" t="str">
        <f t="shared" si="137"/>
        <v>Tidak Bermasalah</v>
      </c>
    </row>
    <row r="2154" spans="1:13" x14ac:dyDescent="0.25">
      <c r="A2154" s="1">
        <v>45044</v>
      </c>
      <c r="B2154" t="s">
        <v>101</v>
      </c>
      <c r="C2154">
        <f t="shared" si="141"/>
        <v>93</v>
      </c>
      <c r="D2154" t="s">
        <v>8</v>
      </c>
      <c r="E2154">
        <f>IF(D2154="ECO",1,IF(D2154="EZ",2,3))</f>
        <v>2</v>
      </c>
      <c r="F2154" t="s">
        <v>4</v>
      </c>
      <c r="G2154">
        <f>IF(F2154="PP_PM",1,IF(F2154="PP_CASH",2,3))</f>
        <v>1</v>
      </c>
      <c r="H2154" t="s">
        <v>12</v>
      </c>
      <c r="I2154">
        <f>IF(H2154="AKULAKUOB",1,IF(H2154="BUKAEXPRESS",2,IF(H2154="BUKALAPAK",3,IF(H2154="E3",4,IF(H2154="LAZADA",5,IF(H2154="MAGELLAN",6,IF(H2154="SHOPEE",7,IF(H2154="TOKOPEDIA",8,9))))))))</f>
        <v>6</v>
      </c>
      <c r="J2154">
        <v>14335</v>
      </c>
      <c r="K2154">
        <f>IF(M2154="Bermasalah",0,1)</f>
        <v>1</v>
      </c>
      <c r="L2154" t="s">
        <v>49</v>
      </c>
      <c r="M2154" t="str">
        <f t="shared" si="137"/>
        <v>Tidak Bermasalah</v>
      </c>
    </row>
    <row r="2155" spans="1:13" x14ac:dyDescent="0.25">
      <c r="A2155" s="1">
        <v>44927</v>
      </c>
      <c r="B2155" t="s">
        <v>101</v>
      </c>
      <c r="C2155">
        <f t="shared" si="141"/>
        <v>93</v>
      </c>
      <c r="D2155" t="s">
        <v>8</v>
      </c>
      <c r="E2155">
        <f>IF(D2155="ECO",1,IF(D2155="EZ",2,3))</f>
        <v>2</v>
      </c>
      <c r="F2155" t="s">
        <v>4</v>
      </c>
      <c r="G2155">
        <f>IF(F2155="PP_PM",1,IF(F2155="PP_CASH",2,3))</f>
        <v>1</v>
      </c>
      <c r="H2155" t="s">
        <v>5</v>
      </c>
      <c r="I2155">
        <f>IF(H2155="AKULAKUOB",1,IF(H2155="BUKAEXPRESS",2,IF(H2155="BUKALAPAK",3,IF(H2155="E3",4,IF(H2155="LAZADA",5,IF(H2155="MAGELLAN",6,IF(H2155="SHOPEE",7,IF(H2155="TOKOPEDIA",8,9))))))))</f>
        <v>7</v>
      </c>
      <c r="J2155">
        <v>36000</v>
      </c>
      <c r="K2155">
        <f>IF(M2155="Bermasalah",0,1)</f>
        <v>1</v>
      </c>
      <c r="L2155" t="s">
        <v>49</v>
      </c>
      <c r="M2155" t="str">
        <f t="shared" si="137"/>
        <v>Tidak Bermasalah</v>
      </c>
    </row>
    <row r="2156" spans="1:13" x14ac:dyDescent="0.25">
      <c r="A2156" s="1">
        <v>44927</v>
      </c>
      <c r="B2156" t="s">
        <v>101</v>
      </c>
      <c r="C2156">
        <f t="shared" si="141"/>
        <v>93</v>
      </c>
      <c r="D2156" t="s">
        <v>8</v>
      </c>
      <c r="E2156">
        <f>IF(D2156="ECO",1,IF(D2156="EZ",2,3))</f>
        <v>2</v>
      </c>
      <c r="F2156" t="s">
        <v>4</v>
      </c>
      <c r="G2156">
        <f>IF(F2156="PP_PM",1,IF(F2156="PP_CASH",2,3))</f>
        <v>1</v>
      </c>
      <c r="H2156" t="s">
        <v>5</v>
      </c>
      <c r="I2156">
        <f>IF(H2156="AKULAKUOB",1,IF(H2156="BUKAEXPRESS",2,IF(H2156="BUKALAPAK",3,IF(H2156="E3",4,IF(H2156="LAZADA",5,IF(H2156="MAGELLAN",6,IF(H2156="SHOPEE",7,IF(H2156="TOKOPEDIA",8,9))))))))</f>
        <v>7</v>
      </c>
      <c r="J2156">
        <v>18000</v>
      </c>
      <c r="K2156">
        <f>IF(M2156="Bermasalah",0,1)</f>
        <v>1</v>
      </c>
      <c r="L2156" t="s">
        <v>49</v>
      </c>
      <c r="M2156" t="str">
        <f t="shared" ref="M2156:M2204" si="142">IF(L2156="Other","Bermasalah",IF(L2156="Delivery","Tidak Bermasalah",IF(L2156="Kirim","Tidak Bermasalah",IF(L2156="Pack","Tidak Bermasalah",IF(L2156="Paket Bermasalah","Bermasalah",IF(L2156="Paket Tinggal Gudang","Tidak Bermasalah",IF(L2156="Sampai","Tidak Bermasalah",IF(L2156="Tanda Terima","Tidak Bermasalah",IF(L2156="TTD Retur","Bermasalah",0)))))))))</f>
        <v>Tidak Bermasalah</v>
      </c>
    </row>
    <row r="2157" spans="1:13" x14ac:dyDescent="0.25">
      <c r="A2157" s="1">
        <v>44927</v>
      </c>
      <c r="B2157" t="s">
        <v>101</v>
      </c>
      <c r="C2157">
        <f t="shared" si="141"/>
        <v>93</v>
      </c>
      <c r="D2157" t="s">
        <v>8</v>
      </c>
      <c r="E2157">
        <f>IF(D2157="ECO",1,IF(D2157="EZ",2,3))</f>
        <v>2</v>
      </c>
      <c r="F2157" t="s">
        <v>4</v>
      </c>
      <c r="G2157">
        <f>IF(F2157="PP_PM",1,IF(F2157="PP_CASH",2,3))</f>
        <v>1</v>
      </c>
      <c r="H2157" t="s">
        <v>5</v>
      </c>
      <c r="I2157">
        <f>IF(H2157="AKULAKUOB",1,IF(H2157="BUKAEXPRESS",2,IF(H2157="BUKALAPAK",3,IF(H2157="E3",4,IF(H2157="LAZADA",5,IF(H2157="MAGELLAN",6,IF(H2157="SHOPEE",7,IF(H2157="TOKOPEDIA",8,9))))))))</f>
        <v>7</v>
      </c>
      <c r="J2157">
        <v>9000</v>
      </c>
      <c r="K2157">
        <f>IF(M2157="Bermasalah",0,1)</f>
        <v>1</v>
      </c>
      <c r="L2157" t="s">
        <v>49</v>
      </c>
      <c r="M2157" t="str">
        <f t="shared" si="142"/>
        <v>Tidak Bermasalah</v>
      </c>
    </row>
    <row r="2158" spans="1:13" x14ac:dyDescent="0.25">
      <c r="A2158" s="1">
        <v>44961</v>
      </c>
      <c r="B2158" t="s">
        <v>101</v>
      </c>
      <c r="C2158">
        <f t="shared" si="141"/>
        <v>93</v>
      </c>
      <c r="D2158" t="s">
        <v>8</v>
      </c>
      <c r="E2158">
        <f>IF(D2158="ECO",1,IF(D2158="EZ",2,3))</f>
        <v>2</v>
      </c>
      <c r="F2158" t="s">
        <v>4</v>
      </c>
      <c r="G2158">
        <f>IF(F2158="PP_PM",1,IF(F2158="PP_CASH",2,3))</f>
        <v>1</v>
      </c>
      <c r="H2158" t="s">
        <v>5</v>
      </c>
      <c r="I2158">
        <f>IF(H2158="AKULAKUOB",1,IF(H2158="BUKAEXPRESS",2,IF(H2158="BUKALAPAK",3,IF(H2158="E3",4,IF(H2158="LAZADA",5,IF(H2158="MAGELLAN",6,IF(H2158="SHOPEE",7,IF(H2158="TOKOPEDIA",8,9))))))))</f>
        <v>7</v>
      </c>
      <c r="J2158">
        <v>8000</v>
      </c>
      <c r="K2158">
        <f>IF(M2158="Bermasalah",0,1)</f>
        <v>1</v>
      </c>
      <c r="L2158" t="s">
        <v>49</v>
      </c>
      <c r="M2158" t="str">
        <f t="shared" si="142"/>
        <v>Tidak Bermasalah</v>
      </c>
    </row>
    <row r="2159" spans="1:13" x14ac:dyDescent="0.25">
      <c r="A2159" s="1">
        <v>44969</v>
      </c>
      <c r="B2159" t="s">
        <v>101</v>
      </c>
      <c r="C2159">
        <f t="shared" si="141"/>
        <v>93</v>
      </c>
      <c r="D2159" t="s">
        <v>8</v>
      </c>
      <c r="E2159">
        <f>IF(D2159="ECO",1,IF(D2159="EZ",2,3))</f>
        <v>2</v>
      </c>
      <c r="F2159" t="s">
        <v>4</v>
      </c>
      <c r="G2159">
        <f>IF(F2159="PP_PM",1,IF(F2159="PP_CASH",2,3))</f>
        <v>1</v>
      </c>
      <c r="H2159" t="s">
        <v>5</v>
      </c>
      <c r="I2159">
        <f>IF(H2159="AKULAKUOB",1,IF(H2159="BUKAEXPRESS",2,IF(H2159="BUKALAPAK",3,IF(H2159="E3",4,IF(H2159="LAZADA",5,IF(H2159="MAGELLAN",6,IF(H2159="SHOPEE",7,IF(H2159="TOKOPEDIA",8,9))))))))</f>
        <v>7</v>
      </c>
      <c r="J2159">
        <v>8000</v>
      </c>
      <c r="K2159">
        <f>IF(M2159="Bermasalah",0,1)</f>
        <v>1</v>
      </c>
      <c r="L2159" t="s">
        <v>49</v>
      </c>
      <c r="M2159" t="str">
        <f t="shared" si="142"/>
        <v>Tidak Bermasalah</v>
      </c>
    </row>
    <row r="2160" spans="1:13" x14ac:dyDescent="0.25">
      <c r="A2160" s="1">
        <v>44973</v>
      </c>
      <c r="B2160" t="s">
        <v>101</v>
      </c>
      <c r="C2160">
        <f t="shared" si="141"/>
        <v>93</v>
      </c>
      <c r="D2160" t="s">
        <v>8</v>
      </c>
      <c r="E2160">
        <f>IF(D2160="ECO",1,IF(D2160="EZ",2,3))</f>
        <v>2</v>
      </c>
      <c r="F2160" t="s">
        <v>4</v>
      </c>
      <c r="G2160">
        <f>IF(F2160="PP_PM",1,IF(F2160="PP_CASH",2,3))</f>
        <v>1</v>
      </c>
      <c r="H2160" t="s">
        <v>5</v>
      </c>
      <c r="I2160">
        <f>IF(H2160="AKULAKUOB",1,IF(H2160="BUKAEXPRESS",2,IF(H2160="BUKALAPAK",3,IF(H2160="E3",4,IF(H2160="LAZADA",5,IF(H2160="MAGELLAN",6,IF(H2160="SHOPEE",7,IF(H2160="TOKOPEDIA",8,9))))))))</f>
        <v>7</v>
      </c>
      <c r="J2160">
        <v>4000</v>
      </c>
      <c r="K2160">
        <f>IF(M2160="Bermasalah",0,1)</f>
        <v>1</v>
      </c>
      <c r="L2160" t="s">
        <v>49</v>
      </c>
      <c r="M2160" t="str">
        <f t="shared" si="142"/>
        <v>Tidak Bermasalah</v>
      </c>
    </row>
    <row r="2161" spans="1:13" x14ac:dyDescent="0.25">
      <c r="A2161" s="1">
        <v>44969</v>
      </c>
      <c r="B2161" t="s">
        <v>101</v>
      </c>
      <c r="C2161">
        <f t="shared" si="141"/>
        <v>93</v>
      </c>
      <c r="D2161" t="s">
        <v>8</v>
      </c>
      <c r="E2161">
        <f>IF(D2161="ECO",1,IF(D2161="EZ",2,3))</f>
        <v>2</v>
      </c>
      <c r="F2161" t="s">
        <v>4</v>
      </c>
      <c r="G2161">
        <f>IF(F2161="PP_PM",1,IF(F2161="PP_CASH",2,3))</f>
        <v>1</v>
      </c>
      <c r="H2161" t="s">
        <v>5</v>
      </c>
      <c r="I2161">
        <f>IF(H2161="AKULAKUOB",1,IF(H2161="BUKAEXPRESS",2,IF(H2161="BUKALAPAK",3,IF(H2161="E3",4,IF(H2161="LAZADA",5,IF(H2161="MAGELLAN",6,IF(H2161="SHOPEE",7,IF(H2161="TOKOPEDIA",8,9))))))))</f>
        <v>7</v>
      </c>
      <c r="J2161">
        <v>8000</v>
      </c>
      <c r="K2161">
        <f>IF(M2161="Bermasalah",0,1)</f>
        <v>1</v>
      </c>
      <c r="L2161" t="s">
        <v>49</v>
      </c>
      <c r="M2161" t="str">
        <f t="shared" si="142"/>
        <v>Tidak Bermasalah</v>
      </c>
    </row>
    <row r="2162" spans="1:13" x14ac:dyDescent="0.25">
      <c r="A2162" s="1">
        <v>44978</v>
      </c>
      <c r="B2162" t="s">
        <v>101</v>
      </c>
      <c r="C2162">
        <f t="shared" si="141"/>
        <v>93</v>
      </c>
      <c r="D2162" t="s">
        <v>8</v>
      </c>
      <c r="E2162">
        <f>IF(D2162="ECO",1,IF(D2162="EZ",2,3))</f>
        <v>2</v>
      </c>
      <c r="F2162" t="s">
        <v>4</v>
      </c>
      <c r="G2162">
        <f>IF(F2162="PP_PM",1,IF(F2162="PP_CASH",2,3))</f>
        <v>1</v>
      </c>
      <c r="H2162" t="s">
        <v>5</v>
      </c>
      <c r="I2162">
        <f>IF(H2162="AKULAKUOB",1,IF(H2162="BUKAEXPRESS",2,IF(H2162="BUKALAPAK",3,IF(H2162="E3",4,IF(H2162="LAZADA",5,IF(H2162="MAGELLAN",6,IF(H2162="SHOPEE",7,IF(H2162="TOKOPEDIA",8,9))))))))</f>
        <v>7</v>
      </c>
      <c r="J2162">
        <v>9000</v>
      </c>
      <c r="K2162">
        <f>IF(M2162="Bermasalah",0,1)</f>
        <v>1</v>
      </c>
      <c r="L2162" t="s">
        <v>49</v>
      </c>
      <c r="M2162" t="str">
        <f t="shared" si="142"/>
        <v>Tidak Bermasalah</v>
      </c>
    </row>
    <row r="2163" spans="1:13" x14ac:dyDescent="0.25">
      <c r="A2163" s="1">
        <v>44961</v>
      </c>
      <c r="B2163" t="s">
        <v>101</v>
      </c>
      <c r="C2163">
        <f t="shared" si="141"/>
        <v>93</v>
      </c>
      <c r="D2163" t="s">
        <v>8</v>
      </c>
      <c r="E2163">
        <f>IF(D2163="ECO",1,IF(D2163="EZ",2,3))</f>
        <v>2</v>
      </c>
      <c r="F2163" t="s">
        <v>4</v>
      </c>
      <c r="G2163">
        <f>IF(F2163="PP_PM",1,IF(F2163="PP_CASH",2,3))</f>
        <v>1</v>
      </c>
      <c r="H2163" t="s">
        <v>5</v>
      </c>
      <c r="I2163">
        <f>IF(H2163="AKULAKUOB",1,IF(H2163="BUKAEXPRESS",2,IF(H2163="BUKALAPAK",3,IF(H2163="E3",4,IF(H2163="LAZADA",5,IF(H2163="MAGELLAN",6,IF(H2163="SHOPEE",7,IF(H2163="TOKOPEDIA",8,9))))))))</f>
        <v>7</v>
      </c>
      <c r="J2163">
        <v>23000</v>
      </c>
      <c r="K2163">
        <f>IF(M2163="Bermasalah",0,1)</f>
        <v>1</v>
      </c>
      <c r="L2163" t="s">
        <v>49</v>
      </c>
      <c r="M2163" t="str">
        <f t="shared" si="142"/>
        <v>Tidak Bermasalah</v>
      </c>
    </row>
    <row r="2164" spans="1:13" x14ac:dyDescent="0.25">
      <c r="A2164" s="1">
        <v>44966</v>
      </c>
      <c r="B2164" t="s">
        <v>101</v>
      </c>
      <c r="C2164">
        <f t="shared" si="141"/>
        <v>93</v>
      </c>
      <c r="D2164" t="s">
        <v>8</v>
      </c>
      <c r="E2164">
        <f>IF(D2164="ECO",1,IF(D2164="EZ",2,3))</f>
        <v>2</v>
      </c>
      <c r="F2164" t="s">
        <v>4</v>
      </c>
      <c r="G2164">
        <f>IF(F2164="PP_PM",1,IF(F2164="PP_CASH",2,3))</f>
        <v>1</v>
      </c>
      <c r="H2164" t="s">
        <v>5</v>
      </c>
      <c r="I2164">
        <f>IF(H2164="AKULAKUOB",1,IF(H2164="BUKAEXPRESS",2,IF(H2164="BUKALAPAK",3,IF(H2164="E3",4,IF(H2164="LAZADA",5,IF(H2164="MAGELLAN",6,IF(H2164="SHOPEE",7,IF(H2164="TOKOPEDIA",8,9))))))))</f>
        <v>7</v>
      </c>
      <c r="J2164">
        <v>17000</v>
      </c>
      <c r="K2164">
        <f>IF(M2164="Bermasalah",0,1)</f>
        <v>1</v>
      </c>
      <c r="L2164" t="s">
        <v>49</v>
      </c>
      <c r="M2164" t="str">
        <f t="shared" si="142"/>
        <v>Tidak Bermasalah</v>
      </c>
    </row>
    <row r="2165" spans="1:13" x14ac:dyDescent="0.25">
      <c r="A2165" s="1">
        <v>44975</v>
      </c>
      <c r="B2165" t="s">
        <v>101</v>
      </c>
      <c r="C2165">
        <f t="shared" si="141"/>
        <v>93</v>
      </c>
      <c r="D2165" t="s">
        <v>8</v>
      </c>
      <c r="E2165">
        <f>IF(D2165="ECO",1,IF(D2165="EZ",2,3))</f>
        <v>2</v>
      </c>
      <c r="F2165" t="s">
        <v>4</v>
      </c>
      <c r="G2165">
        <f>IF(F2165="PP_PM",1,IF(F2165="PP_CASH",2,3))</f>
        <v>1</v>
      </c>
      <c r="H2165" t="s">
        <v>5</v>
      </c>
      <c r="I2165">
        <f>IF(H2165="AKULAKUOB",1,IF(H2165="BUKAEXPRESS",2,IF(H2165="BUKALAPAK",3,IF(H2165="E3",4,IF(H2165="LAZADA",5,IF(H2165="MAGELLAN",6,IF(H2165="SHOPEE",7,IF(H2165="TOKOPEDIA",8,9))))))))</f>
        <v>7</v>
      </c>
      <c r="J2165">
        <v>8000</v>
      </c>
      <c r="K2165">
        <f>IF(M2165="Bermasalah",0,1)</f>
        <v>1</v>
      </c>
      <c r="L2165" t="s">
        <v>49</v>
      </c>
      <c r="M2165" t="str">
        <f t="shared" si="142"/>
        <v>Tidak Bermasalah</v>
      </c>
    </row>
    <row r="2166" spans="1:13" x14ac:dyDescent="0.25">
      <c r="A2166" s="1">
        <v>44980</v>
      </c>
      <c r="B2166" t="s">
        <v>101</v>
      </c>
      <c r="C2166">
        <f t="shared" si="141"/>
        <v>93</v>
      </c>
      <c r="D2166" t="s">
        <v>8</v>
      </c>
      <c r="E2166">
        <f>IF(D2166="ECO",1,IF(D2166="EZ",2,3))</f>
        <v>2</v>
      </c>
      <c r="F2166" t="s">
        <v>4</v>
      </c>
      <c r="G2166">
        <f>IF(F2166="PP_PM",1,IF(F2166="PP_CASH",2,3))</f>
        <v>1</v>
      </c>
      <c r="H2166" t="s">
        <v>5</v>
      </c>
      <c r="I2166">
        <f>IF(H2166="AKULAKUOB",1,IF(H2166="BUKAEXPRESS",2,IF(H2166="BUKALAPAK",3,IF(H2166="E3",4,IF(H2166="LAZADA",5,IF(H2166="MAGELLAN",6,IF(H2166="SHOPEE",7,IF(H2166="TOKOPEDIA",8,9))))))))</f>
        <v>7</v>
      </c>
      <c r="J2166">
        <v>8000</v>
      </c>
      <c r="K2166">
        <f>IF(M2166="Bermasalah",0,1)</f>
        <v>1</v>
      </c>
      <c r="L2166" t="s">
        <v>49</v>
      </c>
      <c r="M2166" t="str">
        <f t="shared" si="142"/>
        <v>Tidak Bermasalah</v>
      </c>
    </row>
    <row r="2167" spans="1:13" x14ac:dyDescent="0.25">
      <c r="A2167" s="1">
        <v>44958</v>
      </c>
      <c r="B2167" t="s">
        <v>101</v>
      </c>
      <c r="C2167">
        <f t="shared" si="141"/>
        <v>93</v>
      </c>
      <c r="D2167" t="s">
        <v>8</v>
      </c>
      <c r="E2167">
        <f>IF(D2167="ECO",1,IF(D2167="EZ",2,3))</f>
        <v>2</v>
      </c>
      <c r="F2167" t="s">
        <v>4</v>
      </c>
      <c r="G2167">
        <f>IF(F2167="PP_PM",1,IF(F2167="PP_CASH",2,3))</f>
        <v>1</v>
      </c>
      <c r="H2167" t="s">
        <v>5</v>
      </c>
      <c r="I2167">
        <f>IF(H2167="AKULAKUOB",1,IF(H2167="BUKAEXPRESS",2,IF(H2167="BUKALAPAK",3,IF(H2167="E3",4,IF(H2167="LAZADA",5,IF(H2167="MAGELLAN",6,IF(H2167="SHOPEE",7,IF(H2167="TOKOPEDIA",8,9))))))))</f>
        <v>7</v>
      </c>
      <c r="J2167">
        <v>16000</v>
      </c>
      <c r="K2167">
        <f>IF(M2167="Bermasalah",0,1)</f>
        <v>1</v>
      </c>
      <c r="L2167" t="s">
        <v>49</v>
      </c>
      <c r="M2167" t="str">
        <f t="shared" si="142"/>
        <v>Tidak Bermasalah</v>
      </c>
    </row>
    <row r="2168" spans="1:13" x14ac:dyDescent="0.25">
      <c r="A2168" s="1">
        <v>44958</v>
      </c>
      <c r="B2168" t="s">
        <v>101</v>
      </c>
      <c r="C2168">
        <f t="shared" si="141"/>
        <v>93</v>
      </c>
      <c r="D2168" t="s">
        <v>8</v>
      </c>
      <c r="E2168">
        <f>IF(D2168="ECO",1,IF(D2168="EZ",2,3))</f>
        <v>2</v>
      </c>
      <c r="F2168" t="s">
        <v>4</v>
      </c>
      <c r="G2168">
        <f>IF(F2168="PP_PM",1,IF(F2168="PP_CASH",2,3))</f>
        <v>1</v>
      </c>
      <c r="H2168" t="s">
        <v>5</v>
      </c>
      <c r="I2168">
        <f>IF(H2168="AKULAKUOB",1,IF(H2168="BUKAEXPRESS",2,IF(H2168="BUKALAPAK",3,IF(H2168="E3",4,IF(H2168="LAZADA",5,IF(H2168="MAGELLAN",6,IF(H2168="SHOPEE",7,IF(H2168="TOKOPEDIA",8,9))))))))</f>
        <v>7</v>
      </c>
      <c r="J2168">
        <v>8730</v>
      </c>
      <c r="K2168">
        <f>IF(M2168="Bermasalah",0,1)</f>
        <v>1</v>
      </c>
      <c r="L2168" t="s">
        <v>49</v>
      </c>
      <c r="M2168" t="str">
        <f t="shared" si="142"/>
        <v>Tidak Bermasalah</v>
      </c>
    </row>
    <row r="2169" spans="1:13" x14ac:dyDescent="0.25">
      <c r="A2169" s="1">
        <v>45099</v>
      </c>
      <c r="B2169" t="s">
        <v>101</v>
      </c>
      <c r="C2169">
        <f t="shared" si="141"/>
        <v>93</v>
      </c>
      <c r="D2169" t="s">
        <v>8</v>
      </c>
      <c r="E2169">
        <f>IF(D2169="ECO",1,IF(D2169="EZ",2,3))</f>
        <v>2</v>
      </c>
      <c r="F2169" t="s">
        <v>4</v>
      </c>
      <c r="G2169">
        <f>IF(F2169="PP_PM",1,IF(F2169="PP_CASH",2,3))</f>
        <v>1</v>
      </c>
      <c r="H2169" t="s">
        <v>5</v>
      </c>
      <c r="I2169">
        <f>IF(H2169="AKULAKUOB",1,IF(H2169="BUKAEXPRESS",2,IF(H2169="BUKALAPAK",3,IF(H2169="E3",4,IF(H2169="LAZADA",5,IF(H2169="MAGELLAN",6,IF(H2169="SHOPEE",7,IF(H2169="TOKOPEDIA",8,9))))))))</f>
        <v>7</v>
      </c>
      <c r="J2169">
        <v>20370</v>
      </c>
      <c r="K2169">
        <f>IF(M2169="Bermasalah",0,1)</f>
        <v>1</v>
      </c>
      <c r="L2169" t="s">
        <v>49</v>
      </c>
      <c r="M2169" t="str">
        <f t="shared" si="142"/>
        <v>Tidak Bermasalah</v>
      </c>
    </row>
    <row r="2170" spans="1:13" x14ac:dyDescent="0.25">
      <c r="A2170" s="1">
        <v>44927</v>
      </c>
      <c r="B2170" t="s">
        <v>107</v>
      </c>
      <c r="C2170">
        <f t="shared" si="141"/>
        <v>94</v>
      </c>
      <c r="D2170" t="s">
        <v>8</v>
      </c>
      <c r="E2170">
        <f>IF(D2170="ECO",1,IF(D2170="EZ",2,3))</f>
        <v>2</v>
      </c>
      <c r="F2170" t="s">
        <v>4</v>
      </c>
      <c r="G2170">
        <f>IF(F2170="PP_PM",1,IF(F2170="PP_CASH",2,3))</f>
        <v>1</v>
      </c>
      <c r="H2170" t="s">
        <v>5</v>
      </c>
      <c r="I2170">
        <f>IF(H2170="AKULAKUOB",1,IF(H2170="BUKAEXPRESS",2,IF(H2170="BUKALAPAK",3,IF(H2170="E3",4,IF(H2170="LAZADA",5,IF(H2170="MAGELLAN",6,IF(H2170="SHOPEE",7,IF(H2170="TOKOPEDIA",8,9))))))))</f>
        <v>7</v>
      </c>
      <c r="J2170">
        <v>9000</v>
      </c>
      <c r="K2170">
        <f>IF(M2170="Bermasalah",0,1)</f>
        <v>1</v>
      </c>
      <c r="L2170" t="s">
        <v>49</v>
      </c>
      <c r="M2170" t="str">
        <f t="shared" si="142"/>
        <v>Tidak Bermasalah</v>
      </c>
    </row>
    <row r="2171" spans="1:13" x14ac:dyDescent="0.25">
      <c r="A2171" s="1">
        <v>44958</v>
      </c>
      <c r="B2171" t="s">
        <v>107</v>
      </c>
      <c r="C2171">
        <f>IF(B2171=B2170,94,95)</f>
        <v>94</v>
      </c>
      <c r="D2171" t="s">
        <v>8</v>
      </c>
      <c r="E2171">
        <f>IF(D2171="ECO",1,IF(D2171="EZ",2,3))</f>
        <v>2</v>
      </c>
      <c r="F2171" t="s">
        <v>4</v>
      </c>
      <c r="G2171">
        <f>IF(F2171="PP_PM",1,IF(F2171="PP_CASH",2,3))</f>
        <v>1</v>
      </c>
      <c r="H2171" t="s">
        <v>5</v>
      </c>
      <c r="I2171">
        <f>IF(H2171="AKULAKUOB",1,IF(H2171="BUKAEXPRESS",2,IF(H2171="BUKALAPAK",3,IF(H2171="E3",4,IF(H2171="LAZADA",5,IF(H2171="MAGELLAN",6,IF(H2171="SHOPEE",7,IF(H2171="TOKOPEDIA",8,9))))))))</f>
        <v>7</v>
      </c>
      <c r="J2171">
        <v>30555</v>
      </c>
      <c r="K2171">
        <f>IF(M2171="Bermasalah",0,1)</f>
        <v>1</v>
      </c>
      <c r="L2171" t="s">
        <v>49</v>
      </c>
      <c r="M2171" t="str">
        <f t="shared" si="142"/>
        <v>Tidak Bermasalah</v>
      </c>
    </row>
    <row r="2172" spans="1:13" x14ac:dyDescent="0.25">
      <c r="A2172" s="1">
        <v>44979</v>
      </c>
      <c r="B2172" t="s">
        <v>107</v>
      </c>
      <c r="C2172">
        <f t="shared" ref="C2172:C2176" si="143">IF(B2172=B2171,94,95)</f>
        <v>94</v>
      </c>
      <c r="D2172" t="s">
        <v>8</v>
      </c>
      <c r="E2172">
        <f>IF(D2172="ECO",1,IF(D2172="EZ",2,3))</f>
        <v>2</v>
      </c>
      <c r="F2172" t="s">
        <v>4</v>
      </c>
      <c r="G2172">
        <f>IF(F2172="PP_PM",1,IF(F2172="PP_CASH",2,3))</f>
        <v>1</v>
      </c>
      <c r="H2172" t="s">
        <v>5</v>
      </c>
      <c r="I2172">
        <f>IF(H2172="AKULAKUOB",1,IF(H2172="BUKAEXPRESS",2,IF(H2172="BUKALAPAK",3,IF(H2172="E3",4,IF(H2172="LAZADA",5,IF(H2172="MAGELLAN",6,IF(H2172="SHOPEE",7,IF(H2172="TOKOPEDIA",8,9))))))))</f>
        <v>7</v>
      </c>
      <c r="J2172">
        <v>22000</v>
      </c>
      <c r="K2172">
        <f>IF(M2172="Bermasalah",0,1)</f>
        <v>1</v>
      </c>
      <c r="L2172" t="s">
        <v>49</v>
      </c>
      <c r="M2172" t="str">
        <f t="shared" si="142"/>
        <v>Tidak Bermasalah</v>
      </c>
    </row>
    <row r="2173" spans="1:13" x14ac:dyDescent="0.25">
      <c r="A2173" s="1">
        <v>44984</v>
      </c>
      <c r="B2173" t="s">
        <v>107</v>
      </c>
      <c r="C2173">
        <f t="shared" si="143"/>
        <v>94</v>
      </c>
      <c r="D2173" t="s">
        <v>8</v>
      </c>
      <c r="E2173">
        <f>IF(D2173="ECO",1,IF(D2173="EZ",2,3))</f>
        <v>2</v>
      </c>
      <c r="F2173" t="s">
        <v>4</v>
      </c>
      <c r="G2173">
        <f>IF(F2173="PP_PM",1,IF(F2173="PP_CASH",2,3))</f>
        <v>1</v>
      </c>
      <c r="H2173" t="s">
        <v>5</v>
      </c>
      <c r="I2173">
        <f>IF(H2173="AKULAKUOB",1,IF(H2173="BUKAEXPRESS",2,IF(H2173="BUKALAPAK",3,IF(H2173="E3",4,IF(H2173="LAZADA",5,IF(H2173="MAGELLAN",6,IF(H2173="SHOPEE",7,IF(H2173="TOKOPEDIA",8,9))))))))</f>
        <v>7</v>
      </c>
      <c r="J2173">
        <v>9000</v>
      </c>
      <c r="K2173">
        <f>IF(M2173="Bermasalah",0,1)</f>
        <v>1</v>
      </c>
      <c r="L2173" t="s">
        <v>49</v>
      </c>
      <c r="M2173" t="str">
        <f t="shared" si="142"/>
        <v>Tidak Bermasalah</v>
      </c>
    </row>
    <row r="2174" spans="1:13" x14ac:dyDescent="0.25">
      <c r="A2174" s="1">
        <v>44958</v>
      </c>
      <c r="B2174" t="s">
        <v>107</v>
      </c>
      <c r="C2174">
        <f t="shared" si="143"/>
        <v>94</v>
      </c>
      <c r="D2174" t="s">
        <v>8</v>
      </c>
      <c r="E2174">
        <f>IF(D2174="ECO",1,IF(D2174="EZ",2,3))</f>
        <v>2</v>
      </c>
      <c r="F2174" t="s">
        <v>4</v>
      </c>
      <c r="G2174">
        <f>IF(F2174="PP_PM",1,IF(F2174="PP_CASH",2,3))</f>
        <v>1</v>
      </c>
      <c r="H2174" t="s">
        <v>5</v>
      </c>
      <c r="I2174">
        <f>IF(H2174="AKULAKUOB",1,IF(H2174="BUKAEXPRESS",2,IF(H2174="BUKALAPAK",3,IF(H2174="E3",4,IF(H2174="LAZADA",5,IF(H2174="MAGELLAN",6,IF(H2174="SHOPEE",7,IF(H2174="TOKOPEDIA",8,9))))))))</f>
        <v>7</v>
      </c>
      <c r="J2174">
        <v>20370</v>
      </c>
      <c r="K2174">
        <f>IF(M2174="Bermasalah",0,1)</f>
        <v>1</v>
      </c>
      <c r="L2174" t="s">
        <v>49</v>
      </c>
      <c r="M2174" t="str">
        <f t="shared" si="142"/>
        <v>Tidak Bermasalah</v>
      </c>
    </row>
    <row r="2175" spans="1:13" x14ac:dyDescent="0.25">
      <c r="A2175" s="1">
        <v>44927</v>
      </c>
      <c r="B2175" t="s">
        <v>92</v>
      </c>
      <c r="C2175">
        <f t="shared" si="143"/>
        <v>95</v>
      </c>
      <c r="D2175" t="s">
        <v>8</v>
      </c>
      <c r="E2175">
        <f>IF(D2175="ECO",1,IF(D2175="EZ",2,3))</f>
        <v>2</v>
      </c>
      <c r="F2175" t="s">
        <v>4</v>
      </c>
      <c r="G2175">
        <f>IF(F2175="PP_PM",1,IF(F2175="PP_CASH",2,3))</f>
        <v>1</v>
      </c>
      <c r="H2175" t="s">
        <v>12</v>
      </c>
      <c r="I2175">
        <f>IF(H2175="AKULAKUOB",1,IF(H2175="BUKAEXPRESS",2,IF(H2175="BUKALAPAK",3,IF(H2175="E3",4,IF(H2175="LAZADA",5,IF(H2175="MAGELLAN",6,IF(H2175="SHOPEE",7,IF(H2175="TOKOPEDIA",8,9))))))))</f>
        <v>6</v>
      </c>
      <c r="J2175">
        <v>8632</v>
      </c>
      <c r="K2175">
        <f>IF(M2175="Bermasalah",0,1)</f>
        <v>1</v>
      </c>
      <c r="L2175" t="s">
        <v>49</v>
      </c>
      <c r="M2175" t="str">
        <f t="shared" si="142"/>
        <v>Tidak Bermasalah</v>
      </c>
    </row>
    <row r="2176" spans="1:13" x14ac:dyDescent="0.25">
      <c r="A2176" s="1">
        <v>44927</v>
      </c>
      <c r="B2176" t="s">
        <v>92</v>
      </c>
      <c r="C2176">
        <f>IF(B2176=B2175,95,96)</f>
        <v>95</v>
      </c>
      <c r="D2176" t="s">
        <v>8</v>
      </c>
      <c r="E2176">
        <f>IF(D2176="ECO",1,IF(D2176="EZ",2,3))</f>
        <v>2</v>
      </c>
      <c r="F2176" t="s">
        <v>4</v>
      </c>
      <c r="G2176">
        <f>IF(F2176="PP_PM",1,IF(F2176="PP_CASH",2,3))</f>
        <v>1</v>
      </c>
      <c r="H2176" t="s">
        <v>12</v>
      </c>
      <c r="I2176">
        <f>IF(H2176="AKULAKUOB",1,IF(H2176="BUKAEXPRESS",2,IF(H2176="BUKALAPAK",3,IF(H2176="E3",4,IF(H2176="LAZADA",5,IF(H2176="MAGELLAN",6,IF(H2176="SHOPEE",7,IF(H2176="TOKOPEDIA",8,9))))))))</f>
        <v>6</v>
      </c>
      <c r="J2176">
        <v>11952</v>
      </c>
      <c r="K2176">
        <f>IF(M2176="Bermasalah",0,1)</f>
        <v>1</v>
      </c>
      <c r="L2176" t="s">
        <v>49</v>
      </c>
      <c r="M2176" t="str">
        <f t="shared" si="142"/>
        <v>Tidak Bermasalah</v>
      </c>
    </row>
    <row r="2177" spans="1:13" x14ac:dyDescent="0.25">
      <c r="A2177" s="1">
        <v>44927</v>
      </c>
      <c r="B2177" t="s">
        <v>92</v>
      </c>
      <c r="C2177">
        <f t="shared" ref="C2177:C2193" si="144">IF(B2177=B2176,95,96)</f>
        <v>95</v>
      </c>
      <c r="D2177" t="s">
        <v>8</v>
      </c>
      <c r="E2177">
        <f>IF(D2177="ECO",1,IF(D2177="EZ",2,3))</f>
        <v>2</v>
      </c>
      <c r="F2177" t="s">
        <v>4</v>
      </c>
      <c r="G2177">
        <f>IF(F2177="PP_PM",1,IF(F2177="PP_CASH",2,3))</f>
        <v>1</v>
      </c>
      <c r="H2177" t="s">
        <v>12</v>
      </c>
      <c r="I2177">
        <f>IF(H2177="AKULAKUOB",1,IF(H2177="BUKAEXPRESS",2,IF(H2177="BUKALAPAK",3,IF(H2177="E3",4,IF(H2177="LAZADA",5,IF(H2177="MAGELLAN",6,IF(H2177="SHOPEE",7,IF(H2177="TOKOPEDIA",8,9))))))))</f>
        <v>6</v>
      </c>
      <c r="J2177">
        <v>22952</v>
      </c>
      <c r="K2177">
        <f>IF(M2177="Bermasalah",0,1)</f>
        <v>1</v>
      </c>
      <c r="L2177" t="s">
        <v>49</v>
      </c>
      <c r="M2177" t="str">
        <f t="shared" si="142"/>
        <v>Tidak Bermasalah</v>
      </c>
    </row>
    <row r="2178" spans="1:13" x14ac:dyDescent="0.25">
      <c r="A2178" s="1">
        <v>44927</v>
      </c>
      <c r="B2178" t="s">
        <v>92</v>
      </c>
      <c r="C2178">
        <f t="shared" si="144"/>
        <v>95</v>
      </c>
      <c r="D2178" t="s">
        <v>8</v>
      </c>
      <c r="E2178">
        <f>IF(D2178="ECO",1,IF(D2178="EZ",2,3))</f>
        <v>2</v>
      </c>
      <c r="F2178" t="s">
        <v>4</v>
      </c>
      <c r="G2178">
        <f>IF(F2178="PP_PM",1,IF(F2178="PP_CASH",2,3))</f>
        <v>1</v>
      </c>
      <c r="H2178" t="s">
        <v>12</v>
      </c>
      <c r="I2178">
        <f>IF(H2178="AKULAKUOB",1,IF(H2178="BUKAEXPRESS",2,IF(H2178="BUKALAPAK",3,IF(H2178="E3",4,IF(H2178="LAZADA",5,IF(H2178="MAGELLAN",6,IF(H2178="SHOPEE",7,IF(H2178="TOKOPEDIA",8,9))))))))</f>
        <v>6</v>
      </c>
      <c r="J2178">
        <v>8632</v>
      </c>
      <c r="K2178">
        <f>IF(M2178="Bermasalah",0,1)</f>
        <v>1</v>
      </c>
      <c r="L2178" t="s">
        <v>49</v>
      </c>
      <c r="M2178" t="str">
        <f t="shared" si="142"/>
        <v>Tidak Bermasalah</v>
      </c>
    </row>
    <row r="2179" spans="1:13" x14ac:dyDescent="0.25">
      <c r="A2179" s="1">
        <v>44927</v>
      </c>
      <c r="B2179" t="s">
        <v>92</v>
      </c>
      <c r="C2179">
        <f t="shared" si="144"/>
        <v>95</v>
      </c>
      <c r="D2179" t="s">
        <v>8</v>
      </c>
      <c r="E2179">
        <f>IF(D2179="ECO",1,IF(D2179="EZ",2,3))</f>
        <v>2</v>
      </c>
      <c r="F2179" t="s">
        <v>4</v>
      </c>
      <c r="G2179">
        <f>IF(F2179="PP_PM",1,IF(F2179="PP_CASH",2,3))</f>
        <v>1</v>
      </c>
      <c r="H2179" t="s">
        <v>12</v>
      </c>
      <c r="I2179">
        <f>IF(H2179="AKULAKUOB",1,IF(H2179="BUKAEXPRESS",2,IF(H2179="BUKALAPAK",3,IF(H2179="E3",4,IF(H2179="LAZADA",5,IF(H2179="MAGELLAN",6,IF(H2179="SHOPEE",7,IF(H2179="TOKOPEDIA",8,9))))))))</f>
        <v>6</v>
      </c>
      <c r="J2179">
        <v>9952</v>
      </c>
      <c r="K2179">
        <f>IF(M2179="Bermasalah",0,1)</f>
        <v>1</v>
      </c>
      <c r="L2179" t="s">
        <v>49</v>
      </c>
      <c r="M2179" t="str">
        <f t="shared" si="142"/>
        <v>Tidak Bermasalah</v>
      </c>
    </row>
    <row r="2180" spans="1:13" x14ac:dyDescent="0.25">
      <c r="A2180" s="1">
        <v>44927</v>
      </c>
      <c r="B2180" t="s">
        <v>92</v>
      </c>
      <c r="C2180">
        <f t="shared" si="144"/>
        <v>95</v>
      </c>
      <c r="D2180" t="s">
        <v>8</v>
      </c>
      <c r="E2180">
        <f>IF(D2180="ECO",1,IF(D2180="EZ",2,3))</f>
        <v>2</v>
      </c>
      <c r="F2180" t="s">
        <v>4</v>
      </c>
      <c r="G2180">
        <f>IF(F2180="PP_PM",1,IF(F2180="PP_CASH",2,3))</f>
        <v>1</v>
      </c>
      <c r="H2180" t="s">
        <v>12</v>
      </c>
      <c r="I2180">
        <f>IF(H2180="AKULAKUOB",1,IF(H2180="BUKAEXPRESS",2,IF(H2180="BUKALAPAK",3,IF(H2180="E3",4,IF(H2180="LAZADA",5,IF(H2180="MAGELLAN",6,IF(H2180="SHOPEE",7,IF(H2180="TOKOPEDIA",8,9))))))))</f>
        <v>6</v>
      </c>
      <c r="J2180">
        <v>62632</v>
      </c>
      <c r="K2180">
        <f>IF(M2180="Bermasalah",0,1)</f>
        <v>1</v>
      </c>
      <c r="L2180" t="s">
        <v>49</v>
      </c>
      <c r="M2180" t="str">
        <f t="shared" si="142"/>
        <v>Tidak Bermasalah</v>
      </c>
    </row>
    <row r="2181" spans="1:13" x14ac:dyDescent="0.25">
      <c r="A2181" s="1">
        <v>44927</v>
      </c>
      <c r="B2181" t="s">
        <v>92</v>
      </c>
      <c r="C2181">
        <f t="shared" si="144"/>
        <v>95</v>
      </c>
      <c r="D2181" t="s">
        <v>8</v>
      </c>
      <c r="E2181">
        <f>IF(D2181="ECO",1,IF(D2181="EZ",2,3))</f>
        <v>2</v>
      </c>
      <c r="F2181" t="s">
        <v>4</v>
      </c>
      <c r="G2181">
        <f>IF(F2181="PP_PM",1,IF(F2181="PP_CASH",2,3))</f>
        <v>1</v>
      </c>
      <c r="H2181" t="s">
        <v>12</v>
      </c>
      <c r="I2181">
        <f>IF(H2181="AKULAKUOB",1,IF(H2181="BUKAEXPRESS",2,IF(H2181="BUKALAPAK",3,IF(H2181="E3",4,IF(H2181="LAZADA",5,IF(H2181="MAGELLAN",6,IF(H2181="SHOPEE",7,IF(H2181="TOKOPEDIA",8,9))))))))</f>
        <v>6</v>
      </c>
      <c r="J2181">
        <v>11750</v>
      </c>
      <c r="K2181">
        <f>IF(M2181="Bermasalah",0,1)</f>
        <v>1</v>
      </c>
      <c r="L2181" t="s">
        <v>49</v>
      </c>
      <c r="M2181" t="str">
        <f t="shared" si="142"/>
        <v>Tidak Bermasalah</v>
      </c>
    </row>
    <row r="2182" spans="1:13" x14ac:dyDescent="0.25">
      <c r="A2182" s="1">
        <v>44927</v>
      </c>
      <c r="B2182" t="s">
        <v>92</v>
      </c>
      <c r="C2182">
        <f t="shared" si="144"/>
        <v>95</v>
      </c>
      <c r="D2182" t="s">
        <v>8</v>
      </c>
      <c r="E2182">
        <f>IF(D2182="ECO",1,IF(D2182="EZ",2,3))</f>
        <v>2</v>
      </c>
      <c r="F2182" t="s">
        <v>4</v>
      </c>
      <c r="G2182">
        <f>IF(F2182="PP_PM",1,IF(F2182="PP_CASH",2,3))</f>
        <v>1</v>
      </c>
      <c r="H2182" t="s">
        <v>12</v>
      </c>
      <c r="I2182">
        <f>IF(H2182="AKULAKUOB",1,IF(H2182="BUKAEXPRESS",2,IF(H2182="BUKALAPAK",3,IF(H2182="E3",4,IF(H2182="LAZADA",5,IF(H2182="MAGELLAN",6,IF(H2182="SHOPEE",7,IF(H2182="TOKOPEDIA",8,9))))))))</f>
        <v>6</v>
      </c>
      <c r="J2182">
        <v>56130</v>
      </c>
      <c r="K2182">
        <f>IF(M2182="Bermasalah",0,1)</f>
        <v>1</v>
      </c>
      <c r="L2182" t="s">
        <v>49</v>
      </c>
      <c r="M2182" t="str">
        <f t="shared" si="142"/>
        <v>Tidak Bermasalah</v>
      </c>
    </row>
    <row r="2183" spans="1:13" x14ac:dyDescent="0.25">
      <c r="A2183" s="1">
        <v>44927</v>
      </c>
      <c r="B2183" t="s">
        <v>92</v>
      </c>
      <c r="C2183">
        <f t="shared" si="144"/>
        <v>95</v>
      </c>
      <c r="D2183" t="s">
        <v>8</v>
      </c>
      <c r="E2183">
        <f>IF(D2183="ECO",1,IF(D2183="EZ",2,3))</f>
        <v>2</v>
      </c>
      <c r="F2183" t="s">
        <v>4</v>
      </c>
      <c r="G2183">
        <f>IF(F2183="PP_PM",1,IF(F2183="PP_CASH",2,3))</f>
        <v>1</v>
      </c>
      <c r="H2183" t="s">
        <v>12</v>
      </c>
      <c r="I2183">
        <f>IF(H2183="AKULAKUOB",1,IF(H2183="BUKAEXPRESS",2,IF(H2183="BUKALAPAK",3,IF(H2183="E3",4,IF(H2183="LAZADA",5,IF(H2183="MAGELLAN",6,IF(H2183="SHOPEE",7,IF(H2183="TOKOPEDIA",8,9))))))))</f>
        <v>6</v>
      </c>
      <c r="J2183">
        <v>11632</v>
      </c>
      <c r="K2183">
        <f>IF(M2183="Bermasalah",0,1)</f>
        <v>1</v>
      </c>
      <c r="L2183" t="s">
        <v>49</v>
      </c>
      <c r="M2183" t="str">
        <f t="shared" si="142"/>
        <v>Tidak Bermasalah</v>
      </c>
    </row>
    <row r="2184" spans="1:13" x14ac:dyDescent="0.25">
      <c r="A2184" s="1">
        <v>44927</v>
      </c>
      <c r="B2184" t="s">
        <v>92</v>
      </c>
      <c r="C2184">
        <f t="shared" si="144"/>
        <v>95</v>
      </c>
      <c r="D2184" t="s">
        <v>8</v>
      </c>
      <c r="E2184">
        <f>IF(D2184="ECO",1,IF(D2184="EZ",2,3))</f>
        <v>2</v>
      </c>
      <c r="F2184" t="s">
        <v>4</v>
      </c>
      <c r="G2184">
        <f>IF(F2184="PP_PM",1,IF(F2184="PP_CASH",2,3))</f>
        <v>1</v>
      </c>
      <c r="H2184" t="s">
        <v>12</v>
      </c>
      <c r="I2184">
        <f>IF(H2184="AKULAKUOB",1,IF(H2184="BUKAEXPRESS",2,IF(H2184="BUKALAPAK",3,IF(H2184="E3",4,IF(H2184="LAZADA",5,IF(H2184="MAGELLAN",6,IF(H2184="SHOPEE",7,IF(H2184="TOKOPEDIA",8,9))))))))</f>
        <v>6</v>
      </c>
      <c r="J2184">
        <v>9632</v>
      </c>
      <c r="K2184">
        <f>IF(M2184="Bermasalah",0,1)</f>
        <v>1</v>
      </c>
      <c r="L2184" t="s">
        <v>49</v>
      </c>
      <c r="M2184" t="str">
        <f t="shared" si="142"/>
        <v>Tidak Bermasalah</v>
      </c>
    </row>
    <row r="2185" spans="1:13" x14ac:dyDescent="0.25">
      <c r="A2185" s="1">
        <v>44927</v>
      </c>
      <c r="B2185" t="s">
        <v>92</v>
      </c>
      <c r="C2185">
        <f t="shared" si="144"/>
        <v>95</v>
      </c>
      <c r="D2185" t="s">
        <v>8</v>
      </c>
      <c r="E2185">
        <f>IF(D2185="ECO",1,IF(D2185="EZ",2,3))</f>
        <v>2</v>
      </c>
      <c r="F2185" t="s">
        <v>4</v>
      </c>
      <c r="G2185">
        <f>IF(F2185="PP_PM",1,IF(F2185="PP_CASH",2,3))</f>
        <v>1</v>
      </c>
      <c r="H2185" t="s">
        <v>12</v>
      </c>
      <c r="I2185">
        <f>IF(H2185="AKULAKUOB",1,IF(H2185="BUKAEXPRESS",2,IF(H2185="BUKALAPAK",3,IF(H2185="E3",4,IF(H2185="LAZADA",5,IF(H2185="MAGELLAN",6,IF(H2185="SHOPEE",7,IF(H2185="TOKOPEDIA",8,9))))))))</f>
        <v>6</v>
      </c>
      <c r="J2185">
        <v>11632</v>
      </c>
      <c r="K2185">
        <f>IF(M2185="Bermasalah",0,1)</f>
        <v>1</v>
      </c>
      <c r="L2185" t="s">
        <v>49</v>
      </c>
      <c r="M2185" t="str">
        <f t="shared" si="142"/>
        <v>Tidak Bermasalah</v>
      </c>
    </row>
    <row r="2186" spans="1:13" x14ac:dyDescent="0.25">
      <c r="A2186" s="1">
        <v>44927</v>
      </c>
      <c r="B2186" t="s">
        <v>92</v>
      </c>
      <c r="C2186">
        <f t="shared" si="144"/>
        <v>95</v>
      </c>
      <c r="D2186" t="s">
        <v>8</v>
      </c>
      <c r="E2186">
        <f>IF(D2186="ECO",1,IF(D2186="EZ",2,3))</f>
        <v>2</v>
      </c>
      <c r="F2186" t="s">
        <v>4</v>
      </c>
      <c r="G2186">
        <f>IF(F2186="PP_PM",1,IF(F2186="PP_CASH",2,3))</f>
        <v>1</v>
      </c>
      <c r="H2186" t="s">
        <v>12</v>
      </c>
      <c r="I2186">
        <f>IF(H2186="AKULAKUOB",1,IF(H2186="BUKAEXPRESS",2,IF(H2186="BUKALAPAK",3,IF(H2186="E3",4,IF(H2186="LAZADA",5,IF(H2186="MAGELLAN",6,IF(H2186="SHOPEE",7,IF(H2186="TOKOPEDIA",8,9))))))))</f>
        <v>6</v>
      </c>
      <c r="J2186">
        <v>9632</v>
      </c>
      <c r="K2186">
        <f>IF(M2186="Bermasalah",0,1)</f>
        <v>1</v>
      </c>
      <c r="L2186" t="s">
        <v>49</v>
      </c>
      <c r="M2186" t="str">
        <f t="shared" si="142"/>
        <v>Tidak Bermasalah</v>
      </c>
    </row>
    <row r="2187" spans="1:13" x14ac:dyDescent="0.25">
      <c r="A2187" s="1">
        <v>44927</v>
      </c>
      <c r="B2187" t="s">
        <v>92</v>
      </c>
      <c r="C2187">
        <f t="shared" si="144"/>
        <v>95</v>
      </c>
      <c r="D2187" t="s">
        <v>8</v>
      </c>
      <c r="E2187">
        <f>IF(D2187="ECO",1,IF(D2187="EZ",2,3))</f>
        <v>2</v>
      </c>
      <c r="F2187" t="s">
        <v>4</v>
      </c>
      <c r="G2187">
        <f>IF(F2187="PP_PM",1,IF(F2187="PP_CASH",2,3))</f>
        <v>1</v>
      </c>
      <c r="H2187" t="s">
        <v>12</v>
      </c>
      <c r="I2187">
        <f>IF(H2187="AKULAKUOB",1,IF(H2187="BUKAEXPRESS",2,IF(H2187="BUKALAPAK",3,IF(H2187="E3",4,IF(H2187="LAZADA",5,IF(H2187="MAGELLAN",6,IF(H2187="SHOPEE",7,IF(H2187="TOKOPEDIA",8,9))))))))</f>
        <v>6</v>
      </c>
      <c r="J2187">
        <v>9632</v>
      </c>
      <c r="K2187">
        <f>IF(M2187="Bermasalah",0,1)</f>
        <v>1</v>
      </c>
      <c r="L2187" t="s">
        <v>49</v>
      </c>
      <c r="M2187" t="str">
        <f t="shared" si="142"/>
        <v>Tidak Bermasalah</v>
      </c>
    </row>
    <row r="2188" spans="1:13" x14ac:dyDescent="0.25">
      <c r="A2188" s="1">
        <v>44927</v>
      </c>
      <c r="B2188" t="s">
        <v>92</v>
      </c>
      <c r="C2188">
        <f t="shared" si="144"/>
        <v>95</v>
      </c>
      <c r="D2188" t="s">
        <v>8</v>
      </c>
      <c r="E2188">
        <f>IF(D2188="ECO",1,IF(D2188="EZ",2,3))</f>
        <v>2</v>
      </c>
      <c r="F2188" t="s">
        <v>4</v>
      </c>
      <c r="G2188">
        <f>IF(F2188="PP_PM",1,IF(F2188="PP_CASH",2,3))</f>
        <v>1</v>
      </c>
      <c r="H2188" t="s">
        <v>12</v>
      </c>
      <c r="I2188">
        <f>IF(H2188="AKULAKUOB",1,IF(H2188="BUKAEXPRESS",2,IF(H2188="BUKALAPAK",3,IF(H2188="E3",4,IF(H2188="LAZADA",5,IF(H2188="MAGELLAN",6,IF(H2188="SHOPEE",7,IF(H2188="TOKOPEDIA",8,9))))))))</f>
        <v>6</v>
      </c>
      <c r="J2188">
        <v>36632</v>
      </c>
      <c r="K2188">
        <f>IF(M2188="Bermasalah",0,1)</f>
        <v>1</v>
      </c>
      <c r="L2188" t="s">
        <v>49</v>
      </c>
      <c r="M2188" t="str">
        <f t="shared" si="142"/>
        <v>Tidak Bermasalah</v>
      </c>
    </row>
    <row r="2189" spans="1:13" x14ac:dyDescent="0.25">
      <c r="A2189" s="1">
        <v>44927</v>
      </c>
      <c r="B2189" t="s">
        <v>92</v>
      </c>
      <c r="C2189">
        <f t="shared" si="144"/>
        <v>95</v>
      </c>
      <c r="D2189" t="s">
        <v>8</v>
      </c>
      <c r="E2189">
        <f>IF(D2189="ECO",1,IF(D2189="EZ",2,3))</f>
        <v>2</v>
      </c>
      <c r="F2189" t="s">
        <v>4</v>
      </c>
      <c r="G2189">
        <f>IF(F2189="PP_PM",1,IF(F2189="PP_CASH",2,3))</f>
        <v>1</v>
      </c>
      <c r="H2189" t="s">
        <v>12</v>
      </c>
      <c r="I2189">
        <f>IF(H2189="AKULAKUOB",1,IF(H2189="BUKAEXPRESS",2,IF(H2189="BUKALAPAK",3,IF(H2189="E3",4,IF(H2189="LAZADA",5,IF(H2189="MAGELLAN",6,IF(H2189="SHOPEE",7,IF(H2189="TOKOPEDIA",8,9))))))))</f>
        <v>6</v>
      </c>
      <c r="J2189">
        <v>8632</v>
      </c>
      <c r="K2189">
        <f>IF(M2189="Bermasalah",0,1)</f>
        <v>1</v>
      </c>
      <c r="L2189" t="s">
        <v>49</v>
      </c>
      <c r="M2189" t="str">
        <f t="shared" si="142"/>
        <v>Tidak Bermasalah</v>
      </c>
    </row>
    <row r="2190" spans="1:13" x14ac:dyDescent="0.25">
      <c r="A2190" s="1">
        <v>44927</v>
      </c>
      <c r="B2190" t="s">
        <v>92</v>
      </c>
      <c r="C2190">
        <f t="shared" si="144"/>
        <v>95</v>
      </c>
      <c r="D2190" t="s">
        <v>8</v>
      </c>
      <c r="E2190">
        <f>IF(D2190="ECO",1,IF(D2190="EZ",2,3))</f>
        <v>2</v>
      </c>
      <c r="F2190" t="s">
        <v>4</v>
      </c>
      <c r="G2190">
        <f>IF(F2190="PP_PM",1,IF(F2190="PP_CASH",2,3))</f>
        <v>1</v>
      </c>
      <c r="H2190" t="s">
        <v>12</v>
      </c>
      <c r="I2190">
        <f>IF(H2190="AKULAKUOB",1,IF(H2190="BUKAEXPRESS",2,IF(H2190="BUKALAPAK",3,IF(H2190="E3",4,IF(H2190="LAZADA",5,IF(H2190="MAGELLAN",6,IF(H2190="SHOPEE",7,IF(H2190="TOKOPEDIA",8,9))))))))</f>
        <v>6</v>
      </c>
      <c r="J2190">
        <v>11952</v>
      </c>
      <c r="K2190">
        <f>IF(M2190="Bermasalah",0,1)</f>
        <v>1</v>
      </c>
      <c r="L2190" t="s">
        <v>49</v>
      </c>
      <c r="M2190" t="str">
        <f t="shared" si="142"/>
        <v>Tidak Bermasalah</v>
      </c>
    </row>
    <row r="2191" spans="1:13" x14ac:dyDescent="0.25">
      <c r="A2191" s="1">
        <v>44927</v>
      </c>
      <c r="B2191" t="s">
        <v>92</v>
      </c>
      <c r="C2191">
        <f t="shared" si="144"/>
        <v>95</v>
      </c>
      <c r="D2191" t="s">
        <v>8</v>
      </c>
      <c r="E2191">
        <f>IF(D2191="ECO",1,IF(D2191="EZ",2,3))</f>
        <v>2</v>
      </c>
      <c r="F2191" t="s">
        <v>4</v>
      </c>
      <c r="G2191">
        <f>IF(F2191="PP_PM",1,IF(F2191="PP_CASH",2,3))</f>
        <v>1</v>
      </c>
      <c r="H2191" t="s">
        <v>12</v>
      </c>
      <c r="I2191">
        <f>IF(H2191="AKULAKUOB",1,IF(H2191="BUKAEXPRESS",2,IF(H2191="BUKALAPAK",3,IF(H2191="E3",4,IF(H2191="LAZADA",5,IF(H2191="MAGELLAN",6,IF(H2191="SHOPEE",7,IF(H2191="TOKOPEDIA",8,9))))))))</f>
        <v>6</v>
      </c>
      <c r="J2191">
        <v>42632</v>
      </c>
      <c r="K2191">
        <f>IF(M2191="Bermasalah",0,1)</f>
        <v>1</v>
      </c>
      <c r="L2191" t="s">
        <v>49</v>
      </c>
      <c r="M2191" t="str">
        <f t="shared" si="142"/>
        <v>Tidak Bermasalah</v>
      </c>
    </row>
    <row r="2192" spans="1:13" x14ac:dyDescent="0.25">
      <c r="A2192" s="1">
        <v>44938</v>
      </c>
      <c r="B2192" t="s">
        <v>28</v>
      </c>
      <c r="C2192">
        <f t="shared" si="144"/>
        <v>96</v>
      </c>
      <c r="D2192" t="s">
        <v>8</v>
      </c>
      <c r="E2192">
        <f>IF(D2192="ECO",1,IF(D2192="EZ",2,3))</f>
        <v>2</v>
      </c>
      <c r="F2192" t="s">
        <v>4</v>
      </c>
      <c r="G2192">
        <f>IF(F2192="PP_PM",1,IF(F2192="PP_CASH",2,3))</f>
        <v>1</v>
      </c>
      <c r="H2192" t="s">
        <v>12</v>
      </c>
      <c r="I2192">
        <f>IF(H2192="AKULAKUOB",1,IF(H2192="BUKAEXPRESS",2,IF(H2192="BUKALAPAK",3,IF(H2192="E3",4,IF(H2192="LAZADA",5,IF(H2192="MAGELLAN",6,IF(H2192="SHOPEE",7,IF(H2192="TOKOPEDIA",8,9))))))))</f>
        <v>6</v>
      </c>
      <c r="J2192">
        <v>19885</v>
      </c>
      <c r="K2192">
        <f>IF(M2192="Bermasalah",0,1)</f>
        <v>0</v>
      </c>
      <c r="L2192" t="s">
        <v>19</v>
      </c>
      <c r="M2192" t="str">
        <f t="shared" si="142"/>
        <v>Bermasalah</v>
      </c>
    </row>
    <row r="2193" spans="1:13" x14ac:dyDescent="0.25">
      <c r="A2193" s="1">
        <v>45042</v>
      </c>
      <c r="B2193" t="s">
        <v>28</v>
      </c>
      <c r="C2193">
        <f>IF(B2193=B2192,96,97)</f>
        <v>96</v>
      </c>
      <c r="D2193" t="s">
        <v>8</v>
      </c>
      <c r="E2193">
        <f>IF(D2193="ECO",1,IF(D2193="EZ",2,3))</f>
        <v>2</v>
      </c>
      <c r="F2193" t="s">
        <v>4</v>
      </c>
      <c r="G2193">
        <f>IF(F2193="PP_PM",1,IF(F2193="PP_CASH",2,3))</f>
        <v>1</v>
      </c>
      <c r="H2193" t="s">
        <v>12</v>
      </c>
      <c r="I2193">
        <f>IF(H2193="AKULAKUOB",1,IF(H2193="BUKAEXPRESS",2,IF(H2193="BUKALAPAK",3,IF(H2193="E3",4,IF(H2193="LAZADA",5,IF(H2193="MAGELLAN",6,IF(H2193="SHOPEE",7,IF(H2193="TOKOPEDIA",8,9))))))))</f>
        <v>6</v>
      </c>
      <c r="J2193">
        <v>4473</v>
      </c>
      <c r="K2193">
        <f>IF(M2193="Bermasalah",0,1)</f>
        <v>1</v>
      </c>
      <c r="L2193" t="s">
        <v>49</v>
      </c>
      <c r="M2193" t="str">
        <f t="shared" si="142"/>
        <v>Tidak Bermasalah</v>
      </c>
    </row>
    <row r="2194" spans="1:13" x14ac:dyDescent="0.25">
      <c r="A2194" s="1">
        <v>45043</v>
      </c>
      <c r="B2194" t="s">
        <v>28</v>
      </c>
      <c r="C2194">
        <f t="shared" ref="C2194:C2206" si="145">IF(B2194=B2193,96,97)</f>
        <v>96</v>
      </c>
      <c r="D2194" t="s">
        <v>8</v>
      </c>
      <c r="E2194">
        <f>IF(D2194="ECO",1,IF(D2194="EZ",2,3))</f>
        <v>2</v>
      </c>
      <c r="F2194" t="s">
        <v>4</v>
      </c>
      <c r="G2194">
        <f>IF(F2194="PP_PM",1,IF(F2194="PP_CASH",2,3))</f>
        <v>1</v>
      </c>
      <c r="H2194" t="s">
        <v>12</v>
      </c>
      <c r="I2194">
        <f>IF(H2194="AKULAKUOB",1,IF(H2194="BUKAEXPRESS",2,IF(H2194="BUKALAPAK",3,IF(H2194="E3",4,IF(H2194="LAZADA",5,IF(H2194="MAGELLAN",6,IF(H2194="SHOPEE",7,IF(H2194="TOKOPEDIA",8,9))))))))</f>
        <v>6</v>
      </c>
      <c r="J2194">
        <v>40740</v>
      </c>
      <c r="K2194">
        <f>IF(M2194="Bermasalah",0,1)</f>
        <v>0</v>
      </c>
      <c r="L2194" t="s">
        <v>131</v>
      </c>
      <c r="M2194" t="str">
        <f t="shared" si="142"/>
        <v>Bermasalah</v>
      </c>
    </row>
    <row r="2195" spans="1:13" x14ac:dyDescent="0.25">
      <c r="A2195" s="1">
        <v>45102</v>
      </c>
      <c r="B2195" t="s">
        <v>28</v>
      </c>
      <c r="C2195">
        <f t="shared" si="145"/>
        <v>96</v>
      </c>
      <c r="D2195" t="s">
        <v>8</v>
      </c>
      <c r="E2195">
        <f>IF(D2195="ECO",1,IF(D2195="EZ",2,3))</f>
        <v>2</v>
      </c>
      <c r="F2195" t="s">
        <v>4</v>
      </c>
      <c r="G2195">
        <f>IF(F2195="PP_PM",1,IF(F2195="PP_CASH",2,3))</f>
        <v>1</v>
      </c>
      <c r="H2195" t="s">
        <v>12</v>
      </c>
      <c r="I2195">
        <f>IF(H2195="AKULAKUOB",1,IF(H2195="BUKAEXPRESS",2,IF(H2195="BUKALAPAK",3,IF(H2195="E3",4,IF(H2195="LAZADA",5,IF(H2195="MAGELLAN",6,IF(H2195="SHOPEE",7,IF(H2195="TOKOPEDIA",8,9))))))))</f>
        <v>6</v>
      </c>
      <c r="J2195">
        <v>10295</v>
      </c>
      <c r="K2195">
        <f>IF(M2195="Bermasalah",0,1)</f>
        <v>0</v>
      </c>
      <c r="L2195" t="s">
        <v>19</v>
      </c>
      <c r="M2195" t="str">
        <f t="shared" si="142"/>
        <v>Bermasalah</v>
      </c>
    </row>
    <row r="2196" spans="1:13" x14ac:dyDescent="0.25">
      <c r="A2196" s="1">
        <v>45081</v>
      </c>
      <c r="B2196" t="s">
        <v>28</v>
      </c>
      <c r="C2196">
        <f t="shared" si="145"/>
        <v>96</v>
      </c>
      <c r="D2196" t="s">
        <v>8</v>
      </c>
      <c r="E2196">
        <f>IF(D2196="ECO",1,IF(D2196="EZ",2,3))</f>
        <v>2</v>
      </c>
      <c r="F2196" t="s">
        <v>4</v>
      </c>
      <c r="G2196">
        <f>IF(F2196="PP_PM",1,IF(F2196="PP_CASH",2,3))</f>
        <v>1</v>
      </c>
      <c r="H2196" t="s">
        <v>12</v>
      </c>
      <c r="I2196">
        <f>IF(H2196="AKULAKUOB",1,IF(H2196="BUKAEXPRESS",2,IF(H2196="BUKALAPAK",3,IF(H2196="E3",4,IF(H2196="LAZADA",5,IF(H2196="MAGELLAN",6,IF(H2196="SHOPEE",7,IF(H2196="TOKOPEDIA",8,9))))))))</f>
        <v>6</v>
      </c>
      <c r="J2196">
        <v>3990</v>
      </c>
      <c r="K2196">
        <f>IF(M2196="Bermasalah",0,1)</f>
        <v>0</v>
      </c>
      <c r="L2196" t="s">
        <v>19</v>
      </c>
      <c r="M2196" t="str">
        <f t="shared" si="142"/>
        <v>Bermasalah</v>
      </c>
    </row>
    <row r="2197" spans="1:13" x14ac:dyDescent="0.25">
      <c r="A2197" s="1">
        <v>45100</v>
      </c>
      <c r="B2197" t="s">
        <v>28</v>
      </c>
      <c r="C2197">
        <f t="shared" si="145"/>
        <v>96</v>
      </c>
      <c r="D2197" t="s">
        <v>8</v>
      </c>
      <c r="E2197">
        <f>IF(D2197="ECO",1,IF(D2197="EZ",2,3))</f>
        <v>2</v>
      </c>
      <c r="F2197" t="s">
        <v>4</v>
      </c>
      <c r="G2197">
        <f>IF(F2197="PP_PM",1,IF(F2197="PP_CASH",2,3))</f>
        <v>1</v>
      </c>
      <c r="H2197" t="s">
        <v>12</v>
      </c>
      <c r="I2197">
        <f>IF(H2197="AKULAKUOB",1,IF(H2197="BUKAEXPRESS",2,IF(H2197="BUKALAPAK",3,IF(H2197="E3",4,IF(H2197="LAZADA",5,IF(H2197="MAGELLAN",6,IF(H2197="SHOPEE",7,IF(H2197="TOKOPEDIA",8,9))))))))</f>
        <v>6</v>
      </c>
      <c r="J2197">
        <v>23280</v>
      </c>
      <c r="K2197">
        <f>IF(M2197="Bermasalah",0,1)</f>
        <v>1</v>
      </c>
      <c r="L2197" t="s">
        <v>49</v>
      </c>
      <c r="M2197" t="str">
        <f t="shared" si="142"/>
        <v>Tidak Bermasalah</v>
      </c>
    </row>
    <row r="2198" spans="1:13" x14ac:dyDescent="0.25">
      <c r="A2198" s="1">
        <v>44957</v>
      </c>
      <c r="B2198" t="s">
        <v>28</v>
      </c>
      <c r="C2198">
        <f t="shared" si="145"/>
        <v>96</v>
      </c>
      <c r="D2198" t="s">
        <v>3</v>
      </c>
      <c r="E2198">
        <f>IF(D2198="ECO",1,IF(D2198="EZ",2,3))</f>
        <v>1</v>
      </c>
      <c r="F2198" t="s">
        <v>4</v>
      </c>
      <c r="G2198">
        <f>IF(F2198="PP_PM",1,IF(F2198="PP_CASH",2,3))</f>
        <v>1</v>
      </c>
      <c r="H2198" t="s">
        <v>5</v>
      </c>
      <c r="I2198">
        <f>IF(H2198="AKULAKUOB",1,IF(H2198="BUKAEXPRESS",2,IF(H2198="BUKALAPAK",3,IF(H2198="E3",4,IF(H2198="LAZADA",5,IF(H2198="MAGELLAN",6,IF(H2198="SHOPEE",7,IF(H2198="TOKOPEDIA",8,9))))))))</f>
        <v>7</v>
      </c>
      <c r="J2198">
        <v>31432</v>
      </c>
      <c r="K2198">
        <f>IF(M2198="Bermasalah",0,1)</f>
        <v>1</v>
      </c>
      <c r="L2198" t="s">
        <v>49</v>
      </c>
      <c r="M2198" t="str">
        <f t="shared" si="142"/>
        <v>Tidak Bermasalah</v>
      </c>
    </row>
    <row r="2199" spans="1:13" x14ac:dyDescent="0.25">
      <c r="A2199" s="1">
        <v>45034</v>
      </c>
      <c r="B2199" t="s">
        <v>28</v>
      </c>
      <c r="C2199">
        <f t="shared" si="145"/>
        <v>96</v>
      </c>
      <c r="D2199" t="s">
        <v>8</v>
      </c>
      <c r="E2199">
        <f>IF(D2199="ECO",1,IF(D2199="EZ",2,3))</f>
        <v>2</v>
      </c>
      <c r="F2199" t="s">
        <v>4</v>
      </c>
      <c r="G2199">
        <f>IF(F2199="PP_PM",1,IF(F2199="PP_CASH",2,3))</f>
        <v>1</v>
      </c>
      <c r="H2199" t="s">
        <v>5</v>
      </c>
      <c r="I2199">
        <f>IF(H2199="AKULAKUOB",1,IF(H2199="BUKAEXPRESS",2,IF(H2199="BUKALAPAK",3,IF(H2199="E3",4,IF(H2199="LAZADA",5,IF(H2199="MAGELLAN",6,IF(H2199="SHOPEE",7,IF(H2199="TOKOPEDIA",8,9))))))))</f>
        <v>7</v>
      </c>
      <c r="J2199">
        <v>27645</v>
      </c>
      <c r="K2199">
        <f>IF(M2199="Bermasalah",0,1)</f>
        <v>0</v>
      </c>
      <c r="L2199" t="s">
        <v>131</v>
      </c>
      <c r="M2199" t="str">
        <f t="shared" si="142"/>
        <v>Bermasalah</v>
      </c>
    </row>
    <row r="2200" spans="1:13" x14ac:dyDescent="0.25">
      <c r="A2200" s="1">
        <v>45042</v>
      </c>
      <c r="B2200" t="s">
        <v>28</v>
      </c>
      <c r="C2200">
        <f t="shared" si="145"/>
        <v>96</v>
      </c>
      <c r="D2200" t="s">
        <v>8</v>
      </c>
      <c r="E2200">
        <f>IF(D2200="ECO",1,IF(D2200="EZ",2,3))</f>
        <v>2</v>
      </c>
      <c r="F2200" t="s">
        <v>4</v>
      </c>
      <c r="G2200">
        <f>IF(F2200="PP_PM",1,IF(F2200="PP_CASH",2,3))</f>
        <v>1</v>
      </c>
      <c r="H2200" t="s">
        <v>5</v>
      </c>
      <c r="I2200">
        <f>IF(H2200="AKULAKUOB",1,IF(H2200="BUKAEXPRESS",2,IF(H2200="BUKALAPAK",3,IF(H2200="E3",4,IF(H2200="LAZADA",5,IF(H2200="MAGELLAN",6,IF(H2200="SHOPEE",7,IF(H2200="TOKOPEDIA",8,9))))))))</f>
        <v>7</v>
      </c>
      <c r="J2200">
        <v>24250</v>
      </c>
      <c r="K2200">
        <f>IF(M2200="Bermasalah",0,1)</f>
        <v>1</v>
      </c>
      <c r="L2200" t="s">
        <v>49</v>
      </c>
      <c r="M2200" t="str">
        <f t="shared" si="142"/>
        <v>Tidak Bermasalah</v>
      </c>
    </row>
    <row r="2201" spans="1:13" x14ac:dyDescent="0.25">
      <c r="A2201" s="1">
        <v>45022</v>
      </c>
      <c r="B2201" t="s">
        <v>28</v>
      </c>
      <c r="C2201">
        <f t="shared" si="145"/>
        <v>96</v>
      </c>
      <c r="D2201" t="s">
        <v>8</v>
      </c>
      <c r="E2201">
        <f>IF(D2201="ECO",1,IF(D2201="EZ",2,3))</f>
        <v>2</v>
      </c>
      <c r="F2201" t="s">
        <v>4</v>
      </c>
      <c r="G2201">
        <f>IF(F2201="PP_PM",1,IF(F2201="PP_CASH",2,3))</f>
        <v>1</v>
      </c>
      <c r="H2201" t="s">
        <v>5</v>
      </c>
      <c r="I2201">
        <f>IF(H2201="AKULAKUOB",1,IF(H2201="BUKAEXPRESS",2,IF(H2201="BUKALAPAK",3,IF(H2201="E3",4,IF(H2201="LAZADA",5,IF(H2201="MAGELLAN",6,IF(H2201="SHOPEE",7,IF(H2201="TOKOPEDIA",8,9))))))))</f>
        <v>7</v>
      </c>
      <c r="J2201">
        <v>17460</v>
      </c>
      <c r="K2201">
        <f>IF(M2201="Bermasalah",0,1)</f>
        <v>0</v>
      </c>
      <c r="L2201" t="s">
        <v>19</v>
      </c>
      <c r="M2201" t="str">
        <f t="shared" si="142"/>
        <v>Bermasalah</v>
      </c>
    </row>
    <row r="2202" spans="1:13" x14ac:dyDescent="0.25">
      <c r="A2202" s="1">
        <v>45066</v>
      </c>
      <c r="B2202" t="s">
        <v>28</v>
      </c>
      <c r="C2202">
        <f t="shared" si="145"/>
        <v>96</v>
      </c>
      <c r="D2202" t="s">
        <v>8</v>
      </c>
      <c r="E2202">
        <f>IF(D2202="ECO",1,IF(D2202="EZ",2,3))</f>
        <v>2</v>
      </c>
      <c r="F2202" t="s">
        <v>4</v>
      </c>
      <c r="G2202">
        <f>IF(F2202="PP_PM",1,IF(F2202="PP_CASH",2,3))</f>
        <v>1</v>
      </c>
      <c r="H2202" t="s">
        <v>5</v>
      </c>
      <c r="I2202">
        <f>IF(H2202="AKULAKUOB",1,IF(H2202="BUKAEXPRESS",2,IF(H2202="BUKALAPAK",3,IF(H2202="E3",4,IF(H2202="LAZADA",5,IF(H2202="MAGELLAN",6,IF(H2202="SHOPEE",7,IF(H2202="TOKOPEDIA",8,9))))))))</f>
        <v>7</v>
      </c>
      <c r="J2202">
        <v>30555</v>
      </c>
      <c r="K2202">
        <f>IF(M2202="Bermasalah",0,1)</f>
        <v>1</v>
      </c>
      <c r="L2202" t="s">
        <v>49</v>
      </c>
      <c r="M2202" t="str">
        <f t="shared" si="142"/>
        <v>Tidak Bermasalah</v>
      </c>
    </row>
    <row r="2203" spans="1:13" x14ac:dyDescent="0.25">
      <c r="A2203" s="1">
        <v>45059</v>
      </c>
      <c r="B2203" t="s">
        <v>28</v>
      </c>
      <c r="C2203">
        <f t="shared" si="145"/>
        <v>96</v>
      </c>
      <c r="D2203" t="s">
        <v>3</v>
      </c>
      <c r="E2203">
        <f>IF(D2203="ECO",1,IF(D2203="EZ",2,3))</f>
        <v>1</v>
      </c>
      <c r="F2203" t="s">
        <v>4</v>
      </c>
      <c r="G2203">
        <f>IF(F2203="PP_PM",1,IF(F2203="PP_CASH",2,3))</f>
        <v>1</v>
      </c>
      <c r="H2203" t="s">
        <v>5</v>
      </c>
      <c r="I2203">
        <f>IF(H2203="AKULAKUOB",1,IF(H2203="BUKAEXPRESS",2,IF(H2203="BUKALAPAK",3,IF(H2203="E3",4,IF(H2203="LAZADA",5,IF(H2203="MAGELLAN",6,IF(H2203="SHOPEE",7,IF(H2203="TOKOPEDIA",8,9))))))))</f>
        <v>7</v>
      </c>
      <c r="J2203">
        <v>22028</v>
      </c>
      <c r="K2203">
        <f>IF(M2203="Bermasalah",0,1)</f>
        <v>1</v>
      </c>
      <c r="L2203" t="s">
        <v>49</v>
      </c>
      <c r="M2203" t="str">
        <f t="shared" si="142"/>
        <v>Tidak Bermasalah</v>
      </c>
    </row>
    <row r="2204" spans="1:13" x14ac:dyDescent="0.25">
      <c r="A2204" s="1">
        <v>45098</v>
      </c>
      <c r="B2204" t="s">
        <v>28</v>
      </c>
      <c r="C2204">
        <f t="shared" si="145"/>
        <v>96</v>
      </c>
      <c r="D2204" t="s">
        <v>8</v>
      </c>
      <c r="E2204">
        <f>IF(D2204="ECO",1,IF(D2204="EZ",2,3))</f>
        <v>2</v>
      </c>
      <c r="F2204" t="s">
        <v>4</v>
      </c>
      <c r="G2204">
        <f>IF(F2204="PP_PM",1,IF(F2204="PP_CASH",2,3))</f>
        <v>1</v>
      </c>
      <c r="H2204" t="s">
        <v>5</v>
      </c>
      <c r="I2204">
        <f>IF(H2204="AKULAKUOB",1,IF(H2204="BUKAEXPRESS",2,IF(H2204="BUKALAPAK",3,IF(H2204="E3",4,IF(H2204="LAZADA",5,IF(H2204="MAGELLAN",6,IF(H2204="SHOPEE",7,IF(H2204="TOKOPEDIA",8,9))))))))</f>
        <v>7</v>
      </c>
      <c r="J2204">
        <v>25220</v>
      </c>
      <c r="K2204">
        <f>IF(M2204="Bermasalah",0,1)</f>
        <v>1</v>
      </c>
      <c r="L2204" t="s">
        <v>46</v>
      </c>
      <c r="M2204" t="str">
        <f t="shared" si="142"/>
        <v>Tidak Bermasalah</v>
      </c>
    </row>
    <row r="2205" spans="1:13" x14ac:dyDescent="0.25">
      <c r="A2205" s="1">
        <v>45088</v>
      </c>
      <c r="B2205" t="s">
        <v>125</v>
      </c>
      <c r="C2205">
        <f t="shared" si="145"/>
        <v>97</v>
      </c>
      <c r="D2205" t="s">
        <v>8</v>
      </c>
      <c r="E2205">
        <f>IF(D2205="ECO",1,IF(D2205="EZ",2,3))</f>
        <v>2</v>
      </c>
      <c r="F2205" t="s">
        <v>4</v>
      </c>
      <c r="G2205">
        <f>IF(F2205="PP_PM",1,IF(F2205="PP_CASH",2,3))</f>
        <v>1</v>
      </c>
      <c r="H2205" t="s">
        <v>5</v>
      </c>
      <c r="I2205">
        <f>IF(H2205="AKULAKUOB",1,IF(H2205="BUKAEXPRESS",2,IF(H2205="BUKALAPAK",3,IF(H2205="E3",4,IF(H2205="LAZADA",5,IF(H2205="MAGELLAN",6,IF(H2205="SHOPEE",7,IF(H2205="TOKOPEDIA",8,9))))))))</f>
        <v>7</v>
      </c>
      <c r="J2205">
        <v>12125</v>
      </c>
      <c r="K2205">
        <f>IF(M2205="Bermasalah",0,1)</f>
        <v>1</v>
      </c>
      <c r="L2205" t="s">
        <v>49</v>
      </c>
      <c r="M2205" t="str">
        <f t="shared" ref="M2205:M2258" si="146">IF(L2205="Other","Bermasalah",IF(L2205="Delivery","Tidak Bermasalah",IF(L2205="Kirim","Tidak Bermasalah",IF(L2205="Pack","Tidak Bermasalah",IF(L2205="Paket Bermasalah","Bermasalah",IF(L2205="Paket Tinggal Gudang","Tidak Bermasalah",IF(L2205="Sampai","Tidak Bermasalah",IF(L2205="Tanda Terima","Tidak Bermasalah",IF(L2205="TTD Retur","Bermasalah",0)))))))))</f>
        <v>Tidak Bermasalah</v>
      </c>
    </row>
    <row r="2206" spans="1:13" x14ac:dyDescent="0.25">
      <c r="A2206" s="1">
        <v>45084</v>
      </c>
      <c r="B2206" t="s">
        <v>125</v>
      </c>
      <c r="C2206">
        <f>IF(B2206=B2205,97,98)</f>
        <v>97</v>
      </c>
      <c r="D2206" t="s">
        <v>8</v>
      </c>
      <c r="E2206">
        <f>IF(D2206="ECO",1,IF(D2206="EZ",2,3))</f>
        <v>2</v>
      </c>
      <c r="F2206" t="s">
        <v>4</v>
      </c>
      <c r="G2206">
        <f>IF(F2206="PP_PM",1,IF(F2206="PP_CASH",2,3))</f>
        <v>1</v>
      </c>
      <c r="H2206" t="s">
        <v>5</v>
      </c>
      <c r="I2206">
        <f>IF(H2206="AKULAKUOB",1,IF(H2206="BUKAEXPRESS",2,IF(H2206="BUKALAPAK",3,IF(H2206="E3",4,IF(H2206="LAZADA",5,IF(H2206="MAGELLAN",6,IF(H2206="SHOPEE",7,IF(H2206="TOKOPEDIA",8,9))))))))</f>
        <v>7</v>
      </c>
      <c r="J2206">
        <v>4365</v>
      </c>
      <c r="K2206">
        <f>IF(M2206="Bermasalah",0,1)</f>
        <v>1</v>
      </c>
      <c r="L2206" t="s">
        <v>49</v>
      </c>
      <c r="M2206" t="str">
        <f t="shared" si="146"/>
        <v>Tidak Bermasalah</v>
      </c>
    </row>
    <row r="2207" spans="1:13" x14ac:dyDescent="0.25">
      <c r="A2207" s="1">
        <v>45055</v>
      </c>
      <c r="B2207" t="s">
        <v>125</v>
      </c>
      <c r="C2207">
        <f t="shared" ref="C2207:C2212" si="147">IF(B2207=B2206,97,98)</f>
        <v>97</v>
      </c>
      <c r="D2207" t="s">
        <v>3</v>
      </c>
      <c r="E2207">
        <f>IF(D2207="ECO",1,IF(D2207="EZ",2,3))</f>
        <v>1</v>
      </c>
      <c r="F2207" t="s">
        <v>4</v>
      </c>
      <c r="G2207">
        <f>IF(F2207="PP_PM",1,IF(F2207="PP_CASH",2,3))</f>
        <v>1</v>
      </c>
      <c r="H2207" t="s">
        <v>5</v>
      </c>
      <c r="I2207">
        <f>IF(H2207="AKULAKUOB",1,IF(H2207="BUKAEXPRESS",2,IF(H2207="BUKALAPAK",3,IF(H2207="E3",4,IF(H2207="LAZADA",5,IF(H2207="MAGELLAN",6,IF(H2207="SHOPEE",7,IF(H2207="TOKOPEDIA",8,9))))))))</f>
        <v>7</v>
      </c>
      <c r="J2207">
        <v>19305</v>
      </c>
      <c r="K2207">
        <f>IF(M2207="Bermasalah",0,1)</f>
        <v>1</v>
      </c>
      <c r="L2207" t="s">
        <v>49</v>
      </c>
      <c r="M2207" t="str">
        <f t="shared" si="146"/>
        <v>Tidak Bermasalah</v>
      </c>
    </row>
    <row r="2208" spans="1:13" x14ac:dyDescent="0.25">
      <c r="A2208" s="1">
        <v>45056</v>
      </c>
      <c r="B2208" t="s">
        <v>125</v>
      </c>
      <c r="C2208">
        <f t="shared" si="147"/>
        <v>97</v>
      </c>
      <c r="D2208" t="s">
        <v>3</v>
      </c>
      <c r="E2208">
        <f>IF(D2208="ECO",1,IF(D2208="EZ",2,3))</f>
        <v>1</v>
      </c>
      <c r="F2208" t="s">
        <v>4</v>
      </c>
      <c r="G2208">
        <f>IF(F2208="PP_PM",1,IF(F2208="PP_CASH",2,3))</f>
        <v>1</v>
      </c>
      <c r="H2208" t="s">
        <v>5</v>
      </c>
      <c r="I2208">
        <f>IF(H2208="AKULAKUOB",1,IF(H2208="BUKAEXPRESS",2,IF(H2208="BUKALAPAK",3,IF(H2208="E3",4,IF(H2208="LAZADA",5,IF(H2208="MAGELLAN",6,IF(H2208="SHOPEE",7,IF(H2208="TOKOPEDIA",8,9))))))))</f>
        <v>7</v>
      </c>
      <c r="J2208">
        <v>15840</v>
      </c>
      <c r="K2208">
        <f>IF(M2208="Bermasalah",0,1)</f>
        <v>1</v>
      </c>
      <c r="L2208" t="s">
        <v>49</v>
      </c>
      <c r="M2208" t="str">
        <f t="shared" si="146"/>
        <v>Tidak Bermasalah</v>
      </c>
    </row>
    <row r="2209" spans="1:13" x14ac:dyDescent="0.25">
      <c r="A2209" s="1">
        <v>45100</v>
      </c>
      <c r="B2209" t="s">
        <v>125</v>
      </c>
      <c r="C2209">
        <f t="shared" si="147"/>
        <v>97</v>
      </c>
      <c r="D2209" t="s">
        <v>3</v>
      </c>
      <c r="E2209">
        <f>IF(D2209="ECO",1,IF(D2209="EZ",2,3))</f>
        <v>1</v>
      </c>
      <c r="F2209" t="s">
        <v>4</v>
      </c>
      <c r="G2209">
        <f>IF(F2209="PP_PM",1,IF(F2209="PP_CASH",2,3))</f>
        <v>1</v>
      </c>
      <c r="H2209" t="s">
        <v>5</v>
      </c>
      <c r="I2209">
        <f>IF(H2209="AKULAKUOB",1,IF(H2209="BUKAEXPRESS",2,IF(H2209="BUKALAPAK",3,IF(H2209="E3",4,IF(H2209="LAZADA",5,IF(H2209="MAGELLAN",6,IF(H2209="SHOPEE",7,IF(H2209="TOKOPEDIA",8,9))))))))</f>
        <v>7</v>
      </c>
      <c r="J2209">
        <v>15592</v>
      </c>
      <c r="K2209">
        <f>IF(M2209="Bermasalah",0,1)</f>
        <v>0</v>
      </c>
      <c r="L2209" t="s">
        <v>131</v>
      </c>
      <c r="M2209" t="str">
        <f t="shared" si="146"/>
        <v>Bermasalah</v>
      </c>
    </row>
    <row r="2210" spans="1:13" x14ac:dyDescent="0.25">
      <c r="A2210" s="1">
        <v>45082</v>
      </c>
      <c r="B2210" t="s">
        <v>125</v>
      </c>
      <c r="C2210">
        <f t="shared" si="147"/>
        <v>97</v>
      </c>
      <c r="D2210" t="s">
        <v>3</v>
      </c>
      <c r="E2210">
        <f>IF(D2210="ECO",1,IF(D2210="EZ",2,3))</f>
        <v>1</v>
      </c>
      <c r="F2210" t="s">
        <v>4</v>
      </c>
      <c r="G2210">
        <f>IF(F2210="PP_PM",1,IF(F2210="PP_CASH",2,3))</f>
        <v>1</v>
      </c>
      <c r="H2210" t="s">
        <v>5</v>
      </c>
      <c r="I2210">
        <f>IF(H2210="AKULAKUOB",1,IF(H2210="BUKAEXPRESS",2,IF(H2210="BUKALAPAK",3,IF(H2210="E3",4,IF(H2210="LAZADA",5,IF(H2210="MAGELLAN",6,IF(H2210="SHOPEE",7,IF(H2210="TOKOPEDIA",8,9))))))))</f>
        <v>7</v>
      </c>
      <c r="J2210">
        <v>16335</v>
      </c>
      <c r="K2210">
        <f>IF(M2210="Bermasalah",0,1)</f>
        <v>1</v>
      </c>
      <c r="L2210" t="s">
        <v>49</v>
      </c>
      <c r="M2210" t="str">
        <f t="shared" si="146"/>
        <v>Tidak Bermasalah</v>
      </c>
    </row>
    <row r="2211" spans="1:13" x14ac:dyDescent="0.25">
      <c r="A2211" s="1">
        <v>45029</v>
      </c>
      <c r="B2211" t="s">
        <v>134</v>
      </c>
      <c r="C2211">
        <f t="shared" si="147"/>
        <v>98</v>
      </c>
      <c r="D2211" t="s">
        <v>8</v>
      </c>
      <c r="E2211">
        <f>IF(D2211="ECO",1,IF(D2211="EZ",2,3))</f>
        <v>2</v>
      </c>
      <c r="F2211" t="s">
        <v>4</v>
      </c>
      <c r="G2211">
        <f>IF(F2211="PP_PM",1,IF(F2211="PP_CASH",2,3))</f>
        <v>1</v>
      </c>
      <c r="H2211" t="s">
        <v>108</v>
      </c>
      <c r="I2211">
        <f>IF(H2211="AKULAKUOB",1,IF(H2211="BUKAEXPRESS",2,IF(H2211="BUKALAPAK",3,IF(H2211="E3",4,IF(H2211="LAZADA",5,IF(H2211="MAGELLAN",6,IF(H2211="SHOPEE",7,IF(H2211="TOKOPEDIA",8,9))))))))</f>
        <v>3</v>
      </c>
      <c r="J2211">
        <v>8000</v>
      </c>
      <c r="K2211">
        <f>IF(M2211="Bermasalah",0,1)</f>
        <v>0</v>
      </c>
      <c r="L2211" t="s">
        <v>10</v>
      </c>
      <c r="M2211" t="str">
        <f t="shared" si="146"/>
        <v>Bermasalah</v>
      </c>
    </row>
    <row r="2212" spans="1:13" x14ac:dyDescent="0.25">
      <c r="A2212" s="1">
        <v>44976</v>
      </c>
      <c r="B2212" t="s">
        <v>134</v>
      </c>
      <c r="C2212">
        <f>IF(B2212=B2211,98,99)</f>
        <v>98</v>
      </c>
      <c r="D2212" t="s">
        <v>3</v>
      </c>
      <c r="E2212">
        <f>IF(D2212="ECO",1,IF(D2212="EZ",2,3))</f>
        <v>1</v>
      </c>
      <c r="F2212" t="s">
        <v>4</v>
      </c>
      <c r="G2212">
        <f>IF(F2212="PP_PM",1,IF(F2212="PP_CASH",2,3))</f>
        <v>1</v>
      </c>
      <c r="H2212" t="s">
        <v>5</v>
      </c>
      <c r="I2212">
        <f>IF(H2212="AKULAKUOB",1,IF(H2212="BUKAEXPRESS",2,IF(H2212="BUKALAPAK",3,IF(H2212="E3",4,IF(H2212="LAZADA",5,IF(H2212="MAGELLAN",6,IF(H2212="SHOPEE",7,IF(H2212="TOKOPEDIA",8,9))))))))</f>
        <v>7</v>
      </c>
      <c r="J2212">
        <v>19305</v>
      </c>
      <c r="K2212">
        <f>IF(M2212="Bermasalah",0,1)</f>
        <v>1</v>
      </c>
      <c r="L2212" t="s">
        <v>49</v>
      </c>
      <c r="M2212" t="str">
        <f t="shared" si="146"/>
        <v>Tidak Bermasalah</v>
      </c>
    </row>
    <row r="2213" spans="1:13" x14ac:dyDescent="0.25">
      <c r="A2213" s="1">
        <v>44958</v>
      </c>
      <c r="B2213" t="s">
        <v>134</v>
      </c>
      <c r="C2213">
        <f t="shared" ref="C2213:C2240" si="148">IF(B2213=B2212,98,99)</f>
        <v>98</v>
      </c>
      <c r="D2213" t="s">
        <v>3</v>
      </c>
      <c r="E2213">
        <f>IF(D2213="ECO",1,IF(D2213="EZ",2,3))</f>
        <v>1</v>
      </c>
      <c r="F2213" t="s">
        <v>4</v>
      </c>
      <c r="G2213">
        <f>IF(F2213="PP_PM",1,IF(F2213="PP_CASH",2,3))</f>
        <v>1</v>
      </c>
      <c r="H2213" t="s">
        <v>5</v>
      </c>
      <c r="I2213">
        <f>IF(H2213="AKULAKUOB",1,IF(H2213="BUKAEXPRESS",2,IF(H2213="BUKALAPAK",3,IF(H2213="E3",4,IF(H2213="LAZADA",5,IF(H2213="MAGELLAN",6,IF(H2213="SHOPEE",7,IF(H2213="TOKOPEDIA",8,9))))))))</f>
        <v>7</v>
      </c>
      <c r="J2213">
        <v>22028</v>
      </c>
      <c r="K2213">
        <f>IF(M2213="Bermasalah",0,1)</f>
        <v>1</v>
      </c>
      <c r="L2213" t="s">
        <v>49</v>
      </c>
      <c r="M2213" t="str">
        <f t="shared" si="146"/>
        <v>Tidak Bermasalah</v>
      </c>
    </row>
    <row r="2214" spans="1:13" x14ac:dyDescent="0.25">
      <c r="A2214" s="1">
        <v>45045</v>
      </c>
      <c r="B2214" t="s">
        <v>134</v>
      </c>
      <c r="C2214">
        <f t="shared" si="148"/>
        <v>98</v>
      </c>
      <c r="D2214" t="s">
        <v>8</v>
      </c>
      <c r="E2214">
        <f>IF(D2214="ECO",1,IF(D2214="EZ",2,3))</f>
        <v>2</v>
      </c>
      <c r="F2214" t="s">
        <v>4</v>
      </c>
      <c r="G2214">
        <f>IF(F2214="PP_PM",1,IF(F2214="PP_CASH",2,3))</f>
        <v>1</v>
      </c>
      <c r="H2214" t="s">
        <v>5</v>
      </c>
      <c r="I2214">
        <f>IF(H2214="AKULAKUOB",1,IF(H2214="BUKAEXPRESS",2,IF(H2214="BUKALAPAK",3,IF(H2214="E3",4,IF(H2214="LAZADA",5,IF(H2214="MAGELLAN",6,IF(H2214="SHOPEE",7,IF(H2214="TOKOPEDIA",8,9))))))))</f>
        <v>7</v>
      </c>
      <c r="J2214">
        <v>15035</v>
      </c>
      <c r="K2214">
        <f>IF(M2214="Bermasalah",0,1)</f>
        <v>1</v>
      </c>
      <c r="L2214" t="s">
        <v>49</v>
      </c>
      <c r="M2214" t="str">
        <f t="shared" si="146"/>
        <v>Tidak Bermasalah</v>
      </c>
    </row>
    <row r="2215" spans="1:13" x14ac:dyDescent="0.25">
      <c r="A2215" s="1">
        <v>45017</v>
      </c>
      <c r="B2215" t="s">
        <v>134</v>
      </c>
      <c r="C2215">
        <f t="shared" si="148"/>
        <v>98</v>
      </c>
      <c r="D2215" t="s">
        <v>3</v>
      </c>
      <c r="E2215">
        <f>IF(D2215="ECO",1,IF(D2215="EZ",2,3))</f>
        <v>1</v>
      </c>
      <c r="F2215" t="s">
        <v>4</v>
      </c>
      <c r="G2215">
        <f>IF(F2215="PP_PM",1,IF(F2215="PP_CASH",2,3))</f>
        <v>1</v>
      </c>
      <c r="H2215" t="s">
        <v>5</v>
      </c>
      <c r="I2215">
        <f>IF(H2215="AKULAKUOB",1,IF(H2215="BUKAEXPRESS",2,IF(H2215="BUKALAPAK",3,IF(H2215="E3",4,IF(H2215="LAZADA",5,IF(H2215="MAGELLAN",6,IF(H2215="SHOPEE",7,IF(H2215="TOKOPEDIA",8,9))))))))</f>
        <v>7</v>
      </c>
      <c r="J2215">
        <v>23265</v>
      </c>
      <c r="K2215">
        <f>IF(M2215="Bermasalah",0,1)</f>
        <v>0</v>
      </c>
      <c r="L2215" t="s">
        <v>131</v>
      </c>
      <c r="M2215" t="str">
        <f t="shared" si="146"/>
        <v>Bermasalah</v>
      </c>
    </row>
    <row r="2216" spans="1:13" x14ac:dyDescent="0.25">
      <c r="A2216" s="1">
        <v>45022</v>
      </c>
      <c r="B2216" t="s">
        <v>134</v>
      </c>
      <c r="C2216">
        <f t="shared" si="148"/>
        <v>98</v>
      </c>
      <c r="D2216" t="s">
        <v>8</v>
      </c>
      <c r="E2216">
        <f>IF(D2216="ECO",1,IF(D2216="EZ",2,3))</f>
        <v>2</v>
      </c>
      <c r="F2216" t="s">
        <v>4</v>
      </c>
      <c r="G2216">
        <f>IF(F2216="PP_PM",1,IF(F2216="PP_CASH",2,3))</f>
        <v>1</v>
      </c>
      <c r="H2216" t="s">
        <v>5</v>
      </c>
      <c r="I2216">
        <f>IF(H2216="AKULAKUOB",1,IF(H2216="BUKAEXPRESS",2,IF(H2216="BUKALAPAK",3,IF(H2216="E3",4,IF(H2216="LAZADA",5,IF(H2216="MAGELLAN",6,IF(H2216="SHOPEE",7,IF(H2216="TOKOPEDIA",8,9))))))))</f>
        <v>7</v>
      </c>
      <c r="J2216">
        <v>4000</v>
      </c>
      <c r="K2216">
        <f>IF(M2216="Bermasalah",0,1)</f>
        <v>0</v>
      </c>
      <c r="L2216" t="s">
        <v>19</v>
      </c>
      <c r="M2216" t="str">
        <f t="shared" si="146"/>
        <v>Bermasalah</v>
      </c>
    </row>
    <row r="2217" spans="1:13" x14ac:dyDescent="0.25">
      <c r="A2217" s="1">
        <v>45023</v>
      </c>
      <c r="B2217" t="s">
        <v>134</v>
      </c>
      <c r="C2217">
        <f t="shared" si="148"/>
        <v>98</v>
      </c>
      <c r="D2217" t="s">
        <v>8</v>
      </c>
      <c r="E2217">
        <f>IF(D2217="ECO",1,IF(D2217="EZ",2,3))</f>
        <v>2</v>
      </c>
      <c r="F2217" t="s">
        <v>4</v>
      </c>
      <c r="G2217">
        <f>IF(F2217="PP_PM",1,IF(F2217="PP_CASH",2,3))</f>
        <v>1</v>
      </c>
      <c r="H2217" t="s">
        <v>5</v>
      </c>
      <c r="I2217">
        <f>IF(H2217="AKULAKUOB",1,IF(H2217="BUKAEXPRESS",2,IF(H2217="BUKALAPAK",3,IF(H2217="E3",4,IF(H2217="LAZADA",5,IF(H2217="MAGELLAN",6,IF(H2217="SHOPEE",7,IF(H2217="TOKOPEDIA",8,9))))))))</f>
        <v>7</v>
      </c>
      <c r="J2217">
        <v>4365</v>
      </c>
      <c r="K2217">
        <f>IF(M2217="Bermasalah",0,1)</f>
        <v>0</v>
      </c>
      <c r="L2217" t="s">
        <v>19</v>
      </c>
      <c r="M2217" t="str">
        <f t="shared" si="146"/>
        <v>Bermasalah</v>
      </c>
    </row>
    <row r="2218" spans="1:13" x14ac:dyDescent="0.25">
      <c r="A2218" s="1">
        <v>45024</v>
      </c>
      <c r="B2218" t="s">
        <v>134</v>
      </c>
      <c r="C2218">
        <f t="shared" si="148"/>
        <v>98</v>
      </c>
      <c r="D2218" t="s">
        <v>8</v>
      </c>
      <c r="E2218">
        <f>IF(D2218="ECO",1,IF(D2218="EZ",2,3))</f>
        <v>2</v>
      </c>
      <c r="F2218" t="s">
        <v>4</v>
      </c>
      <c r="G2218">
        <f>IF(F2218="PP_PM",1,IF(F2218="PP_CASH",2,3))</f>
        <v>1</v>
      </c>
      <c r="H2218" t="s">
        <v>5</v>
      </c>
      <c r="I2218">
        <f>IF(H2218="AKULAKUOB",1,IF(H2218="BUKAEXPRESS",2,IF(H2218="BUKALAPAK",3,IF(H2218="E3",4,IF(H2218="LAZADA",5,IF(H2218="MAGELLAN",6,IF(H2218="SHOPEE",7,IF(H2218="TOKOPEDIA",8,9))))))))</f>
        <v>7</v>
      </c>
      <c r="J2218">
        <v>4000</v>
      </c>
      <c r="K2218">
        <f>IF(M2218="Bermasalah",0,1)</f>
        <v>0</v>
      </c>
      <c r="L2218" t="s">
        <v>19</v>
      </c>
      <c r="M2218" t="str">
        <f t="shared" si="146"/>
        <v>Bermasalah</v>
      </c>
    </row>
    <row r="2219" spans="1:13" x14ac:dyDescent="0.25">
      <c r="A2219" s="1">
        <v>45024</v>
      </c>
      <c r="B2219" t="s">
        <v>134</v>
      </c>
      <c r="C2219">
        <f t="shared" si="148"/>
        <v>98</v>
      </c>
      <c r="D2219" t="s">
        <v>8</v>
      </c>
      <c r="E2219">
        <f>IF(D2219="ECO",1,IF(D2219="EZ",2,3))</f>
        <v>2</v>
      </c>
      <c r="F2219" t="s">
        <v>4</v>
      </c>
      <c r="G2219">
        <f>IF(F2219="PP_PM",1,IF(F2219="PP_CASH",2,3))</f>
        <v>1</v>
      </c>
      <c r="H2219" t="s">
        <v>5</v>
      </c>
      <c r="I2219">
        <f>IF(H2219="AKULAKUOB",1,IF(H2219="BUKAEXPRESS",2,IF(H2219="BUKALAPAK",3,IF(H2219="E3",4,IF(H2219="LAZADA",5,IF(H2219="MAGELLAN",6,IF(H2219="SHOPEE",7,IF(H2219="TOKOPEDIA",8,9))))))))</f>
        <v>7</v>
      </c>
      <c r="J2219">
        <v>4365</v>
      </c>
      <c r="K2219">
        <f>IF(M2219="Bermasalah",0,1)</f>
        <v>0</v>
      </c>
      <c r="L2219" t="s">
        <v>19</v>
      </c>
      <c r="M2219" t="str">
        <f t="shared" si="146"/>
        <v>Bermasalah</v>
      </c>
    </row>
    <row r="2220" spans="1:13" x14ac:dyDescent="0.25">
      <c r="A2220" s="1">
        <v>45026</v>
      </c>
      <c r="B2220" t="s">
        <v>134</v>
      </c>
      <c r="C2220">
        <f t="shared" si="148"/>
        <v>98</v>
      </c>
      <c r="D2220" t="s">
        <v>8</v>
      </c>
      <c r="E2220">
        <f>IF(D2220="ECO",1,IF(D2220="EZ",2,3))</f>
        <v>2</v>
      </c>
      <c r="F2220" t="s">
        <v>4</v>
      </c>
      <c r="G2220">
        <f>IF(F2220="PP_PM",1,IF(F2220="PP_CASH",2,3))</f>
        <v>1</v>
      </c>
      <c r="H2220" t="s">
        <v>5</v>
      </c>
      <c r="I2220">
        <f>IF(H2220="AKULAKUOB",1,IF(H2220="BUKAEXPRESS",2,IF(H2220="BUKALAPAK",3,IF(H2220="E3",4,IF(H2220="LAZADA",5,IF(H2220="MAGELLAN",6,IF(H2220="SHOPEE",7,IF(H2220="TOKOPEDIA",8,9))))))))</f>
        <v>7</v>
      </c>
      <c r="J2220">
        <v>13095</v>
      </c>
      <c r="K2220">
        <f>IF(M2220="Bermasalah",0,1)</f>
        <v>0</v>
      </c>
      <c r="L2220" t="s">
        <v>19</v>
      </c>
      <c r="M2220" t="str">
        <f t="shared" si="146"/>
        <v>Bermasalah</v>
      </c>
    </row>
    <row r="2221" spans="1:13" x14ac:dyDescent="0.25">
      <c r="A2221" s="1">
        <v>45025</v>
      </c>
      <c r="B2221" t="s">
        <v>134</v>
      </c>
      <c r="C2221">
        <f t="shared" si="148"/>
        <v>98</v>
      </c>
      <c r="D2221" t="s">
        <v>3</v>
      </c>
      <c r="E2221">
        <f>IF(D2221="ECO",1,IF(D2221="EZ",2,3))</f>
        <v>1</v>
      </c>
      <c r="F2221" t="s">
        <v>4</v>
      </c>
      <c r="G2221">
        <f>IF(F2221="PP_PM",1,IF(F2221="PP_CASH",2,3))</f>
        <v>1</v>
      </c>
      <c r="H2221" t="s">
        <v>5</v>
      </c>
      <c r="I2221">
        <f>IF(H2221="AKULAKUOB",1,IF(H2221="BUKAEXPRESS",2,IF(H2221="BUKALAPAK",3,IF(H2221="E3",4,IF(H2221="LAZADA",5,IF(H2221="MAGELLAN",6,IF(H2221="SHOPEE",7,IF(H2221="TOKOPEDIA",8,9))))))))</f>
        <v>7</v>
      </c>
      <c r="J2221">
        <v>10890</v>
      </c>
      <c r="K2221">
        <f>IF(M2221="Bermasalah",0,1)</f>
        <v>1</v>
      </c>
      <c r="L2221" t="s">
        <v>49</v>
      </c>
      <c r="M2221" t="str">
        <f t="shared" si="146"/>
        <v>Tidak Bermasalah</v>
      </c>
    </row>
    <row r="2222" spans="1:13" x14ac:dyDescent="0.25">
      <c r="A2222" s="1">
        <v>45022</v>
      </c>
      <c r="B2222" t="s">
        <v>134</v>
      </c>
      <c r="C2222">
        <f t="shared" si="148"/>
        <v>98</v>
      </c>
      <c r="D2222" t="s">
        <v>8</v>
      </c>
      <c r="E2222">
        <f>IF(D2222="ECO",1,IF(D2222="EZ",2,3))</f>
        <v>2</v>
      </c>
      <c r="F2222" t="s">
        <v>4</v>
      </c>
      <c r="G2222">
        <f>IF(F2222="PP_PM",1,IF(F2222="PP_CASH",2,3))</f>
        <v>1</v>
      </c>
      <c r="H2222" t="s">
        <v>5</v>
      </c>
      <c r="I2222">
        <f>IF(H2222="AKULAKUOB",1,IF(H2222="BUKAEXPRESS",2,IF(H2222="BUKALAPAK",3,IF(H2222="E3",4,IF(H2222="LAZADA",5,IF(H2222="MAGELLAN",6,IF(H2222="SHOPEE",7,IF(H2222="TOKOPEDIA",8,9))))))))</f>
        <v>7</v>
      </c>
      <c r="J2222">
        <v>3880</v>
      </c>
      <c r="K2222">
        <f>IF(M2222="Bermasalah",0,1)</f>
        <v>0</v>
      </c>
      <c r="L2222" t="s">
        <v>19</v>
      </c>
      <c r="M2222" t="str">
        <f t="shared" si="146"/>
        <v>Bermasalah</v>
      </c>
    </row>
    <row r="2223" spans="1:13" x14ac:dyDescent="0.25">
      <c r="A2223" s="1">
        <v>45058</v>
      </c>
      <c r="B2223" t="s">
        <v>134</v>
      </c>
      <c r="C2223">
        <f t="shared" si="148"/>
        <v>98</v>
      </c>
      <c r="D2223" t="s">
        <v>3</v>
      </c>
      <c r="E2223">
        <f>IF(D2223="ECO",1,IF(D2223="EZ",2,3))</f>
        <v>1</v>
      </c>
      <c r="F2223" t="s">
        <v>4</v>
      </c>
      <c r="G2223">
        <f>IF(F2223="PP_PM",1,IF(F2223="PP_CASH",2,3))</f>
        <v>1</v>
      </c>
      <c r="H2223" t="s">
        <v>5</v>
      </c>
      <c r="I2223">
        <f>IF(H2223="AKULAKUOB",1,IF(H2223="BUKAEXPRESS",2,IF(H2223="BUKALAPAK",3,IF(H2223="E3",4,IF(H2223="LAZADA",5,IF(H2223="MAGELLAN",6,IF(H2223="SHOPEE",7,IF(H2223="TOKOPEDIA",8,9))))))))</f>
        <v>7</v>
      </c>
      <c r="J2223">
        <v>31432</v>
      </c>
      <c r="K2223">
        <f>IF(M2223="Bermasalah",0,1)</f>
        <v>1</v>
      </c>
      <c r="L2223" t="s">
        <v>49</v>
      </c>
      <c r="M2223" t="str">
        <f t="shared" si="146"/>
        <v>Tidak Bermasalah</v>
      </c>
    </row>
    <row r="2224" spans="1:13" x14ac:dyDescent="0.25">
      <c r="A2224" s="1">
        <v>45059</v>
      </c>
      <c r="B2224" t="s">
        <v>134</v>
      </c>
      <c r="C2224">
        <f t="shared" si="148"/>
        <v>98</v>
      </c>
      <c r="D2224" t="s">
        <v>3</v>
      </c>
      <c r="E2224">
        <f>IF(D2224="ECO",1,IF(D2224="EZ",2,3))</f>
        <v>1</v>
      </c>
      <c r="F2224" t="s">
        <v>4</v>
      </c>
      <c r="G2224">
        <f>IF(F2224="PP_PM",1,IF(F2224="PP_CASH",2,3))</f>
        <v>1</v>
      </c>
      <c r="H2224" t="s">
        <v>5</v>
      </c>
      <c r="I2224">
        <f>IF(H2224="AKULAKUOB",1,IF(H2224="BUKAEXPRESS",2,IF(H2224="BUKALAPAK",3,IF(H2224="E3",4,IF(H2224="LAZADA",5,IF(H2224="MAGELLAN",6,IF(H2224="SHOPEE",7,IF(H2224="TOKOPEDIA",8,9))))))))</f>
        <v>7</v>
      </c>
      <c r="J2224">
        <v>29948</v>
      </c>
      <c r="K2224">
        <f>IF(M2224="Bermasalah",0,1)</f>
        <v>1</v>
      </c>
      <c r="L2224" t="s">
        <v>49</v>
      </c>
      <c r="M2224" t="str">
        <f t="shared" si="146"/>
        <v>Tidak Bermasalah</v>
      </c>
    </row>
    <row r="2225" spans="1:13" x14ac:dyDescent="0.25">
      <c r="A2225" s="1">
        <v>45087</v>
      </c>
      <c r="B2225" t="s">
        <v>134</v>
      </c>
      <c r="C2225">
        <f t="shared" si="148"/>
        <v>98</v>
      </c>
      <c r="D2225" t="s">
        <v>3</v>
      </c>
      <c r="E2225">
        <f>IF(D2225="ECO",1,IF(D2225="EZ",2,3))</f>
        <v>1</v>
      </c>
      <c r="F2225" t="s">
        <v>4</v>
      </c>
      <c r="G2225">
        <f>IF(F2225="PP_PM",1,IF(F2225="PP_CASH",2,3))</f>
        <v>1</v>
      </c>
      <c r="H2225" t="s">
        <v>5</v>
      </c>
      <c r="I2225">
        <f>IF(H2225="AKULAKUOB",1,IF(H2225="BUKAEXPRESS",2,IF(H2225="BUKALAPAK",3,IF(H2225="E3",4,IF(H2225="LAZADA",5,IF(H2225="MAGELLAN",6,IF(H2225="SHOPEE",7,IF(H2225="TOKOPEDIA",8,9))))))))</f>
        <v>7</v>
      </c>
      <c r="J2225">
        <v>9158</v>
      </c>
      <c r="K2225">
        <f>IF(M2225="Bermasalah",0,1)</f>
        <v>1</v>
      </c>
      <c r="L2225" t="s">
        <v>49</v>
      </c>
      <c r="M2225" t="str">
        <f t="shared" si="146"/>
        <v>Tidak Bermasalah</v>
      </c>
    </row>
    <row r="2226" spans="1:13" x14ac:dyDescent="0.25">
      <c r="A2226" s="1">
        <v>45088</v>
      </c>
      <c r="B2226" t="s">
        <v>134</v>
      </c>
      <c r="C2226">
        <f t="shared" si="148"/>
        <v>98</v>
      </c>
      <c r="D2226" t="s">
        <v>8</v>
      </c>
      <c r="E2226">
        <f>IF(D2226="ECO",1,IF(D2226="EZ",2,3))</f>
        <v>2</v>
      </c>
      <c r="F2226" t="s">
        <v>4</v>
      </c>
      <c r="G2226">
        <f>IF(F2226="PP_PM",1,IF(F2226="PP_CASH",2,3))</f>
        <v>1</v>
      </c>
      <c r="H2226" t="s">
        <v>5</v>
      </c>
      <c r="I2226">
        <f>IF(H2226="AKULAKUOB",1,IF(H2226="BUKAEXPRESS",2,IF(H2226="BUKALAPAK",3,IF(H2226="E3",4,IF(H2226="LAZADA",5,IF(H2226="MAGELLAN",6,IF(H2226="SHOPEE",7,IF(H2226="TOKOPEDIA",8,9))))))))</f>
        <v>7</v>
      </c>
      <c r="J2226">
        <v>4000</v>
      </c>
      <c r="K2226">
        <f>IF(M2226="Bermasalah",0,1)</f>
        <v>0</v>
      </c>
      <c r="L2226" t="s">
        <v>19</v>
      </c>
      <c r="M2226" t="str">
        <f t="shared" si="146"/>
        <v>Bermasalah</v>
      </c>
    </row>
    <row r="2227" spans="1:13" x14ac:dyDescent="0.25">
      <c r="A2227" s="1">
        <v>45104</v>
      </c>
      <c r="B2227" t="s">
        <v>134</v>
      </c>
      <c r="C2227">
        <f t="shared" si="148"/>
        <v>98</v>
      </c>
      <c r="D2227" t="s">
        <v>8</v>
      </c>
      <c r="E2227">
        <f>IF(D2227="ECO",1,IF(D2227="EZ",2,3))</f>
        <v>2</v>
      </c>
      <c r="F2227" t="s">
        <v>4</v>
      </c>
      <c r="G2227">
        <f>IF(F2227="PP_PM",1,IF(F2227="PP_CASH",2,3))</f>
        <v>1</v>
      </c>
      <c r="H2227" t="s">
        <v>5</v>
      </c>
      <c r="I2227">
        <f>IF(H2227="AKULAKUOB",1,IF(H2227="BUKAEXPRESS",2,IF(H2227="BUKALAPAK",3,IF(H2227="E3",4,IF(H2227="LAZADA",5,IF(H2227="MAGELLAN",6,IF(H2227="SHOPEE",7,IF(H2227="TOKOPEDIA",8,9))))))))</f>
        <v>7</v>
      </c>
      <c r="J2227">
        <v>4000</v>
      </c>
      <c r="K2227">
        <f>IF(M2227="Bermasalah",0,1)</f>
        <v>0</v>
      </c>
      <c r="L2227" t="s">
        <v>19</v>
      </c>
      <c r="M2227" t="str">
        <f t="shared" si="146"/>
        <v>Bermasalah</v>
      </c>
    </row>
    <row r="2228" spans="1:13" x14ac:dyDescent="0.25">
      <c r="A2228" s="1">
        <v>45105</v>
      </c>
      <c r="B2228" t="s">
        <v>134</v>
      </c>
      <c r="C2228">
        <f t="shared" si="148"/>
        <v>98</v>
      </c>
      <c r="D2228" t="s">
        <v>8</v>
      </c>
      <c r="E2228">
        <f>IF(D2228="ECO",1,IF(D2228="EZ",2,3))</f>
        <v>2</v>
      </c>
      <c r="F2228" t="s">
        <v>4</v>
      </c>
      <c r="G2228">
        <f>IF(F2228="PP_PM",1,IF(F2228="PP_CASH",2,3))</f>
        <v>1</v>
      </c>
      <c r="H2228" t="s">
        <v>5</v>
      </c>
      <c r="I2228">
        <f>IF(H2228="AKULAKUOB",1,IF(H2228="BUKAEXPRESS",2,IF(H2228="BUKALAPAK",3,IF(H2228="E3",4,IF(H2228="LAZADA",5,IF(H2228="MAGELLAN",6,IF(H2228="SHOPEE",7,IF(H2228="TOKOPEDIA",8,9))))))))</f>
        <v>7</v>
      </c>
      <c r="J2228">
        <v>4000</v>
      </c>
      <c r="K2228">
        <f>IF(M2228="Bermasalah",0,1)</f>
        <v>0</v>
      </c>
      <c r="L2228" t="s">
        <v>19</v>
      </c>
      <c r="M2228" t="str">
        <f t="shared" si="146"/>
        <v>Bermasalah</v>
      </c>
    </row>
    <row r="2229" spans="1:13" x14ac:dyDescent="0.25">
      <c r="A2229" s="1">
        <v>45078</v>
      </c>
      <c r="B2229" t="s">
        <v>134</v>
      </c>
      <c r="C2229">
        <f t="shared" si="148"/>
        <v>98</v>
      </c>
      <c r="D2229" t="s">
        <v>8</v>
      </c>
      <c r="E2229">
        <f>IF(D2229="ECO",1,IF(D2229="EZ",2,3))</f>
        <v>2</v>
      </c>
      <c r="F2229" t="s">
        <v>4</v>
      </c>
      <c r="G2229">
        <f>IF(F2229="PP_PM",1,IF(F2229="PP_CASH",2,3))</f>
        <v>1</v>
      </c>
      <c r="H2229" t="s">
        <v>5</v>
      </c>
      <c r="I2229">
        <f>IF(H2229="AKULAKUOB",1,IF(H2229="BUKAEXPRESS",2,IF(H2229="BUKALAPAK",3,IF(H2229="E3",4,IF(H2229="LAZADA",5,IF(H2229="MAGELLAN",6,IF(H2229="SHOPEE",7,IF(H2229="TOKOPEDIA",8,9))))))))</f>
        <v>7</v>
      </c>
      <c r="J2229">
        <v>4000</v>
      </c>
      <c r="K2229">
        <f>IF(M2229="Bermasalah",0,1)</f>
        <v>0</v>
      </c>
      <c r="L2229" t="s">
        <v>19</v>
      </c>
      <c r="M2229" t="str">
        <f t="shared" si="146"/>
        <v>Bermasalah</v>
      </c>
    </row>
    <row r="2230" spans="1:13" x14ac:dyDescent="0.25">
      <c r="A2230" s="1">
        <v>45079</v>
      </c>
      <c r="B2230" t="s">
        <v>134</v>
      </c>
      <c r="C2230">
        <f t="shared" si="148"/>
        <v>98</v>
      </c>
      <c r="D2230" t="s">
        <v>8</v>
      </c>
      <c r="E2230">
        <f>IF(D2230="ECO",1,IF(D2230="EZ",2,3))</f>
        <v>2</v>
      </c>
      <c r="F2230" t="s">
        <v>4</v>
      </c>
      <c r="G2230">
        <f>IF(F2230="PP_PM",1,IF(F2230="PP_CASH",2,3))</f>
        <v>1</v>
      </c>
      <c r="H2230" t="s">
        <v>5</v>
      </c>
      <c r="I2230">
        <f>IF(H2230="AKULAKUOB",1,IF(H2230="BUKAEXPRESS",2,IF(H2230="BUKALAPAK",3,IF(H2230="E3",4,IF(H2230="LAZADA",5,IF(H2230="MAGELLAN",6,IF(H2230="SHOPEE",7,IF(H2230="TOKOPEDIA",8,9))))))))</f>
        <v>7</v>
      </c>
      <c r="J2230">
        <v>4000</v>
      </c>
      <c r="K2230">
        <f>IF(M2230="Bermasalah",0,1)</f>
        <v>0</v>
      </c>
      <c r="L2230" t="s">
        <v>19</v>
      </c>
      <c r="M2230" t="str">
        <f t="shared" si="146"/>
        <v>Bermasalah</v>
      </c>
    </row>
    <row r="2231" spans="1:13" x14ac:dyDescent="0.25">
      <c r="A2231" s="1">
        <v>45080</v>
      </c>
      <c r="B2231" t="s">
        <v>134</v>
      </c>
      <c r="C2231">
        <f t="shared" si="148"/>
        <v>98</v>
      </c>
      <c r="D2231" t="s">
        <v>8</v>
      </c>
      <c r="E2231">
        <f>IF(D2231="ECO",1,IF(D2231="EZ",2,3))</f>
        <v>2</v>
      </c>
      <c r="F2231" t="s">
        <v>4</v>
      </c>
      <c r="G2231">
        <f>IF(F2231="PP_PM",1,IF(F2231="PP_CASH",2,3))</f>
        <v>1</v>
      </c>
      <c r="H2231" t="s">
        <v>5</v>
      </c>
      <c r="I2231">
        <f>IF(H2231="AKULAKUOB",1,IF(H2231="BUKAEXPRESS",2,IF(H2231="BUKALAPAK",3,IF(H2231="E3",4,IF(H2231="LAZADA",5,IF(H2231="MAGELLAN",6,IF(H2231="SHOPEE",7,IF(H2231="TOKOPEDIA",8,9))))))))</f>
        <v>7</v>
      </c>
      <c r="J2231">
        <v>26190</v>
      </c>
      <c r="K2231">
        <f>IF(M2231="Bermasalah",0,1)</f>
        <v>0</v>
      </c>
      <c r="L2231" t="s">
        <v>19</v>
      </c>
      <c r="M2231" t="str">
        <f t="shared" si="146"/>
        <v>Bermasalah</v>
      </c>
    </row>
    <row r="2232" spans="1:13" x14ac:dyDescent="0.25">
      <c r="A2232" s="1">
        <v>45081</v>
      </c>
      <c r="B2232" t="s">
        <v>134</v>
      </c>
      <c r="C2232">
        <f t="shared" si="148"/>
        <v>98</v>
      </c>
      <c r="D2232" t="s">
        <v>8</v>
      </c>
      <c r="E2232">
        <f>IF(D2232="ECO",1,IF(D2232="EZ",2,3))</f>
        <v>2</v>
      </c>
      <c r="F2232" t="s">
        <v>4</v>
      </c>
      <c r="G2232">
        <f>IF(F2232="PP_PM",1,IF(F2232="PP_CASH",2,3))</f>
        <v>1</v>
      </c>
      <c r="H2232" t="s">
        <v>5</v>
      </c>
      <c r="I2232">
        <f>IF(H2232="AKULAKUOB",1,IF(H2232="BUKAEXPRESS",2,IF(H2232="BUKALAPAK",3,IF(H2232="E3",4,IF(H2232="LAZADA",5,IF(H2232="MAGELLAN",6,IF(H2232="SHOPEE",7,IF(H2232="TOKOPEDIA",8,9))))))))</f>
        <v>7</v>
      </c>
      <c r="J2232">
        <v>4000</v>
      </c>
      <c r="K2232">
        <f>IF(M2232="Bermasalah",0,1)</f>
        <v>0</v>
      </c>
      <c r="L2232" t="s">
        <v>19</v>
      </c>
      <c r="M2232" t="str">
        <f t="shared" si="146"/>
        <v>Bermasalah</v>
      </c>
    </row>
    <row r="2233" spans="1:13" x14ac:dyDescent="0.25">
      <c r="A2233" s="1">
        <v>45084</v>
      </c>
      <c r="B2233" t="s">
        <v>134</v>
      </c>
      <c r="C2233">
        <f t="shared" si="148"/>
        <v>98</v>
      </c>
      <c r="D2233" t="s">
        <v>8</v>
      </c>
      <c r="E2233">
        <f>IF(D2233="ECO",1,IF(D2233="EZ",2,3))</f>
        <v>2</v>
      </c>
      <c r="F2233" t="s">
        <v>4</v>
      </c>
      <c r="G2233">
        <f>IF(F2233="PP_PM",1,IF(F2233="PP_CASH",2,3))</f>
        <v>1</v>
      </c>
      <c r="H2233" t="s">
        <v>5</v>
      </c>
      <c r="I2233">
        <f>IF(H2233="AKULAKUOB",1,IF(H2233="BUKAEXPRESS",2,IF(H2233="BUKALAPAK",3,IF(H2233="E3",4,IF(H2233="LAZADA",5,IF(H2233="MAGELLAN",6,IF(H2233="SHOPEE",7,IF(H2233="TOKOPEDIA",8,9))))))))</f>
        <v>7</v>
      </c>
      <c r="J2233">
        <v>4000</v>
      </c>
      <c r="K2233">
        <f>IF(M2233="Bermasalah",0,1)</f>
        <v>0</v>
      </c>
      <c r="L2233" t="s">
        <v>19</v>
      </c>
      <c r="M2233" t="str">
        <f t="shared" si="146"/>
        <v>Bermasalah</v>
      </c>
    </row>
    <row r="2234" spans="1:13" x14ac:dyDescent="0.25">
      <c r="A2234" s="1">
        <v>45087</v>
      </c>
      <c r="B2234" t="s">
        <v>134</v>
      </c>
      <c r="C2234">
        <f t="shared" si="148"/>
        <v>98</v>
      </c>
      <c r="D2234" t="s">
        <v>8</v>
      </c>
      <c r="E2234">
        <f>IF(D2234="ECO",1,IF(D2234="EZ",2,3))</f>
        <v>2</v>
      </c>
      <c r="F2234" t="s">
        <v>4</v>
      </c>
      <c r="G2234">
        <f>IF(F2234="PP_PM",1,IF(F2234="PP_CASH",2,3))</f>
        <v>1</v>
      </c>
      <c r="H2234" t="s">
        <v>5</v>
      </c>
      <c r="I2234">
        <f>IF(H2234="AKULAKUOB",1,IF(H2234="BUKAEXPRESS",2,IF(H2234="BUKALAPAK",3,IF(H2234="E3",4,IF(H2234="LAZADA",5,IF(H2234="MAGELLAN",6,IF(H2234="SHOPEE",7,IF(H2234="TOKOPEDIA",8,9))))))))</f>
        <v>7</v>
      </c>
      <c r="J2234">
        <v>4000</v>
      </c>
      <c r="K2234">
        <f>IF(M2234="Bermasalah",0,1)</f>
        <v>1</v>
      </c>
      <c r="L2234" t="s">
        <v>49</v>
      </c>
      <c r="M2234" t="str">
        <f t="shared" si="146"/>
        <v>Tidak Bermasalah</v>
      </c>
    </row>
    <row r="2235" spans="1:13" x14ac:dyDescent="0.25">
      <c r="A2235" s="1">
        <v>45097</v>
      </c>
      <c r="B2235" t="s">
        <v>134</v>
      </c>
      <c r="C2235">
        <f t="shared" si="148"/>
        <v>98</v>
      </c>
      <c r="D2235" t="s">
        <v>8</v>
      </c>
      <c r="E2235">
        <f>IF(D2235="ECO",1,IF(D2235="EZ",2,3))</f>
        <v>2</v>
      </c>
      <c r="F2235" t="s">
        <v>4</v>
      </c>
      <c r="G2235">
        <f>IF(F2235="PP_PM",1,IF(F2235="PP_CASH",2,3))</f>
        <v>1</v>
      </c>
      <c r="H2235" t="s">
        <v>5</v>
      </c>
      <c r="I2235">
        <f>IF(H2235="AKULAKUOB",1,IF(H2235="BUKAEXPRESS",2,IF(H2235="BUKALAPAK",3,IF(H2235="E3",4,IF(H2235="LAZADA",5,IF(H2235="MAGELLAN",6,IF(H2235="SHOPEE",7,IF(H2235="TOKOPEDIA",8,9))))))))</f>
        <v>7</v>
      </c>
      <c r="J2235">
        <v>4000</v>
      </c>
      <c r="K2235">
        <f>IF(M2235="Bermasalah",0,1)</f>
        <v>0</v>
      </c>
      <c r="L2235" t="s">
        <v>19</v>
      </c>
      <c r="M2235" t="str">
        <f t="shared" si="146"/>
        <v>Bermasalah</v>
      </c>
    </row>
    <row r="2236" spans="1:13" x14ac:dyDescent="0.25">
      <c r="A2236" s="1">
        <v>45087</v>
      </c>
      <c r="B2236" t="s">
        <v>134</v>
      </c>
      <c r="C2236">
        <f t="shared" si="148"/>
        <v>98</v>
      </c>
      <c r="D2236" t="s">
        <v>8</v>
      </c>
      <c r="E2236">
        <f>IF(D2236="ECO",1,IF(D2236="EZ",2,3))</f>
        <v>2</v>
      </c>
      <c r="F2236" t="s">
        <v>4</v>
      </c>
      <c r="G2236">
        <f>IF(F2236="PP_PM",1,IF(F2236="PP_CASH",2,3))</f>
        <v>1</v>
      </c>
      <c r="H2236" t="s">
        <v>5</v>
      </c>
      <c r="I2236">
        <f>IF(H2236="AKULAKUOB",1,IF(H2236="BUKAEXPRESS",2,IF(H2236="BUKALAPAK",3,IF(H2236="E3",4,IF(H2236="LAZADA",5,IF(H2236="MAGELLAN",6,IF(H2236="SHOPEE",7,IF(H2236="TOKOPEDIA",8,9))))))))</f>
        <v>7</v>
      </c>
      <c r="J2236">
        <v>4000</v>
      </c>
      <c r="K2236">
        <f>IF(M2236="Bermasalah",0,1)</f>
        <v>1</v>
      </c>
      <c r="L2236" t="s">
        <v>49</v>
      </c>
      <c r="M2236" t="str">
        <f t="shared" si="146"/>
        <v>Tidak Bermasalah</v>
      </c>
    </row>
    <row r="2237" spans="1:13" x14ac:dyDescent="0.25">
      <c r="A2237" s="1">
        <v>45079</v>
      </c>
      <c r="B2237" t="s">
        <v>134</v>
      </c>
      <c r="C2237">
        <f t="shared" si="148"/>
        <v>98</v>
      </c>
      <c r="D2237" t="s">
        <v>8</v>
      </c>
      <c r="E2237">
        <f>IF(D2237="ECO",1,IF(D2237="EZ",2,3))</f>
        <v>2</v>
      </c>
      <c r="F2237" t="s">
        <v>4</v>
      </c>
      <c r="G2237">
        <f>IF(F2237="PP_PM",1,IF(F2237="PP_CASH",2,3))</f>
        <v>1</v>
      </c>
      <c r="H2237" t="s">
        <v>5</v>
      </c>
      <c r="I2237">
        <f>IF(H2237="AKULAKUOB",1,IF(H2237="BUKAEXPRESS",2,IF(H2237="BUKALAPAK",3,IF(H2237="E3",4,IF(H2237="LAZADA",5,IF(H2237="MAGELLAN",6,IF(H2237="SHOPEE",7,IF(H2237="TOKOPEDIA",8,9))))))))</f>
        <v>7</v>
      </c>
      <c r="J2237">
        <v>4365</v>
      </c>
      <c r="K2237">
        <f>IF(M2237="Bermasalah",0,1)</f>
        <v>0</v>
      </c>
      <c r="L2237" t="s">
        <v>19</v>
      </c>
      <c r="M2237" t="str">
        <f t="shared" si="146"/>
        <v>Bermasalah</v>
      </c>
    </row>
    <row r="2238" spans="1:13" x14ac:dyDescent="0.25">
      <c r="A2238" s="1">
        <v>45093</v>
      </c>
      <c r="B2238" t="s">
        <v>134</v>
      </c>
      <c r="C2238">
        <f t="shared" si="148"/>
        <v>98</v>
      </c>
      <c r="D2238" t="s">
        <v>3</v>
      </c>
      <c r="E2238">
        <f>IF(D2238="ECO",1,IF(D2238="EZ",2,3))</f>
        <v>1</v>
      </c>
      <c r="F2238" t="s">
        <v>4</v>
      </c>
      <c r="G2238">
        <f>IF(F2238="PP_PM",1,IF(F2238="PP_CASH",2,3))</f>
        <v>1</v>
      </c>
      <c r="H2238" t="s">
        <v>5</v>
      </c>
      <c r="I2238">
        <f>IF(H2238="AKULAKUOB",1,IF(H2238="BUKAEXPRESS",2,IF(H2238="BUKALAPAK",3,IF(H2238="E3",4,IF(H2238="LAZADA",5,IF(H2238="MAGELLAN",6,IF(H2238="SHOPEE",7,IF(H2238="TOKOPEDIA",8,9))))))))</f>
        <v>7</v>
      </c>
      <c r="J2238">
        <v>14355</v>
      </c>
      <c r="K2238">
        <f>IF(M2238="Bermasalah",0,1)</f>
        <v>1</v>
      </c>
      <c r="L2238" t="s">
        <v>49</v>
      </c>
      <c r="M2238" t="str">
        <f t="shared" si="146"/>
        <v>Tidak Bermasalah</v>
      </c>
    </row>
    <row r="2239" spans="1:13" x14ac:dyDescent="0.25">
      <c r="A2239" s="1">
        <v>44983</v>
      </c>
      <c r="B2239" t="s">
        <v>136</v>
      </c>
      <c r="C2239">
        <f t="shared" si="148"/>
        <v>99</v>
      </c>
      <c r="D2239" t="s">
        <v>8</v>
      </c>
      <c r="E2239">
        <f>IF(D2239="ECO",1,IF(D2239="EZ",2,3))</f>
        <v>2</v>
      </c>
      <c r="F2239" t="s">
        <v>4</v>
      </c>
      <c r="G2239">
        <f>IF(F2239="PP_PM",1,IF(F2239="PP_CASH",2,3))</f>
        <v>1</v>
      </c>
      <c r="H2239" t="s">
        <v>12</v>
      </c>
      <c r="I2239">
        <f>IF(H2239="AKULAKUOB",1,IF(H2239="BUKAEXPRESS",2,IF(H2239="BUKALAPAK",3,IF(H2239="E3",4,IF(H2239="LAZADA",5,IF(H2239="MAGELLAN",6,IF(H2239="SHOPEE",7,IF(H2239="TOKOPEDIA",8,9))))))))</f>
        <v>6</v>
      </c>
      <c r="J2239">
        <v>30555</v>
      </c>
      <c r="K2239">
        <f>IF(M2239="Bermasalah",0,1)</f>
        <v>1</v>
      </c>
      <c r="L2239" t="s">
        <v>49</v>
      </c>
      <c r="M2239" t="str">
        <f t="shared" si="146"/>
        <v>Tidak Bermasalah</v>
      </c>
    </row>
    <row r="2240" spans="1:13" x14ac:dyDescent="0.25">
      <c r="A2240" s="1">
        <v>44958</v>
      </c>
      <c r="B2240" t="s">
        <v>136</v>
      </c>
      <c r="C2240">
        <f>IF(B2240=B2239,99,100)</f>
        <v>99</v>
      </c>
      <c r="D2240" t="s">
        <v>3</v>
      </c>
      <c r="E2240">
        <f>IF(D2240="ECO",1,IF(D2240="EZ",2,3))</f>
        <v>1</v>
      </c>
      <c r="F2240" t="s">
        <v>4</v>
      </c>
      <c r="G2240">
        <f>IF(F2240="PP_PM",1,IF(F2240="PP_CASH",2,3))</f>
        <v>1</v>
      </c>
      <c r="H2240" t="s">
        <v>12</v>
      </c>
      <c r="I2240">
        <f>IF(H2240="AKULAKUOB",1,IF(H2240="BUKAEXPRESS",2,IF(H2240="BUKALAPAK",3,IF(H2240="E3",4,IF(H2240="LAZADA",5,IF(H2240="MAGELLAN",6,IF(H2240="SHOPEE",7,IF(H2240="TOKOPEDIA",8,9))))))))</f>
        <v>6</v>
      </c>
      <c r="J2240">
        <v>32918</v>
      </c>
      <c r="K2240">
        <f>IF(M2240="Bermasalah",0,1)</f>
        <v>1</v>
      </c>
      <c r="L2240" t="s">
        <v>49</v>
      </c>
      <c r="M2240" t="str">
        <f t="shared" si="146"/>
        <v>Tidak Bermasalah</v>
      </c>
    </row>
    <row r="2241" spans="1:13" x14ac:dyDescent="0.25">
      <c r="A2241" s="1">
        <v>45044</v>
      </c>
      <c r="B2241" t="s">
        <v>136</v>
      </c>
      <c r="C2241">
        <f t="shared" ref="C2241:C2259" si="149">IF(B2241=B2240,99,100)</f>
        <v>99</v>
      </c>
      <c r="D2241" t="s">
        <v>3</v>
      </c>
      <c r="E2241">
        <f>IF(D2241="ECO",1,IF(D2241="EZ",2,3))</f>
        <v>1</v>
      </c>
      <c r="F2241" t="s">
        <v>4</v>
      </c>
      <c r="G2241">
        <f>IF(F2241="PP_PM",1,IF(F2241="PP_CASH",2,3))</f>
        <v>1</v>
      </c>
      <c r="H2241" t="s">
        <v>12</v>
      </c>
      <c r="I2241">
        <f>IF(H2241="AKULAKUOB",1,IF(H2241="BUKAEXPRESS",2,IF(H2241="BUKALAPAK",3,IF(H2241="E3",4,IF(H2241="LAZADA",5,IF(H2241="MAGELLAN",6,IF(H2241="SHOPEE",7,IF(H2241="TOKOPEDIA",8,9))))))))</f>
        <v>6</v>
      </c>
      <c r="J2241">
        <v>24517</v>
      </c>
      <c r="K2241">
        <f>IF(M2241="Bermasalah",0,1)</f>
        <v>1</v>
      </c>
      <c r="L2241" t="s">
        <v>49</v>
      </c>
      <c r="M2241" t="str">
        <f t="shared" si="146"/>
        <v>Tidak Bermasalah</v>
      </c>
    </row>
    <row r="2242" spans="1:13" x14ac:dyDescent="0.25">
      <c r="A2242" s="1">
        <v>45034</v>
      </c>
      <c r="B2242" t="s">
        <v>136</v>
      </c>
      <c r="C2242">
        <f t="shared" si="149"/>
        <v>99</v>
      </c>
      <c r="D2242" t="s">
        <v>8</v>
      </c>
      <c r="E2242">
        <f>IF(D2242="ECO",1,IF(D2242="EZ",2,3))</f>
        <v>2</v>
      </c>
      <c r="F2242" t="s">
        <v>4</v>
      </c>
      <c r="G2242">
        <f>IF(F2242="PP_PM",1,IF(F2242="PP_CASH",2,3))</f>
        <v>1</v>
      </c>
      <c r="H2242" t="s">
        <v>12</v>
      </c>
      <c r="I2242">
        <f>IF(H2242="AKULAKUOB",1,IF(H2242="BUKAEXPRESS",2,IF(H2242="BUKALAPAK",3,IF(H2242="E3",4,IF(H2242="LAZADA",5,IF(H2242="MAGELLAN",6,IF(H2242="SHOPEE",7,IF(H2242="TOKOPEDIA",8,9))))))))</f>
        <v>6</v>
      </c>
      <c r="J2242">
        <v>4000</v>
      </c>
      <c r="K2242">
        <f>IF(M2242="Bermasalah",0,1)</f>
        <v>0</v>
      </c>
      <c r="L2242" t="s">
        <v>19</v>
      </c>
      <c r="M2242" t="str">
        <f t="shared" si="146"/>
        <v>Bermasalah</v>
      </c>
    </row>
    <row r="2243" spans="1:13" x14ac:dyDescent="0.25">
      <c r="A2243" s="1">
        <v>45043</v>
      </c>
      <c r="B2243" t="s">
        <v>136</v>
      </c>
      <c r="C2243">
        <f t="shared" si="149"/>
        <v>99</v>
      </c>
      <c r="D2243" t="s">
        <v>8</v>
      </c>
      <c r="E2243">
        <f>IF(D2243="ECO",1,IF(D2243="EZ",2,3))</f>
        <v>2</v>
      </c>
      <c r="F2243" t="s">
        <v>4</v>
      </c>
      <c r="G2243">
        <f>IF(F2243="PP_PM",1,IF(F2243="PP_CASH",2,3))</f>
        <v>1</v>
      </c>
      <c r="H2243" t="s">
        <v>12</v>
      </c>
      <c r="I2243">
        <f>IF(H2243="AKULAKUOB",1,IF(H2243="BUKAEXPRESS",2,IF(H2243="BUKALAPAK",3,IF(H2243="E3",4,IF(H2243="LAZADA",5,IF(H2243="MAGELLAN",6,IF(H2243="SHOPEE",7,IF(H2243="TOKOPEDIA",8,9))))))))</f>
        <v>6</v>
      </c>
      <c r="J2243">
        <v>34435</v>
      </c>
      <c r="K2243">
        <f>IF(M2243="Bermasalah",0,1)</f>
        <v>0</v>
      </c>
      <c r="L2243" t="s">
        <v>131</v>
      </c>
      <c r="M2243" t="str">
        <f t="shared" si="146"/>
        <v>Bermasalah</v>
      </c>
    </row>
    <row r="2244" spans="1:13" x14ac:dyDescent="0.25">
      <c r="A2244" s="1">
        <v>45060</v>
      </c>
      <c r="B2244" t="s">
        <v>136</v>
      </c>
      <c r="C2244">
        <f t="shared" si="149"/>
        <v>99</v>
      </c>
      <c r="D2244" t="s">
        <v>3</v>
      </c>
      <c r="E2244">
        <f>IF(D2244="ECO",1,IF(D2244="EZ",2,3))</f>
        <v>1</v>
      </c>
      <c r="F2244" t="s">
        <v>4</v>
      </c>
      <c r="G2244">
        <f>IF(F2244="PP_PM",1,IF(F2244="PP_CASH",2,3))</f>
        <v>1</v>
      </c>
      <c r="H2244" t="s">
        <v>12</v>
      </c>
      <c r="I2244">
        <f>IF(H2244="AKULAKUOB",1,IF(H2244="BUKAEXPRESS",2,IF(H2244="BUKALAPAK",3,IF(H2244="E3",4,IF(H2244="LAZADA",5,IF(H2244="MAGELLAN",6,IF(H2244="SHOPEE",7,IF(H2244="TOKOPEDIA",8,9))))))))</f>
        <v>6</v>
      </c>
      <c r="J2244">
        <v>22028</v>
      </c>
      <c r="K2244">
        <f>IF(M2244="Bermasalah",0,1)</f>
        <v>0</v>
      </c>
      <c r="L2244" t="s">
        <v>131</v>
      </c>
      <c r="M2244" t="str">
        <f t="shared" si="146"/>
        <v>Bermasalah</v>
      </c>
    </row>
    <row r="2245" spans="1:13" x14ac:dyDescent="0.25">
      <c r="A2245" s="1">
        <v>45067</v>
      </c>
      <c r="B2245" t="s">
        <v>136</v>
      </c>
      <c r="C2245">
        <f t="shared" si="149"/>
        <v>99</v>
      </c>
      <c r="D2245" t="s">
        <v>3</v>
      </c>
      <c r="E2245">
        <f>IF(D2245="ECO",1,IF(D2245="EZ",2,3))</f>
        <v>1</v>
      </c>
      <c r="F2245" t="s">
        <v>4</v>
      </c>
      <c r="G2245">
        <f>IF(F2245="PP_PM",1,IF(F2245="PP_CASH",2,3))</f>
        <v>1</v>
      </c>
      <c r="H2245" t="s">
        <v>12</v>
      </c>
      <c r="I2245">
        <f>IF(H2245="AKULAKUOB",1,IF(H2245="BUKAEXPRESS",2,IF(H2245="BUKALAPAK",3,IF(H2245="E3",4,IF(H2245="LAZADA",5,IF(H2245="MAGELLAN",6,IF(H2245="SHOPEE",7,IF(H2245="TOKOPEDIA",8,9))))))))</f>
        <v>6</v>
      </c>
      <c r="J2245">
        <v>18810</v>
      </c>
      <c r="K2245">
        <f>IF(M2245="Bermasalah",0,1)</f>
        <v>1</v>
      </c>
      <c r="L2245" t="s">
        <v>49</v>
      </c>
      <c r="M2245" t="str">
        <f t="shared" si="146"/>
        <v>Tidak Bermasalah</v>
      </c>
    </row>
    <row r="2246" spans="1:13" x14ac:dyDescent="0.25">
      <c r="A2246" s="1">
        <v>44958</v>
      </c>
      <c r="B2246" t="s">
        <v>136</v>
      </c>
      <c r="C2246">
        <f t="shared" si="149"/>
        <v>99</v>
      </c>
      <c r="D2246" t="s">
        <v>8</v>
      </c>
      <c r="E2246">
        <f>IF(D2246="ECO",1,IF(D2246="EZ",2,3))</f>
        <v>2</v>
      </c>
      <c r="F2246" t="s">
        <v>4</v>
      </c>
      <c r="G2246">
        <f>IF(F2246="PP_PM",1,IF(F2246="PP_CASH",2,3))</f>
        <v>1</v>
      </c>
      <c r="H2246" t="s">
        <v>12</v>
      </c>
      <c r="I2246">
        <f>IF(H2246="AKULAKUOB",1,IF(H2246="BUKAEXPRESS",2,IF(H2246="BUKALAPAK",3,IF(H2246="E3",4,IF(H2246="LAZADA",5,IF(H2246="MAGELLAN",6,IF(H2246="SHOPEE",7,IF(H2246="TOKOPEDIA",8,9))))))))</f>
        <v>6</v>
      </c>
      <c r="J2246">
        <v>34288</v>
      </c>
      <c r="K2246">
        <f>IF(M2246="Bermasalah",0,1)</f>
        <v>1</v>
      </c>
      <c r="L2246" t="s">
        <v>49</v>
      </c>
      <c r="M2246" t="str">
        <f t="shared" si="146"/>
        <v>Tidak Bermasalah</v>
      </c>
    </row>
    <row r="2247" spans="1:13" x14ac:dyDescent="0.25">
      <c r="A2247" s="1">
        <v>45034</v>
      </c>
      <c r="B2247" t="s">
        <v>136</v>
      </c>
      <c r="C2247">
        <f t="shared" si="149"/>
        <v>99</v>
      </c>
      <c r="D2247" t="s">
        <v>8</v>
      </c>
      <c r="E2247">
        <f>IF(D2247="ECO",1,IF(D2247="EZ",2,3))</f>
        <v>2</v>
      </c>
      <c r="F2247" t="s">
        <v>4</v>
      </c>
      <c r="G2247">
        <f>IF(F2247="PP_PM",1,IF(F2247="PP_CASH",2,3))</f>
        <v>1</v>
      </c>
      <c r="H2247" t="s">
        <v>12</v>
      </c>
      <c r="I2247">
        <f>IF(H2247="AKULAKUOB",1,IF(H2247="BUKAEXPRESS",2,IF(H2247="BUKALAPAK",3,IF(H2247="E3",4,IF(H2247="LAZADA",5,IF(H2247="MAGELLAN",6,IF(H2247="SHOPEE",7,IF(H2247="TOKOPEDIA",8,9))))))))</f>
        <v>6</v>
      </c>
      <c r="J2247">
        <v>13351</v>
      </c>
      <c r="K2247">
        <f>IF(M2247="Bermasalah",0,1)</f>
        <v>0</v>
      </c>
      <c r="L2247" t="s">
        <v>19</v>
      </c>
      <c r="M2247" t="str">
        <f t="shared" si="146"/>
        <v>Bermasalah</v>
      </c>
    </row>
    <row r="2248" spans="1:13" x14ac:dyDescent="0.25">
      <c r="A2248" s="1">
        <v>45043</v>
      </c>
      <c r="B2248" t="s">
        <v>136</v>
      </c>
      <c r="C2248">
        <f t="shared" si="149"/>
        <v>99</v>
      </c>
      <c r="D2248" t="s">
        <v>8</v>
      </c>
      <c r="E2248">
        <f>IF(D2248="ECO",1,IF(D2248="EZ",2,3))</f>
        <v>2</v>
      </c>
      <c r="F2248" t="s">
        <v>4</v>
      </c>
      <c r="G2248">
        <f>IF(F2248="PP_PM",1,IF(F2248="PP_CASH",2,3))</f>
        <v>1</v>
      </c>
      <c r="H2248" t="s">
        <v>12</v>
      </c>
      <c r="I2248">
        <f>IF(H2248="AKULAKUOB",1,IF(H2248="BUKAEXPRESS",2,IF(H2248="BUKALAPAK",3,IF(H2248="E3",4,IF(H2248="LAZADA",5,IF(H2248="MAGELLAN",6,IF(H2248="SHOPEE",7,IF(H2248="TOKOPEDIA",8,9))))))))</f>
        <v>6</v>
      </c>
      <c r="J2248">
        <v>15780</v>
      </c>
      <c r="K2248">
        <f>IF(M2248="Bermasalah",0,1)</f>
        <v>0</v>
      </c>
      <c r="L2248" t="s">
        <v>131</v>
      </c>
      <c r="M2248" t="str">
        <f t="shared" si="146"/>
        <v>Bermasalah</v>
      </c>
    </row>
    <row r="2249" spans="1:13" x14ac:dyDescent="0.25">
      <c r="A2249" s="1">
        <v>45025</v>
      </c>
      <c r="B2249" t="s">
        <v>136</v>
      </c>
      <c r="C2249">
        <f t="shared" si="149"/>
        <v>99</v>
      </c>
      <c r="D2249" t="s">
        <v>8</v>
      </c>
      <c r="E2249">
        <f>IF(D2249="ECO",1,IF(D2249="EZ",2,3))</f>
        <v>2</v>
      </c>
      <c r="F2249" t="s">
        <v>4</v>
      </c>
      <c r="G2249">
        <f>IF(F2249="PP_PM",1,IF(F2249="PP_CASH",2,3))</f>
        <v>1</v>
      </c>
      <c r="H2249" t="s">
        <v>12</v>
      </c>
      <c r="I2249">
        <f>IF(H2249="AKULAKUOB",1,IF(H2249="BUKAEXPRESS",2,IF(H2249="BUKALAPAK",3,IF(H2249="E3",4,IF(H2249="LAZADA",5,IF(H2249="MAGELLAN",6,IF(H2249="SHOPEE",7,IF(H2249="TOKOPEDIA",8,9))))))))</f>
        <v>6</v>
      </c>
      <c r="J2249">
        <v>30560</v>
      </c>
      <c r="K2249">
        <f>IF(M2249="Bermasalah",0,1)</f>
        <v>0</v>
      </c>
      <c r="L2249" t="s">
        <v>10</v>
      </c>
      <c r="M2249" t="str">
        <f t="shared" si="146"/>
        <v>Bermasalah</v>
      </c>
    </row>
    <row r="2250" spans="1:13" x14ac:dyDescent="0.25">
      <c r="A2250" s="1">
        <v>45043</v>
      </c>
      <c r="B2250" t="s">
        <v>136</v>
      </c>
      <c r="C2250">
        <f t="shared" si="149"/>
        <v>99</v>
      </c>
      <c r="D2250" t="s">
        <v>8</v>
      </c>
      <c r="E2250">
        <f>IF(D2250="ECO",1,IF(D2250="EZ",2,3))</f>
        <v>2</v>
      </c>
      <c r="F2250" t="s">
        <v>4</v>
      </c>
      <c r="G2250">
        <f>IF(F2250="PP_PM",1,IF(F2250="PP_CASH",2,3))</f>
        <v>1</v>
      </c>
      <c r="H2250" t="s">
        <v>12</v>
      </c>
      <c r="I2250">
        <f>IF(H2250="AKULAKUOB",1,IF(H2250="BUKAEXPRESS",2,IF(H2250="BUKALAPAK",3,IF(H2250="E3",4,IF(H2250="LAZADA",5,IF(H2250="MAGELLAN",6,IF(H2250="SHOPEE",7,IF(H2250="TOKOPEDIA",8,9))))))))</f>
        <v>6</v>
      </c>
      <c r="J2250">
        <v>22795</v>
      </c>
      <c r="K2250">
        <f>IF(M2250="Bermasalah",0,1)</f>
        <v>0</v>
      </c>
      <c r="L2250" t="s">
        <v>131</v>
      </c>
      <c r="M2250" t="str">
        <f t="shared" si="146"/>
        <v>Bermasalah</v>
      </c>
    </row>
    <row r="2251" spans="1:13" x14ac:dyDescent="0.25">
      <c r="A2251" s="1">
        <v>45022</v>
      </c>
      <c r="B2251" t="s">
        <v>136</v>
      </c>
      <c r="C2251">
        <f t="shared" si="149"/>
        <v>99</v>
      </c>
      <c r="D2251" t="s">
        <v>8</v>
      </c>
      <c r="E2251">
        <f>IF(D2251="ECO",1,IF(D2251="EZ",2,3))</f>
        <v>2</v>
      </c>
      <c r="F2251" t="s">
        <v>4</v>
      </c>
      <c r="G2251">
        <f>IF(F2251="PP_PM",1,IF(F2251="PP_CASH",2,3))</f>
        <v>1</v>
      </c>
      <c r="H2251" t="s">
        <v>12</v>
      </c>
      <c r="I2251">
        <f>IF(H2251="AKULAKUOB",1,IF(H2251="BUKAEXPRESS",2,IF(H2251="BUKALAPAK",3,IF(H2251="E3",4,IF(H2251="LAZADA",5,IF(H2251="MAGELLAN",6,IF(H2251="SHOPEE",7,IF(H2251="TOKOPEDIA",8,9))))))))</f>
        <v>6</v>
      </c>
      <c r="J2251">
        <v>4582</v>
      </c>
      <c r="K2251">
        <f>IF(M2251="Bermasalah",0,1)</f>
        <v>0</v>
      </c>
      <c r="L2251" t="s">
        <v>19</v>
      </c>
      <c r="M2251" t="str">
        <f t="shared" si="146"/>
        <v>Bermasalah</v>
      </c>
    </row>
    <row r="2252" spans="1:13" x14ac:dyDescent="0.25">
      <c r="A2252" s="1">
        <v>45061</v>
      </c>
      <c r="B2252" t="s">
        <v>136</v>
      </c>
      <c r="C2252">
        <f t="shared" si="149"/>
        <v>99</v>
      </c>
      <c r="D2252" t="s">
        <v>3</v>
      </c>
      <c r="E2252">
        <f>IF(D2252="ECO",1,IF(D2252="EZ",2,3))</f>
        <v>1</v>
      </c>
      <c r="F2252" t="s">
        <v>4</v>
      </c>
      <c r="G2252">
        <f>IF(F2252="PP_PM",1,IF(F2252="PP_CASH",2,3))</f>
        <v>1</v>
      </c>
      <c r="H2252" t="s">
        <v>12</v>
      </c>
      <c r="I2252">
        <f>IF(H2252="AKULAKUOB",1,IF(H2252="BUKAEXPRESS",2,IF(H2252="BUKALAPAK",3,IF(H2252="E3",4,IF(H2252="LAZADA",5,IF(H2252="MAGELLAN",6,IF(H2252="SHOPEE",7,IF(H2252="TOKOPEDIA",8,9))))))))</f>
        <v>6</v>
      </c>
      <c r="J2252">
        <v>31794</v>
      </c>
      <c r="K2252">
        <f>IF(M2252="Bermasalah",0,1)</f>
        <v>1</v>
      </c>
      <c r="L2252" t="s">
        <v>49</v>
      </c>
      <c r="M2252" t="str">
        <f t="shared" si="146"/>
        <v>Tidak Bermasalah</v>
      </c>
    </row>
    <row r="2253" spans="1:13" x14ac:dyDescent="0.25">
      <c r="A2253" s="1">
        <v>45068</v>
      </c>
      <c r="B2253" t="s">
        <v>136</v>
      </c>
      <c r="C2253">
        <f t="shared" si="149"/>
        <v>99</v>
      </c>
      <c r="D2253" t="s">
        <v>8</v>
      </c>
      <c r="E2253">
        <f>IF(D2253="ECO",1,IF(D2253="EZ",2,3))</f>
        <v>2</v>
      </c>
      <c r="F2253" t="s">
        <v>4</v>
      </c>
      <c r="G2253">
        <f>IF(F2253="PP_PM",1,IF(F2253="PP_CASH",2,3))</f>
        <v>1</v>
      </c>
      <c r="H2253" t="s">
        <v>12</v>
      </c>
      <c r="I2253">
        <f>IF(H2253="AKULAKUOB",1,IF(H2253="BUKAEXPRESS",2,IF(H2253="BUKALAPAK",3,IF(H2253="E3",4,IF(H2253="LAZADA",5,IF(H2253="MAGELLAN",6,IF(H2253="SHOPEE",7,IF(H2253="TOKOPEDIA",8,9))))))))</f>
        <v>6</v>
      </c>
      <c r="J2253">
        <v>23280</v>
      </c>
      <c r="K2253">
        <f>IF(M2253="Bermasalah",0,1)</f>
        <v>0</v>
      </c>
      <c r="L2253" t="s">
        <v>131</v>
      </c>
      <c r="M2253" t="str">
        <f t="shared" si="146"/>
        <v>Bermasalah</v>
      </c>
    </row>
    <row r="2254" spans="1:13" x14ac:dyDescent="0.25">
      <c r="A2254" s="1">
        <v>45106</v>
      </c>
      <c r="B2254" t="s">
        <v>136</v>
      </c>
      <c r="C2254">
        <f t="shared" si="149"/>
        <v>99</v>
      </c>
      <c r="D2254" t="s">
        <v>8</v>
      </c>
      <c r="E2254">
        <f>IF(D2254="ECO",1,IF(D2254="EZ",2,3))</f>
        <v>2</v>
      </c>
      <c r="F2254" t="s">
        <v>4</v>
      </c>
      <c r="G2254">
        <f>IF(F2254="PP_PM",1,IF(F2254="PP_CASH",2,3))</f>
        <v>1</v>
      </c>
      <c r="H2254" t="s">
        <v>12</v>
      </c>
      <c r="I2254">
        <f>IF(H2254="AKULAKUOB",1,IF(H2254="BUKAEXPRESS",2,IF(H2254="BUKALAPAK",3,IF(H2254="E3",4,IF(H2254="LAZADA",5,IF(H2254="MAGELLAN",6,IF(H2254="SHOPEE",7,IF(H2254="TOKOPEDIA",8,9))))))))</f>
        <v>6</v>
      </c>
      <c r="J2254">
        <v>4088</v>
      </c>
      <c r="K2254">
        <f>IF(M2254="Bermasalah",0,1)</f>
        <v>0</v>
      </c>
      <c r="L2254" t="s">
        <v>19</v>
      </c>
      <c r="M2254" t="str">
        <f t="shared" si="146"/>
        <v>Bermasalah</v>
      </c>
    </row>
    <row r="2255" spans="1:13" x14ac:dyDescent="0.25">
      <c r="A2255" s="1">
        <v>45103</v>
      </c>
      <c r="B2255" t="s">
        <v>136</v>
      </c>
      <c r="C2255">
        <f t="shared" si="149"/>
        <v>99</v>
      </c>
      <c r="D2255" t="s">
        <v>8</v>
      </c>
      <c r="E2255">
        <f>IF(D2255="ECO",1,IF(D2255="EZ",2,3))</f>
        <v>2</v>
      </c>
      <c r="F2255" t="s">
        <v>4</v>
      </c>
      <c r="G2255">
        <f>IF(F2255="PP_PM",1,IF(F2255="PP_CASH",2,3))</f>
        <v>1</v>
      </c>
      <c r="H2255" t="s">
        <v>12</v>
      </c>
      <c r="I2255">
        <f>IF(H2255="AKULAKUOB",1,IF(H2255="BUKAEXPRESS",2,IF(H2255="BUKALAPAK",3,IF(H2255="E3",4,IF(H2255="LAZADA",5,IF(H2255="MAGELLAN",6,IF(H2255="SHOPEE",7,IF(H2255="TOKOPEDIA",8,9))))))))</f>
        <v>6</v>
      </c>
      <c r="J2255">
        <v>4625</v>
      </c>
      <c r="K2255">
        <f>IF(M2255="Bermasalah",0,1)</f>
        <v>0</v>
      </c>
      <c r="L2255" t="s">
        <v>19</v>
      </c>
      <c r="M2255" t="str">
        <f t="shared" si="146"/>
        <v>Bermasalah</v>
      </c>
    </row>
    <row r="2256" spans="1:13" x14ac:dyDescent="0.25">
      <c r="A2256" s="1">
        <v>45085</v>
      </c>
      <c r="B2256" t="s">
        <v>136</v>
      </c>
      <c r="C2256">
        <f t="shared" si="149"/>
        <v>99</v>
      </c>
      <c r="D2256" t="s">
        <v>3</v>
      </c>
      <c r="E2256">
        <f>IF(D2256="ECO",1,IF(D2256="EZ",2,3))</f>
        <v>1</v>
      </c>
      <c r="F2256" t="s">
        <v>4</v>
      </c>
      <c r="G2256">
        <f>IF(F2256="PP_PM",1,IF(F2256="PP_CASH",2,3))</f>
        <v>1</v>
      </c>
      <c r="H2256" t="s">
        <v>12</v>
      </c>
      <c r="I2256">
        <f>IF(H2256="AKULAKUOB",1,IF(H2256="BUKAEXPRESS",2,IF(H2256="BUKALAPAK",3,IF(H2256="E3",4,IF(H2256="LAZADA",5,IF(H2256="MAGELLAN",6,IF(H2256="SHOPEE",7,IF(H2256="TOKOPEDIA",8,9))))))))</f>
        <v>6</v>
      </c>
      <c r="J2256">
        <v>29306</v>
      </c>
      <c r="K2256">
        <f>IF(M2256="Bermasalah",0,1)</f>
        <v>0</v>
      </c>
      <c r="L2256" t="s">
        <v>131</v>
      </c>
      <c r="M2256" t="str">
        <f t="shared" si="146"/>
        <v>Bermasalah</v>
      </c>
    </row>
    <row r="2257" spans="1:13" x14ac:dyDescent="0.25">
      <c r="A2257" s="1">
        <v>45095</v>
      </c>
      <c r="B2257" t="s">
        <v>136</v>
      </c>
      <c r="C2257">
        <f t="shared" si="149"/>
        <v>99</v>
      </c>
      <c r="D2257" t="s">
        <v>8</v>
      </c>
      <c r="E2257">
        <f>IF(D2257="ECO",1,IF(D2257="EZ",2,3))</f>
        <v>2</v>
      </c>
      <c r="F2257" t="s">
        <v>4</v>
      </c>
      <c r="G2257">
        <f>IF(F2257="PP_PM",1,IF(F2257="PP_CASH",2,3))</f>
        <v>1</v>
      </c>
      <c r="H2257" t="s">
        <v>12</v>
      </c>
      <c r="I2257">
        <f>IF(H2257="AKULAKUOB",1,IF(H2257="BUKAEXPRESS",2,IF(H2257="BUKALAPAK",3,IF(H2257="E3",4,IF(H2257="LAZADA",5,IF(H2257="MAGELLAN",6,IF(H2257="SHOPEE",7,IF(H2257="TOKOPEDIA",8,9))))))))</f>
        <v>6</v>
      </c>
      <c r="J2257">
        <v>23280</v>
      </c>
      <c r="K2257">
        <f>IF(M2257="Bermasalah",0,1)</f>
        <v>1</v>
      </c>
      <c r="L2257" t="s">
        <v>49</v>
      </c>
      <c r="M2257" t="str">
        <f t="shared" si="146"/>
        <v>Tidak Bermasalah</v>
      </c>
    </row>
    <row r="2258" spans="1:13" x14ac:dyDescent="0.25">
      <c r="A2258" s="1">
        <v>44956</v>
      </c>
      <c r="B2258" t="s">
        <v>157</v>
      </c>
      <c r="C2258">
        <f t="shared" si="149"/>
        <v>100</v>
      </c>
      <c r="D2258" t="s">
        <v>8</v>
      </c>
      <c r="E2258">
        <f>IF(D2258="ECO",1,IF(D2258="EZ",2,3))</f>
        <v>2</v>
      </c>
      <c r="F2258" t="s">
        <v>4</v>
      </c>
      <c r="G2258">
        <f>IF(F2258="PP_PM",1,IF(F2258="PP_CASH",2,3))</f>
        <v>1</v>
      </c>
      <c r="H2258" t="s">
        <v>12</v>
      </c>
      <c r="I2258">
        <f>IF(H2258="AKULAKUOB",1,IF(H2258="BUKAEXPRESS",2,IF(H2258="BUKALAPAK",3,IF(H2258="E3",4,IF(H2258="LAZADA",5,IF(H2258="MAGELLAN",6,IF(H2258="SHOPEE",7,IF(H2258="TOKOPEDIA",8,9))))))))</f>
        <v>6</v>
      </c>
      <c r="J2258">
        <v>5820</v>
      </c>
      <c r="K2258">
        <f>IF(M2258="Bermasalah",0,1)</f>
        <v>0</v>
      </c>
      <c r="L2258" t="s">
        <v>19</v>
      </c>
      <c r="M2258" t="str">
        <f t="shared" si="146"/>
        <v>Bermasalah</v>
      </c>
    </row>
    <row r="2259" spans="1:13" x14ac:dyDescent="0.25">
      <c r="A2259" s="1">
        <v>44958</v>
      </c>
      <c r="B2259" t="s">
        <v>157</v>
      </c>
      <c r="C2259">
        <f>IF(B2259=B2258,100,101)</f>
        <v>100</v>
      </c>
      <c r="D2259" t="s">
        <v>8</v>
      </c>
      <c r="E2259">
        <f>IF(D2259="ECO",1,IF(D2259="EZ",2,3))</f>
        <v>2</v>
      </c>
      <c r="F2259" t="s">
        <v>4</v>
      </c>
      <c r="G2259">
        <f>IF(F2259="PP_PM",1,IF(F2259="PP_CASH",2,3))</f>
        <v>1</v>
      </c>
      <c r="H2259" t="s">
        <v>12</v>
      </c>
      <c r="I2259">
        <f>IF(H2259="AKULAKUOB",1,IF(H2259="BUKAEXPRESS",2,IF(H2259="BUKALAPAK",3,IF(H2259="E3",4,IF(H2259="LAZADA",5,IF(H2259="MAGELLAN",6,IF(H2259="SHOPEE",7,IF(H2259="TOKOPEDIA",8,9))))))))</f>
        <v>6</v>
      </c>
      <c r="J2259">
        <v>7711</v>
      </c>
      <c r="K2259">
        <f>IF(M2259="Bermasalah",0,1)</f>
        <v>1</v>
      </c>
      <c r="L2259" t="s">
        <v>49</v>
      </c>
      <c r="M2259" t="str">
        <f t="shared" ref="M2259:M2311" si="150">IF(L2259="Other","Bermasalah",IF(L2259="Delivery","Tidak Bermasalah",IF(L2259="Kirim","Tidak Bermasalah",IF(L2259="Pack","Tidak Bermasalah",IF(L2259="Paket Bermasalah","Bermasalah",IF(L2259="Paket Tinggal Gudang","Tidak Bermasalah",IF(L2259="Sampai","Tidak Bermasalah",IF(L2259="Tanda Terima","Tidak Bermasalah",IF(L2259="TTD Retur","Bermasalah",0)))))))))</f>
        <v>Tidak Bermasalah</v>
      </c>
    </row>
    <row r="2260" spans="1:13" x14ac:dyDescent="0.25">
      <c r="A2260" s="1">
        <v>44958</v>
      </c>
      <c r="B2260" t="s">
        <v>157</v>
      </c>
      <c r="C2260">
        <f t="shared" ref="C2260:C2291" si="151">IF(B2260=B2259,100,101)</f>
        <v>100</v>
      </c>
      <c r="D2260" t="s">
        <v>8</v>
      </c>
      <c r="E2260">
        <f>IF(D2260="ECO",1,IF(D2260="EZ",2,3))</f>
        <v>2</v>
      </c>
      <c r="F2260" t="s">
        <v>4</v>
      </c>
      <c r="G2260">
        <f>IF(F2260="PP_PM",1,IF(F2260="PP_CASH",2,3))</f>
        <v>1</v>
      </c>
      <c r="H2260" t="s">
        <v>12</v>
      </c>
      <c r="I2260">
        <f>IF(H2260="AKULAKUOB",1,IF(H2260="BUKAEXPRESS",2,IF(H2260="BUKALAPAK",3,IF(H2260="E3",4,IF(H2260="LAZADA",5,IF(H2260="MAGELLAN",6,IF(H2260="SHOPEE",7,IF(H2260="TOKOPEDIA",8,9))))))))</f>
        <v>6</v>
      </c>
      <c r="J2260">
        <v>4569</v>
      </c>
      <c r="K2260">
        <f>IF(M2260="Bermasalah",0,1)</f>
        <v>1</v>
      </c>
      <c r="L2260" t="s">
        <v>49</v>
      </c>
      <c r="M2260" t="str">
        <f t="shared" si="150"/>
        <v>Tidak Bermasalah</v>
      </c>
    </row>
    <row r="2261" spans="1:13" x14ac:dyDescent="0.25">
      <c r="A2261" s="1">
        <v>44958</v>
      </c>
      <c r="B2261" t="s">
        <v>157</v>
      </c>
      <c r="C2261">
        <f t="shared" si="151"/>
        <v>100</v>
      </c>
      <c r="D2261" t="s">
        <v>8</v>
      </c>
      <c r="E2261">
        <f>IF(D2261="ECO",1,IF(D2261="EZ",2,3))</f>
        <v>2</v>
      </c>
      <c r="F2261" t="s">
        <v>4</v>
      </c>
      <c r="G2261">
        <f>IF(F2261="PP_PM",1,IF(F2261="PP_CASH",2,3))</f>
        <v>1</v>
      </c>
      <c r="H2261" t="s">
        <v>12</v>
      </c>
      <c r="I2261">
        <f>IF(H2261="AKULAKUOB",1,IF(H2261="BUKAEXPRESS",2,IF(H2261="BUKALAPAK",3,IF(H2261="E3",4,IF(H2261="LAZADA",5,IF(H2261="MAGELLAN",6,IF(H2261="SHOPEE",7,IF(H2261="TOKOPEDIA",8,9))))))))</f>
        <v>6</v>
      </c>
      <c r="J2261">
        <v>3880</v>
      </c>
      <c r="K2261">
        <f>IF(M2261="Bermasalah",0,1)</f>
        <v>1</v>
      </c>
      <c r="L2261" t="s">
        <v>49</v>
      </c>
      <c r="M2261" t="str">
        <f t="shared" si="150"/>
        <v>Tidak Bermasalah</v>
      </c>
    </row>
    <row r="2262" spans="1:13" x14ac:dyDescent="0.25">
      <c r="A2262" s="1">
        <v>44958</v>
      </c>
      <c r="B2262" t="s">
        <v>157</v>
      </c>
      <c r="C2262">
        <f t="shared" si="151"/>
        <v>100</v>
      </c>
      <c r="D2262" t="s">
        <v>8</v>
      </c>
      <c r="E2262">
        <f>IF(D2262="ECO",1,IF(D2262="EZ",2,3))</f>
        <v>2</v>
      </c>
      <c r="F2262" t="s">
        <v>4</v>
      </c>
      <c r="G2262">
        <f>IF(F2262="PP_PM",1,IF(F2262="PP_CASH",2,3))</f>
        <v>1</v>
      </c>
      <c r="H2262" t="s">
        <v>12</v>
      </c>
      <c r="I2262">
        <f>IF(H2262="AKULAKUOB",1,IF(H2262="BUKAEXPRESS",2,IF(H2262="BUKALAPAK",3,IF(H2262="E3",4,IF(H2262="LAZADA",5,IF(H2262="MAGELLAN",6,IF(H2262="SHOPEE",7,IF(H2262="TOKOPEDIA",8,9))))))))</f>
        <v>6</v>
      </c>
      <c r="J2262">
        <v>6305</v>
      </c>
      <c r="K2262">
        <f>IF(M2262="Bermasalah",0,1)</f>
        <v>1</v>
      </c>
      <c r="L2262" t="s">
        <v>49</v>
      </c>
      <c r="M2262" t="str">
        <f t="shared" si="150"/>
        <v>Tidak Bermasalah</v>
      </c>
    </row>
    <row r="2263" spans="1:13" x14ac:dyDescent="0.25">
      <c r="A2263" s="1">
        <v>44958</v>
      </c>
      <c r="B2263" t="s">
        <v>157</v>
      </c>
      <c r="C2263">
        <f t="shared" si="151"/>
        <v>100</v>
      </c>
      <c r="D2263" t="s">
        <v>8</v>
      </c>
      <c r="E2263">
        <f>IF(D2263="ECO",1,IF(D2263="EZ",2,3))</f>
        <v>2</v>
      </c>
      <c r="F2263" t="s">
        <v>4</v>
      </c>
      <c r="G2263">
        <f>IF(F2263="PP_PM",1,IF(F2263="PP_CASH",2,3))</f>
        <v>1</v>
      </c>
      <c r="H2263" t="s">
        <v>12</v>
      </c>
      <c r="I2263">
        <f>IF(H2263="AKULAKUOB",1,IF(H2263="BUKAEXPRESS",2,IF(H2263="BUKALAPAK",3,IF(H2263="E3",4,IF(H2263="LAZADA",5,IF(H2263="MAGELLAN",6,IF(H2263="SHOPEE",7,IF(H2263="TOKOPEDIA",8,9))))))))</f>
        <v>6</v>
      </c>
      <c r="J2263">
        <v>4365</v>
      </c>
      <c r="K2263">
        <f>IF(M2263="Bermasalah",0,1)</f>
        <v>1</v>
      </c>
      <c r="L2263" t="s">
        <v>49</v>
      </c>
      <c r="M2263" t="str">
        <f t="shared" si="150"/>
        <v>Tidak Bermasalah</v>
      </c>
    </row>
    <row r="2264" spans="1:13" x14ac:dyDescent="0.25">
      <c r="A2264" s="1">
        <v>44958</v>
      </c>
      <c r="B2264" t="s">
        <v>157</v>
      </c>
      <c r="C2264">
        <f t="shared" si="151"/>
        <v>100</v>
      </c>
      <c r="D2264" t="s">
        <v>8</v>
      </c>
      <c r="E2264">
        <f>IF(D2264="ECO",1,IF(D2264="EZ",2,3))</f>
        <v>2</v>
      </c>
      <c r="F2264" t="s">
        <v>4</v>
      </c>
      <c r="G2264">
        <f>IF(F2264="PP_PM",1,IF(F2264="PP_CASH",2,3))</f>
        <v>1</v>
      </c>
      <c r="H2264" t="s">
        <v>12</v>
      </c>
      <c r="I2264">
        <f>IF(H2264="AKULAKUOB",1,IF(H2264="BUKAEXPRESS",2,IF(H2264="BUKALAPAK",3,IF(H2264="E3",4,IF(H2264="LAZADA",5,IF(H2264="MAGELLAN",6,IF(H2264="SHOPEE",7,IF(H2264="TOKOPEDIA",8,9))))))))</f>
        <v>6</v>
      </c>
      <c r="J2264">
        <v>4365</v>
      </c>
      <c r="K2264">
        <f>IF(M2264="Bermasalah",0,1)</f>
        <v>1</v>
      </c>
      <c r="L2264" t="s">
        <v>49</v>
      </c>
      <c r="M2264" t="str">
        <f t="shared" si="150"/>
        <v>Tidak Bermasalah</v>
      </c>
    </row>
    <row r="2265" spans="1:13" x14ac:dyDescent="0.25">
      <c r="A2265" s="1">
        <v>44958</v>
      </c>
      <c r="B2265" t="s">
        <v>157</v>
      </c>
      <c r="C2265">
        <f t="shared" si="151"/>
        <v>100</v>
      </c>
      <c r="D2265" t="s">
        <v>8</v>
      </c>
      <c r="E2265">
        <f>IF(D2265="ECO",1,IF(D2265="EZ",2,3))</f>
        <v>2</v>
      </c>
      <c r="F2265" t="s">
        <v>4</v>
      </c>
      <c r="G2265">
        <f>IF(F2265="PP_PM",1,IF(F2265="PP_CASH",2,3))</f>
        <v>1</v>
      </c>
      <c r="H2265" t="s">
        <v>12</v>
      </c>
      <c r="I2265">
        <f>IF(H2265="AKULAKUOB",1,IF(H2265="BUKAEXPRESS",2,IF(H2265="BUKALAPAK",3,IF(H2265="E3",4,IF(H2265="LAZADA",5,IF(H2265="MAGELLAN",6,IF(H2265="SHOPEE",7,IF(H2265="TOKOPEDIA",8,9))))))))</f>
        <v>6</v>
      </c>
      <c r="J2265">
        <v>5820</v>
      </c>
      <c r="K2265">
        <f>IF(M2265="Bermasalah",0,1)</f>
        <v>1</v>
      </c>
      <c r="L2265" t="s">
        <v>49</v>
      </c>
      <c r="M2265" t="str">
        <f t="shared" si="150"/>
        <v>Tidak Bermasalah</v>
      </c>
    </row>
    <row r="2266" spans="1:13" x14ac:dyDescent="0.25">
      <c r="A2266" s="1">
        <v>44958</v>
      </c>
      <c r="B2266" t="s">
        <v>157</v>
      </c>
      <c r="C2266">
        <f t="shared" si="151"/>
        <v>100</v>
      </c>
      <c r="D2266" t="s">
        <v>8</v>
      </c>
      <c r="E2266">
        <f>IF(D2266="ECO",1,IF(D2266="EZ",2,3))</f>
        <v>2</v>
      </c>
      <c r="F2266" t="s">
        <v>4</v>
      </c>
      <c r="G2266">
        <f>IF(F2266="PP_PM",1,IF(F2266="PP_CASH",2,3))</f>
        <v>1</v>
      </c>
      <c r="H2266" t="s">
        <v>12</v>
      </c>
      <c r="I2266">
        <f>IF(H2266="AKULAKUOB",1,IF(H2266="BUKAEXPRESS",2,IF(H2266="BUKALAPAK",3,IF(H2266="E3",4,IF(H2266="LAZADA",5,IF(H2266="MAGELLAN",6,IF(H2266="SHOPEE",7,IF(H2266="TOKOPEDIA",8,9))))))))</f>
        <v>6</v>
      </c>
      <c r="J2266">
        <v>52574</v>
      </c>
      <c r="K2266">
        <f>IF(M2266="Bermasalah",0,1)</f>
        <v>1</v>
      </c>
      <c r="L2266" t="s">
        <v>49</v>
      </c>
      <c r="M2266" t="str">
        <f t="shared" si="150"/>
        <v>Tidak Bermasalah</v>
      </c>
    </row>
    <row r="2267" spans="1:13" x14ac:dyDescent="0.25">
      <c r="A2267" s="1">
        <v>45061</v>
      </c>
      <c r="B2267" t="s">
        <v>157</v>
      </c>
      <c r="C2267">
        <f t="shared" si="151"/>
        <v>100</v>
      </c>
      <c r="D2267" t="s">
        <v>8</v>
      </c>
      <c r="E2267">
        <f>IF(D2267="ECO",1,IF(D2267="EZ",2,3))</f>
        <v>2</v>
      </c>
      <c r="F2267" t="s">
        <v>4</v>
      </c>
      <c r="G2267">
        <f>IF(F2267="PP_PM",1,IF(F2267="PP_CASH",2,3))</f>
        <v>1</v>
      </c>
      <c r="H2267" t="s">
        <v>12</v>
      </c>
      <c r="I2267">
        <f>IF(H2267="AKULAKUOB",1,IF(H2267="BUKAEXPRESS",2,IF(H2267="BUKALAPAK",3,IF(H2267="E3",4,IF(H2267="LAZADA",5,IF(H2267="MAGELLAN",6,IF(H2267="SHOPEE",7,IF(H2267="TOKOPEDIA",8,9))))))))</f>
        <v>6</v>
      </c>
      <c r="J2267">
        <v>4365</v>
      </c>
      <c r="K2267">
        <f>IF(M2267="Bermasalah",0,1)</f>
        <v>0</v>
      </c>
      <c r="L2267" t="s">
        <v>19</v>
      </c>
      <c r="M2267" t="str">
        <f t="shared" si="150"/>
        <v>Bermasalah</v>
      </c>
    </row>
    <row r="2268" spans="1:13" x14ac:dyDescent="0.25">
      <c r="A2268" s="1">
        <v>45045</v>
      </c>
      <c r="B2268" t="s">
        <v>157</v>
      </c>
      <c r="C2268">
        <f t="shared" si="151"/>
        <v>100</v>
      </c>
      <c r="D2268" t="s">
        <v>8</v>
      </c>
      <c r="E2268">
        <f>IF(D2268="ECO",1,IF(D2268="EZ",2,3))</f>
        <v>2</v>
      </c>
      <c r="F2268" t="s">
        <v>4</v>
      </c>
      <c r="G2268">
        <f>IF(F2268="PP_PM",1,IF(F2268="PP_CASH",2,3))</f>
        <v>1</v>
      </c>
      <c r="H2268" t="s">
        <v>5</v>
      </c>
      <c r="I2268">
        <f>IF(H2268="AKULAKUOB",1,IF(H2268="BUKAEXPRESS",2,IF(H2268="BUKALAPAK",3,IF(H2268="E3",4,IF(H2268="LAZADA",5,IF(H2268="MAGELLAN",6,IF(H2268="SHOPEE",7,IF(H2268="TOKOPEDIA",8,9))))))))</f>
        <v>7</v>
      </c>
      <c r="J2268">
        <v>23280</v>
      </c>
      <c r="K2268">
        <f>IF(M2268="Bermasalah",0,1)</f>
        <v>1</v>
      </c>
      <c r="L2268" t="s">
        <v>49</v>
      </c>
      <c r="M2268" t="str">
        <f t="shared" si="150"/>
        <v>Tidak Bermasalah</v>
      </c>
    </row>
    <row r="2269" spans="1:13" x14ac:dyDescent="0.25">
      <c r="A2269" s="1">
        <v>45045</v>
      </c>
      <c r="B2269" t="s">
        <v>157</v>
      </c>
      <c r="C2269">
        <f t="shared" si="151"/>
        <v>100</v>
      </c>
      <c r="D2269" t="s">
        <v>8</v>
      </c>
      <c r="E2269">
        <f>IF(D2269="ECO",1,IF(D2269="EZ",2,3))</f>
        <v>2</v>
      </c>
      <c r="F2269" t="s">
        <v>4</v>
      </c>
      <c r="G2269">
        <f>IF(F2269="PP_PM",1,IF(F2269="PP_CASH",2,3))</f>
        <v>1</v>
      </c>
      <c r="H2269" t="s">
        <v>5</v>
      </c>
      <c r="I2269">
        <f>IF(H2269="AKULAKUOB",1,IF(H2269="BUKAEXPRESS",2,IF(H2269="BUKALAPAK",3,IF(H2269="E3",4,IF(H2269="LAZADA",5,IF(H2269="MAGELLAN",6,IF(H2269="SHOPEE",7,IF(H2269="TOKOPEDIA",8,9))))))))</f>
        <v>7</v>
      </c>
      <c r="J2269">
        <v>26675</v>
      </c>
      <c r="K2269">
        <f>IF(M2269="Bermasalah",0,1)</f>
        <v>0</v>
      </c>
      <c r="L2269" t="s">
        <v>10</v>
      </c>
      <c r="M2269" t="str">
        <f t="shared" si="150"/>
        <v>Bermasalah</v>
      </c>
    </row>
    <row r="2270" spans="1:13" x14ac:dyDescent="0.25">
      <c r="A2270" s="1">
        <v>45094</v>
      </c>
      <c r="B2270" t="s">
        <v>157</v>
      </c>
      <c r="C2270">
        <f t="shared" si="151"/>
        <v>100</v>
      </c>
      <c r="D2270" t="s">
        <v>8</v>
      </c>
      <c r="E2270">
        <f>IF(D2270="ECO",1,IF(D2270="EZ",2,3))</f>
        <v>2</v>
      </c>
      <c r="F2270" t="s">
        <v>4</v>
      </c>
      <c r="G2270">
        <f>IF(F2270="PP_PM",1,IF(F2270="PP_CASH",2,3))</f>
        <v>1</v>
      </c>
      <c r="H2270" t="s">
        <v>5</v>
      </c>
      <c r="I2270">
        <f>IF(H2270="AKULAKUOB",1,IF(H2270="BUKAEXPRESS",2,IF(H2270="BUKALAPAK",3,IF(H2270="E3",4,IF(H2270="LAZADA",5,IF(H2270="MAGELLAN",6,IF(H2270="SHOPEE",7,IF(H2270="TOKOPEDIA",8,9))))))))</f>
        <v>7</v>
      </c>
      <c r="J2270">
        <v>10185</v>
      </c>
      <c r="K2270">
        <f>IF(M2270="Bermasalah",0,1)</f>
        <v>0</v>
      </c>
      <c r="L2270" t="s">
        <v>19</v>
      </c>
      <c r="M2270" t="str">
        <f t="shared" si="150"/>
        <v>Bermasalah</v>
      </c>
    </row>
    <row r="2271" spans="1:13" x14ac:dyDescent="0.25">
      <c r="A2271" s="1">
        <v>45102</v>
      </c>
      <c r="B2271" t="s">
        <v>157</v>
      </c>
      <c r="C2271">
        <f t="shared" si="151"/>
        <v>100</v>
      </c>
      <c r="D2271" t="s">
        <v>8</v>
      </c>
      <c r="E2271">
        <f>IF(D2271="ECO",1,IF(D2271="EZ",2,3))</f>
        <v>2</v>
      </c>
      <c r="F2271" t="s">
        <v>4</v>
      </c>
      <c r="G2271">
        <f>IF(F2271="PP_PM",1,IF(F2271="PP_CASH",2,3))</f>
        <v>1</v>
      </c>
      <c r="H2271" t="s">
        <v>5</v>
      </c>
      <c r="I2271">
        <f>IF(H2271="AKULAKUOB",1,IF(H2271="BUKAEXPRESS",2,IF(H2271="BUKALAPAK",3,IF(H2271="E3",4,IF(H2271="LAZADA",5,IF(H2271="MAGELLAN",6,IF(H2271="SHOPEE",7,IF(H2271="TOKOPEDIA",8,9))))))))</f>
        <v>7</v>
      </c>
      <c r="J2271">
        <v>17460</v>
      </c>
      <c r="K2271">
        <f>IF(M2271="Bermasalah",0,1)</f>
        <v>1</v>
      </c>
      <c r="L2271" t="s">
        <v>49</v>
      </c>
      <c r="M2271" t="str">
        <f t="shared" si="150"/>
        <v>Tidak Bermasalah</v>
      </c>
    </row>
    <row r="2272" spans="1:13" x14ac:dyDescent="0.25">
      <c r="A2272" s="1">
        <v>45106</v>
      </c>
      <c r="B2272" t="s">
        <v>157</v>
      </c>
      <c r="C2272">
        <f t="shared" si="151"/>
        <v>100</v>
      </c>
      <c r="D2272" t="s">
        <v>8</v>
      </c>
      <c r="E2272">
        <f>IF(D2272="ECO",1,IF(D2272="EZ",2,3))</f>
        <v>2</v>
      </c>
      <c r="F2272" t="s">
        <v>4</v>
      </c>
      <c r="G2272">
        <f>IF(F2272="PP_PM",1,IF(F2272="PP_CASH",2,3))</f>
        <v>1</v>
      </c>
      <c r="H2272" t="s">
        <v>5</v>
      </c>
      <c r="I2272">
        <f>IF(H2272="AKULAKUOB",1,IF(H2272="BUKAEXPRESS",2,IF(H2272="BUKALAPAK",3,IF(H2272="E3",4,IF(H2272="LAZADA",5,IF(H2272="MAGELLAN",6,IF(H2272="SHOPEE",7,IF(H2272="TOKOPEDIA",8,9))))))))</f>
        <v>7</v>
      </c>
      <c r="J2272">
        <v>3880</v>
      </c>
      <c r="K2272">
        <f>IF(M2272="Bermasalah",0,1)</f>
        <v>0</v>
      </c>
      <c r="L2272" t="s">
        <v>19</v>
      </c>
      <c r="M2272" t="str">
        <f t="shared" si="150"/>
        <v>Bermasalah</v>
      </c>
    </row>
    <row r="2273" spans="1:13" x14ac:dyDescent="0.25">
      <c r="A2273" s="1">
        <v>44956</v>
      </c>
      <c r="B2273" t="s">
        <v>32</v>
      </c>
      <c r="C2273">
        <f t="shared" si="151"/>
        <v>101</v>
      </c>
      <c r="D2273" t="s">
        <v>8</v>
      </c>
      <c r="E2273">
        <f>IF(D2273="ECO",1,IF(D2273="EZ",2,3))</f>
        <v>2</v>
      </c>
      <c r="F2273" t="s">
        <v>4</v>
      </c>
      <c r="G2273">
        <f>IF(F2273="PP_PM",1,IF(F2273="PP_CASH",2,3))</f>
        <v>1</v>
      </c>
      <c r="H2273" t="s">
        <v>12</v>
      </c>
      <c r="I2273">
        <f>IF(H2273="AKULAKUOB",1,IF(H2273="BUKAEXPRESS",2,IF(H2273="BUKALAPAK",3,IF(H2273="E3",4,IF(H2273="LAZADA",5,IF(H2273="MAGELLAN",6,IF(H2273="SHOPEE",7,IF(H2273="TOKOPEDIA",8,9))))))))</f>
        <v>6</v>
      </c>
      <c r="J2273">
        <v>21340</v>
      </c>
      <c r="K2273">
        <f>IF(M2273="Bermasalah",0,1)</f>
        <v>0</v>
      </c>
      <c r="L2273" t="s">
        <v>19</v>
      </c>
      <c r="M2273" t="str">
        <f t="shared" si="150"/>
        <v>Bermasalah</v>
      </c>
    </row>
    <row r="2274" spans="1:13" x14ac:dyDescent="0.25">
      <c r="A2274" s="1">
        <v>44944</v>
      </c>
      <c r="B2274" t="s">
        <v>32</v>
      </c>
      <c r="C2274">
        <f t="shared" si="151"/>
        <v>100</v>
      </c>
      <c r="D2274" t="s">
        <v>8</v>
      </c>
      <c r="E2274">
        <f>IF(D2274="ECO",1,IF(D2274="EZ",2,3))</f>
        <v>2</v>
      </c>
      <c r="F2274" t="s">
        <v>4</v>
      </c>
      <c r="G2274">
        <f>IF(F2274="PP_PM",1,IF(F2274="PP_CASH",2,3))</f>
        <v>1</v>
      </c>
      <c r="H2274" t="s">
        <v>12</v>
      </c>
      <c r="I2274">
        <f>IF(H2274="AKULAKUOB",1,IF(H2274="BUKAEXPRESS",2,IF(H2274="BUKALAPAK",3,IF(H2274="E3",4,IF(H2274="LAZADA",5,IF(H2274="MAGELLAN",6,IF(H2274="SHOPEE",7,IF(H2274="TOKOPEDIA",8,9))))))))</f>
        <v>6</v>
      </c>
      <c r="J2274">
        <v>48500</v>
      </c>
      <c r="K2274">
        <f>IF(M2274="Bermasalah",0,1)</f>
        <v>0</v>
      </c>
      <c r="L2274" t="s">
        <v>19</v>
      </c>
      <c r="M2274" t="str">
        <f t="shared" si="150"/>
        <v>Bermasalah</v>
      </c>
    </row>
    <row r="2275" spans="1:13" x14ac:dyDescent="0.25">
      <c r="A2275" s="1">
        <v>44946</v>
      </c>
      <c r="B2275" t="s">
        <v>32</v>
      </c>
      <c r="C2275">
        <f t="shared" si="151"/>
        <v>100</v>
      </c>
      <c r="D2275" t="s">
        <v>8</v>
      </c>
      <c r="E2275">
        <f>IF(D2275="ECO",1,IF(D2275="EZ",2,3))</f>
        <v>2</v>
      </c>
      <c r="F2275" t="s">
        <v>4</v>
      </c>
      <c r="G2275">
        <f>IF(F2275="PP_PM",1,IF(F2275="PP_CASH",2,3))</f>
        <v>1</v>
      </c>
      <c r="H2275" t="s">
        <v>12</v>
      </c>
      <c r="I2275">
        <f>IF(H2275="AKULAKUOB",1,IF(H2275="BUKAEXPRESS",2,IF(H2275="BUKALAPAK",3,IF(H2275="E3",4,IF(H2275="LAZADA",5,IF(H2275="MAGELLAN",6,IF(H2275="SHOPEE",7,IF(H2275="TOKOPEDIA",8,9))))))))</f>
        <v>6</v>
      </c>
      <c r="J2275">
        <v>30070</v>
      </c>
      <c r="K2275">
        <f>IF(M2275="Bermasalah",0,1)</f>
        <v>0</v>
      </c>
      <c r="L2275" t="s">
        <v>19</v>
      </c>
      <c r="M2275" t="str">
        <f t="shared" si="150"/>
        <v>Bermasalah</v>
      </c>
    </row>
    <row r="2276" spans="1:13" x14ac:dyDescent="0.25">
      <c r="A2276" s="1">
        <v>44944</v>
      </c>
      <c r="B2276" t="s">
        <v>32</v>
      </c>
      <c r="C2276">
        <f t="shared" si="151"/>
        <v>100</v>
      </c>
      <c r="D2276" t="s">
        <v>8</v>
      </c>
      <c r="E2276">
        <f>IF(D2276="ECO",1,IF(D2276="EZ",2,3))</f>
        <v>2</v>
      </c>
      <c r="F2276" t="s">
        <v>4</v>
      </c>
      <c r="G2276">
        <f>IF(F2276="PP_PM",1,IF(F2276="PP_CASH",2,3))</f>
        <v>1</v>
      </c>
      <c r="H2276" t="s">
        <v>12</v>
      </c>
      <c r="I2276">
        <f>IF(H2276="AKULAKUOB",1,IF(H2276="BUKAEXPRESS",2,IF(H2276="BUKALAPAK",3,IF(H2276="E3",4,IF(H2276="LAZADA",5,IF(H2276="MAGELLAN",6,IF(H2276="SHOPEE",7,IF(H2276="TOKOPEDIA",8,9))))))))</f>
        <v>6</v>
      </c>
      <c r="J2276">
        <v>28130</v>
      </c>
      <c r="K2276">
        <f>IF(M2276="Bermasalah",0,1)</f>
        <v>0</v>
      </c>
      <c r="L2276" t="s">
        <v>19</v>
      </c>
      <c r="M2276" t="str">
        <f t="shared" si="150"/>
        <v>Bermasalah</v>
      </c>
    </row>
    <row r="2277" spans="1:13" x14ac:dyDescent="0.25">
      <c r="A2277" s="1">
        <v>44954</v>
      </c>
      <c r="B2277" t="s">
        <v>32</v>
      </c>
      <c r="C2277">
        <f t="shared" si="151"/>
        <v>100</v>
      </c>
      <c r="D2277" t="s">
        <v>8</v>
      </c>
      <c r="E2277">
        <f>IF(D2277="ECO",1,IF(D2277="EZ",2,3))</f>
        <v>2</v>
      </c>
      <c r="F2277" t="s">
        <v>4</v>
      </c>
      <c r="G2277">
        <f>IF(F2277="PP_PM",1,IF(F2277="PP_CASH",2,3))</f>
        <v>1</v>
      </c>
      <c r="H2277" t="s">
        <v>12</v>
      </c>
      <c r="I2277">
        <f>IF(H2277="AKULAKUOB",1,IF(H2277="BUKAEXPRESS",2,IF(H2277="BUKALAPAK",3,IF(H2277="E3",4,IF(H2277="LAZADA",5,IF(H2277="MAGELLAN",6,IF(H2277="SHOPEE",7,IF(H2277="TOKOPEDIA",8,9))))))))</f>
        <v>6</v>
      </c>
      <c r="J2277">
        <v>23280</v>
      </c>
      <c r="K2277">
        <f>IF(M2277="Bermasalah",0,1)</f>
        <v>0</v>
      </c>
      <c r="L2277" t="s">
        <v>19</v>
      </c>
      <c r="M2277" t="str">
        <f t="shared" si="150"/>
        <v>Bermasalah</v>
      </c>
    </row>
    <row r="2278" spans="1:13" x14ac:dyDescent="0.25">
      <c r="A2278" s="1">
        <v>44958</v>
      </c>
      <c r="B2278" t="s">
        <v>32</v>
      </c>
      <c r="C2278">
        <f t="shared" si="151"/>
        <v>100</v>
      </c>
      <c r="D2278" t="s">
        <v>8</v>
      </c>
      <c r="E2278">
        <f>IF(D2278="ECO",1,IF(D2278="EZ",2,3))</f>
        <v>2</v>
      </c>
      <c r="F2278" t="s">
        <v>4</v>
      </c>
      <c r="G2278">
        <f>IF(F2278="PP_PM",1,IF(F2278="PP_CASH",2,3))</f>
        <v>1</v>
      </c>
      <c r="H2278" t="s">
        <v>12</v>
      </c>
      <c r="I2278">
        <f>IF(H2278="AKULAKUOB",1,IF(H2278="BUKAEXPRESS",2,IF(H2278="BUKALAPAK",3,IF(H2278="E3",4,IF(H2278="LAZADA",5,IF(H2278="MAGELLAN",6,IF(H2278="SHOPEE",7,IF(H2278="TOKOPEDIA",8,9))))))))</f>
        <v>6</v>
      </c>
      <c r="J2278">
        <v>4365</v>
      </c>
      <c r="K2278">
        <f>IF(M2278="Bermasalah",0,1)</f>
        <v>1</v>
      </c>
      <c r="L2278" t="s">
        <v>49</v>
      </c>
      <c r="M2278" t="str">
        <f t="shared" si="150"/>
        <v>Tidak Bermasalah</v>
      </c>
    </row>
    <row r="2279" spans="1:13" x14ac:dyDescent="0.25">
      <c r="A2279" s="1">
        <v>44958</v>
      </c>
      <c r="B2279" t="s">
        <v>32</v>
      </c>
      <c r="C2279">
        <f t="shared" si="151"/>
        <v>100</v>
      </c>
      <c r="D2279" t="s">
        <v>8</v>
      </c>
      <c r="E2279">
        <f>IF(D2279="ECO",1,IF(D2279="EZ",2,3))</f>
        <v>2</v>
      </c>
      <c r="F2279" t="s">
        <v>4</v>
      </c>
      <c r="G2279">
        <f>IF(F2279="PP_PM",1,IF(F2279="PP_CASH",2,3))</f>
        <v>1</v>
      </c>
      <c r="H2279" t="s">
        <v>12</v>
      </c>
      <c r="I2279">
        <f>IF(H2279="AKULAKUOB",1,IF(H2279="BUKAEXPRESS",2,IF(H2279="BUKALAPAK",3,IF(H2279="E3",4,IF(H2279="LAZADA",5,IF(H2279="MAGELLAN",6,IF(H2279="SHOPEE",7,IF(H2279="TOKOPEDIA",8,9))))))))</f>
        <v>6</v>
      </c>
      <c r="J2279">
        <v>4941</v>
      </c>
      <c r="K2279">
        <f>IF(M2279="Bermasalah",0,1)</f>
        <v>1</v>
      </c>
      <c r="L2279" t="s">
        <v>49</v>
      </c>
      <c r="M2279" t="str">
        <f t="shared" si="150"/>
        <v>Tidak Bermasalah</v>
      </c>
    </row>
    <row r="2280" spans="1:13" x14ac:dyDescent="0.25">
      <c r="A2280" s="1">
        <v>44958</v>
      </c>
      <c r="B2280" t="s">
        <v>32</v>
      </c>
      <c r="C2280">
        <f t="shared" si="151"/>
        <v>100</v>
      </c>
      <c r="D2280" t="s">
        <v>8</v>
      </c>
      <c r="E2280">
        <f>IF(D2280="ECO",1,IF(D2280="EZ",2,3))</f>
        <v>2</v>
      </c>
      <c r="F2280" t="s">
        <v>4</v>
      </c>
      <c r="G2280">
        <f>IF(F2280="PP_PM",1,IF(F2280="PP_CASH",2,3))</f>
        <v>1</v>
      </c>
      <c r="H2280" t="s">
        <v>12</v>
      </c>
      <c r="I2280">
        <f>IF(H2280="AKULAKUOB",1,IF(H2280="BUKAEXPRESS",2,IF(H2280="BUKALAPAK",3,IF(H2280="E3",4,IF(H2280="LAZADA",5,IF(H2280="MAGELLAN",6,IF(H2280="SHOPEE",7,IF(H2280="TOKOPEDIA",8,9))))))))</f>
        <v>6</v>
      </c>
      <c r="J2280">
        <v>4365</v>
      </c>
      <c r="K2280">
        <f>IF(M2280="Bermasalah",0,1)</f>
        <v>1</v>
      </c>
      <c r="L2280" t="s">
        <v>49</v>
      </c>
      <c r="M2280" t="str">
        <f t="shared" si="150"/>
        <v>Tidak Bermasalah</v>
      </c>
    </row>
    <row r="2281" spans="1:13" x14ac:dyDescent="0.25">
      <c r="A2281" s="1">
        <v>44958</v>
      </c>
      <c r="B2281" t="s">
        <v>32</v>
      </c>
      <c r="C2281">
        <f t="shared" si="151"/>
        <v>100</v>
      </c>
      <c r="D2281" t="s">
        <v>8</v>
      </c>
      <c r="E2281">
        <f>IF(D2281="ECO",1,IF(D2281="EZ",2,3))</f>
        <v>2</v>
      </c>
      <c r="F2281" t="s">
        <v>4</v>
      </c>
      <c r="G2281">
        <f>IF(F2281="PP_PM",1,IF(F2281="PP_CASH",2,3))</f>
        <v>1</v>
      </c>
      <c r="H2281" t="s">
        <v>12</v>
      </c>
      <c r="I2281">
        <f>IF(H2281="AKULAKUOB",1,IF(H2281="BUKAEXPRESS",2,IF(H2281="BUKALAPAK",3,IF(H2281="E3",4,IF(H2281="LAZADA",5,IF(H2281="MAGELLAN",6,IF(H2281="SHOPEE",7,IF(H2281="TOKOPEDIA",8,9))))))))</f>
        <v>6</v>
      </c>
      <c r="J2281">
        <v>21340</v>
      </c>
      <c r="K2281">
        <f>IF(M2281="Bermasalah",0,1)</f>
        <v>1</v>
      </c>
      <c r="L2281" t="s">
        <v>49</v>
      </c>
      <c r="M2281" t="str">
        <f t="shared" si="150"/>
        <v>Tidak Bermasalah</v>
      </c>
    </row>
    <row r="2282" spans="1:13" x14ac:dyDescent="0.25">
      <c r="A2282" s="1">
        <v>44958</v>
      </c>
      <c r="B2282" t="s">
        <v>32</v>
      </c>
      <c r="C2282">
        <f t="shared" si="151"/>
        <v>100</v>
      </c>
      <c r="D2282" t="s">
        <v>8</v>
      </c>
      <c r="E2282">
        <f>IF(D2282="ECO",1,IF(D2282="EZ",2,3))</f>
        <v>2</v>
      </c>
      <c r="F2282" t="s">
        <v>4</v>
      </c>
      <c r="G2282">
        <f>IF(F2282="PP_PM",1,IF(F2282="PP_CASH",2,3))</f>
        <v>1</v>
      </c>
      <c r="H2282" t="s">
        <v>12</v>
      </c>
      <c r="I2282">
        <f>IF(H2282="AKULAKUOB",1,IF(H2282="BUKAEXPRESS",2,IF(H2282="BUKALAPAK",3,IF(H2282="E3",4,IF(H2282="LAZADA",5,IF(H2282="MAGELLAN",6,IF(H2282="SHOPEE",7,IF(H2282="TOKOPEDIA",8,9))))))))</f>
        <v>6</v>
      </c>
      <c r="J2282">
        <v>4086</v>
      </c>
      <c r="K2282">
        <f>IF(M2282="Bermasalah",0,1)</f>
        <v>1</v>
      </c>
      <c r="L2282" t="s">
        <v>49</v>
      </c>
      <c r="M2282" t="str">
        <f t="shared" si="150"/>
        <v>Tidak Bermasalah</v>
      </c>
    </row>
    <row r="2283" spans="1:13" x14ac:dyDescent="0.25">
      <c r="A2283" s="1">
        <v>44958</v>
      </c>
      <c r="B2283" t="s">
        <v>32</v>
      </c>
      <c r="C2283">
        <f t="shared" si="151"/>
        <v>100</v>
      </c>
      <c r="D2283" t="s">
        <v>8</v>
      </c>
      <c r="E2283">
        <f>IF(D2283="ECO",1,IF(D2283="EZ",2,3))</f>
        <v>2</v>
      </c>
      <c r="F2283" t="s">
        <v>4</v>
      </c>
      <c r="G2283">
        <f>IF(F2283="PP_PM",1,IF(F2283="PP_CASH",2,3))</f>
        <v>1</v>
      </c>
      <c r="H2283" t="s">
        <v>12</v>
      </c>
      <c r="I2283">
        <f>IF(H2283="AKULAKUOB",1,IF(H2283="BUKAEXPRESS",2,IF(H2283="BUKALAPAK",3,IF(H2283="E3",4,IF(H2283="LAZADA",5,IF(H2283="MAGELLAN",6,IF(H2283="SHOPEE",7,IF(H2283="TOKOPEDIA",8,9))))))))</f>
        <v>6</v>
      </c>
      <c r="J2283">
        <v>4084</v>
      </c>
      <c r="K2283">
        <f>IF(M2283="Bermasalah",0,1)</f>
        <v>1</v>
      </c>
      <c r="L2283" t="s">
        <v>49</v>
      </c>
      <c r="M2283" t="str">
        <f t="shared" si="150"/>
        <v>Tidak Bermasalah</v>
      </c>
    </row>
    <row r="2284" spans="1:13" x14ac:dyDescent="0.25">
      <c r="A2284" s="1">
        <v>44958</v>
      </c>
      <c r="B2284" t="s">
        <v>32</v>
      </c>
      <c r="C2284">
        <f t="shared" si="151"/>
        <v>100</v>
      </c>
      <c r="D2284" t="s">
        <v>8</v>
      </c>
      <c r="E2284">
        <f>IF(D2284="ECO",1,IF(D2284="EZ",2,3))</f>
        <v>2</v>
      </c>
      <c r="F2284" t="s">
        <v>4</v>
      </c>
      <c r="G2284">
        <f>IF(F2284="PP_PM",1,IF(F2284="PP_CASH",2,3))</f>
        <v>1</v>
      </c>
      <c r="H2284" t="s">
        <v>12</v>
      </c>
      <c r="I2284">
        <f>IF(H2284="AKULAKUOB",1,IF(H2284="BUKAEXPRESS",2,IF(H2284="BUKALAPAK",3,IF(H2284="E3",4,IF(H2284="LAZADA",5,IF(H2284="MAGELLAN",6,IF(H2284="SHOPEE",7,IF(H2284="TOKOPEDIA",8,9))))))))</f>
        <v>6</v>
      </c>
      <c r="J2284">
        <v>6305</v>
      </c>
      <c r="K2284">
        <f>IF(M2284="Bermasalah",0,1)</f>
        <v>1</v>
      </c>
      <c r="L2284" t="s">
        <v>49</v>
      </c>
      <c r="M2284" t="str">
        <f t="shared" si="150"/>
        <v>Tidak Bermasalah</v>
      </c>
    </row>
    <row r="2285" spans="1:13" x14ac:dyDescent="0.25">
      <c r="A2285" s="1">
        <v>44958</v>
      </c>
      <c r="B2285" t="s">
        <v>32</v>
      </c>
      <c r="C2285">
        <f t="shared" si="151"/>
        <v>100</v>
      </c>
      <c r="D2285" t="s">
        <v>8</v>
      </c>
      <c r="E2285">
        <f>IF(D2285="ECO",1,IF(D2285="EZ",2,3))</f>
        <v>2</v>
      </c>
      <c r="F2285" t="s">
        <v>4</v>
      </c>
      <c r="G2285">
        <f>IF(F2285="PP_PM",1,IF(F2285="PP_CASH",2,3))</f>
        <v>1</v>
      </c>
      <c r="H2285" t="s">
        <v>12</v>
      </c>
      <c r="I2285">
        <f>IF(H2285="AKULAKUOB",1,IF(H2285="BUKAEXPRESS",2,IF(H2285="BUKALAPAK",3,IF(H2285="E3",4,IF(H2285="LAZADA",5,IF(H2285="MAGELLAN",6,IF(H2285="SHOPEE",7,IF(H2285="TOKOPEDIA",8,9))))))))</f>
        <v>6</v>
      </c>
      <c r="J2285">
        <v>5531</v>
      </c>
      <c r="K2285">
        <f>IF(M2285="Bermasalah",0,1)</f>
        <v>1</v>
      </c>
      <c r="L2285" t="s">
        <v>49</v>
      </c>
      <c r="M2285" t="str">
        <f t="shared" si="150"/>
        <v>Tidak Bermasalah</v>
      </c>
    </row>
    <row r="2286" spans="1:13" x14ac:dyDescent="0.25">
      <c r="A2286" s="1">
        <v>44958</v>
      </c>
      <c r="B2286" t="s">
        <v>32</v>
      </c>
      <c r="C2286">
        <f t="shared" si="151"/>
        <v>100</v>
      </c>
      <c r="D2286" t="s">
        <v>8</v>
      </c>
      <c r="E2286">
        <f>IF(D2286="ECO",1,IF(D2286="EZ",2,3))</f>
        <v>2</v>
      </c>
      <c r="F2286" t="s">
        <v>4</v>
      </c>
      <c r="G2286">
        <f>IF(F2286="PP_PM",1,IF(F2286="PP_CASH",2,3))</f>
        <v>1</v>
      </c>
      <c r="H2286" t="s">
        <v>12</v>
      </c>
      <c r="I2286">
        <f>IF(H2286="AKULAKUOB",1,IF(H2286="BUKAEXPRESS",2,IF(H2286="BUKALAPAK",3,IF(H2286="E3",4,IF(H2286="LAZADA",5,IF(H2286="MAGELLAN",6,IF(H2286="SHOPEE",7,IF(H2286="TOKOPEDIA",8,9))))))))</f>
        <v>6</v>
      </c>
      <c r="J2286">
        <v>27645</v>
      </c>
      <c r="K2286">
        <f>IF(M2286="Bermasalah",0,1)</f>
        <v>1</v>
      </c>
      <c r="L2286" t="s">
        <v>49</v>
      </c>
      <c r="M2286" t="str">
        <f t="shared" si="150"/>
        <v>Tidak Bermasalah</v>
      </c>
    </row>
    <row r="2287" spans="1:13" x14ac:dyDescent="0.25">
      <c r="A2287" s="1">
        <v>44958</v>
      </c>
      <c r="B2287" t="s">
        <v>32</v>
      </c>
      <c r="C2287">
        <f t="shared" si="151"/>
        <v>100</v>
      </c>
      <c r="D2287" t="s">
        <v>8</v>
      </c>
      <c r="E2287">
        <f>IF(D2287="ECO",1,IF(D2287="EZ",2,3))</f>
        <v>2</v>
      </c>
      <c r="F2287" t="s">
        <v>4</v>
      </c>
      <c r="G2287">
        <f>IF(F2287="PP_PM",1,IF(F2287="PP_CASH",2,3))</f>
        <v>1</v>
      </c>
      <c r="H2287" t="s">
        <v>12</v>
      </c>
      <c r="I2287">
        <f>IF(H2287="AKULAKUOB",1,IF(H2287="BUKAEXPRESS",2,IF(H2287="BUKALAPAK",3,IF(H2287="E3",4,IF(H2287="LAZADA",5,IF(H2287="MAGELLAN",6,IF(H2287="SHOPEE",7,IF(H2287="TOKOPEDIA",8,9))))))))</f>
        <v>6</v>
      </c>
      <c r="J2287">
        <v>3880</v>
      </c>
      <c r="K2287">
        <f>IF(M2287="Bermasalah",0,1)</f>
        <v>1</v>
      </c>
      <c r="L2287" t="s">
        <v>49</v>
      </c>
      <c r="M2287" t="str">
        <f t="shared" si="150"/>
        <v>Tidak Bermasalah</v>
      </c>
    </row>
    <row r="2288" spans="1:13" x14ac:dyDescent="0.25">
      <c r="A2288" s="1">
        <v>45027</v>
      </c>
      <c r="B2288" t="s">
        <v>32</v>
      </c>
      <c r="C2288">
        <f t="shared" si="151"/>
        <v>100</v>
      </c>
      <c r="D2288" t="s">
        <v>8</v>
      </c>
      <c r="E2288">
        <f>IF(D2288="ECO",1,IF(D2288="EZ",2,3))</f>
        <v>2</v>
      </c>
      <c r="F2288" t="s">
        <v>4</v>
      </c>
      <c r="G2288">
        <f>IF(F2288="PP_PM",1,IF(F2288="PP_CASH",2,3))</f>
        <v>1</v>
      </c>
      <c r="H2288" t="s">
        <v>12</v>
      </c>
      <c r="I2288">
        <f>IF(H2288="AKULAKUOB",1,IF(H2288="BUKAEXPRESS",2,IF(H2288="BUKALAPAK",3,IF(H2288="E3",4,IF(H2288="LAZADA",5,IF(H2288="MAGELLAN",6,IF(H2288="SHOPEE",7,IF(H2288="TOKOPEDIA",8,9))))))))</f>
        <v>6</v>
      </c>
      <c r="J2288">
        <v>4365</v>
      </c>
      <c r="K2288">
        <f>IF(M2288="Bermasalah",0,1)</f>
        <v>0</v>
      </c>
      <c r="L2288" t="s">
        <v>19</v>
      </c>
      <c r="M2288" t="str">
        <f t="shared" si="150"/>
        <v>Bermasalah</v>
      </c>
    </row>
    <row r="2289" spans="1:13" x14ac:dyDescent="0.25">
      <c r="A2289" s="1">
        <v>45062</v>
      </c>
      <c r="B2289" t="s">
        <v>32</v>
      </c>
      <c r="C2289">
        <f t="shared" si="151"/>
        <v>100</v>
      </c>
      <c r="D2289" t="s">
        <v>8</v>
      </c>
      <c r="E2289">
        <f>IF(D2289="ECO",1,IF(D2289="EZ",2,3))</f>
        <v>2</v>
      </c>
      <c r="F2289" t="s">
        <v>4</v>
      </c>
      <c r="G2289">
        <f>IF(F2289="PP_PM",1,IF(F2289="PP_CASH",2,3))</f>
        <v>1</v>
      </c>
      <c r="H2289" t="s">
        <v>12</v>
      </c>
      <c r="I2289">
        <f>IF(H2289="AKULAKUOB",1,IF(H2289="BUKAEXPRESS",2,IF(H2289="BUKALAPAK",3,IF(H2289="E3",4,IF(H2289="LAZADA",5,IF(H2289="MAGELLAN",6,IF(H2289="SHOPEE",7,IF(H2289="TOKOPEDIA",8,9))))))))</f>
        <v>6</v>
      </c>
      <c r="J2289">
        <v>12736</v>
      </c>
      <c r="K2289">
        <f>IF(M2289="Bermasalah",0,1)</f>
        <v>0</v>
      </c>
      <c r="L2289" t="s">
        <v>19</v>
      </c>
      <c r="M2289" t="str">
        <f t="shared" si="150"/>
        <v>Bermasalah</v>
      </c>
    </row>
    <row r="2290" spans="1:13" x14ac:dyDescent="0.25">
      <c r="A2290" s="1">
        <v>45062</v>
      </c>
      <c r="B2290" t="s">
        <v>152</v>
      </c>
      <c r="C2290">
        <f t="shared" si="151"/>
        <v>101</v>
      </c>
      <c r="D2290" t="s">
        <v>3</v>
      </c>
      <c r="E2290">
        <f>IF(D2290="ECO",1,IF(D2290="EZ",2,3))</f>
        <v>1</v>
      </c>
      <c r="F2290" t="s">
        <v>4</v>
      </c>
      <c r="G2290">
        <f>IF(F2290="PP_PM",1,IF(F2290="PP_CASH",2,3))</f>
        <v>1</v>
      </c>
      <c r="H2290" t="s">
        <v>5</v>
      </c>
      <c r="I2290">
        <f>IF(H2290="AKULAKUOB",1,IF(H2290="BUKAEXPRESS",2,IF(H2290="BUKALAPAK",3,IF(H2290="E3",4,IF(H2290="LAZADA",5,IF(H2290="MAGELLAN",6,IF(H2290="SHOPEE",7,IF(H2290="TOKOPEDIA",8,9))))))))</f>
        <v>7</v>
      </c>
      <c r="J2290">
        <v>19305</v>
      </c>
      <c r="K2290">
        <f>IF(M2290="Bermasalah",0,1)</f>
        <v>0</v>
      </c>
      <c r="L2290" t="s">
        <v>131</v>
      </c>
      <c r="M2290" t="str">
        <f t="shared" si="150"/>
        <v>Bermasalah</v>
      </c>
    </row>
    <row r="2291" spans="1:13" x14ac:dyDescent="0.25">
      <c r="A2291" s="1">
        <v>45063</v>
      </c>
      <c r="B2291" t="s">
        <v>152</v>
      </c>
      <c r="C2291">
        <f>IF(B2291=B2290,101,102)</f>
        <v>101</v>
      </c>
      <c r="D2291" t="s">
        <v>3</v>
      </c>
      <c r="E2291">
        <f>IF(D2291="ECO",1,IF(D2291="EZ",2,3))</f>
        <v>1</v>
      </c>
      <c r="F2291" t="s">
        <v>4</v>
      </c>
      <c r="G2291">
        <f>IF(F2291="PP_PM",1,IF(F2291="PP_CASH",2,3))</f>
        <v>1</v>
      </c>
      <c r="H2291" t="s">
        <v>5</v>
      </c>
      <c r="I2291">
        <f>IF(H2291="AKULAKUOB",1,IF(H2291="BUKAEXPRESS",2,IF(H2291="BUKALAPAK",3,IF(H2291="E3",4,IF(H2291="LAZADA",5,IF(H2291="MAGELLAN",6,IF(H2291="SHOPEE",7,IF(H2291="TOKOPEDIA",8,9))))))))</f>
        <v>7</v>
      </c>
      <c r="J2291">
        <v>33412</v>
      </c>
      <c r="K2291">
        <f>IF(M2291="Bermasalah",0,1)</f>
        <v>1</v>
      </c>
      <c r="L2291" t="s">
        <v>49</v>
      </c>
      <c r="M2291" t="str">
        <f t="shared" si="150"/>
        <v>Tidak Bermasalah</v>
      </c>
    </row>
    <row r="2292" spans="1:13" x14ac:dyDescent="0.25">
      <c r="A2292" s="1">
        <v>45064</v>
      </c>
      <c r="B2292" t="s">
        <v>152</v>
      </c>
      <c r="C2292">
        <f t="shared" ref="C2292:C2298" si="152">IF(B2292=B2291,101,102)</f>
        <v>101</v>
      </c>
      <c r="D2292" t="s">
        <v>3</v>
      </c>
      <c r="E2292">
        <f>IF(D2292="ECO",1,IF(D2292="EZ",2,3))</f>
        <v>1</v>
      </c>
      <c r="F2292" t="s">
        <v>4</v>
      </c>
      <c r="G2292">
        <f>IF(F2292="PP_PM",1,IF(F2292="PP_CASH",2,3))</f>
        <v>1</v>
      </c>
      <c r="H2292" t="s">
        <v>5</v>
      </c>
      <c r="I2292">
        <f>IF(H2292="AKULAKUOB",1,IF(H2292="BUKAEXPRESS",2,IF(H2292="BUKALAPAK",3,IF(H2292="E3",4,IF(H2292="LAZADA",5,IF(H2292="MAGELLAN",6,IF(H2292="SHOPEE",7,IF(H2292="TOKOPEDIA",8,9))))))))</f>
        <v>7</v>
      </c>
      <c r="J2292">
        <v>37372</v>
      </c>
      <c r="K2292">
        <f>IF(M2292="Bermasalah",0,1)</f>
        <v>1</v>
      </c>
      <c r="L2292" t="s">
        <v>49</v>
      </c>
      <c r="M2292" t="str">
        <f t="shared" si="150"/>
        <v>Tidak Bermasalah</v>
      </c>
    </row>
    <row r="2293" spans="1:13" x14ac:dyDescent="0.25">
      <c r="A2293" s="1">
        <v>45063</v>
      </c>
      <c r="B2293" t="s">
        <v>152</v>
      </c>
      <c r="C2293">
        <f t="shared" si="152"/>
        <v>101</v>
      </c>
      <c r="D2293" t="s">
        <v>8</v>
      </c>
      <c r="E2293">
        <f>IF(D2293="ECO",1,IF(D2293="EZ",2,3))</f>
        <v>2</v>
      </c>
      <c r="F2293" t="s">
        <v>4</v>
      </c>
      <c r="G2293">
        <f>IF(F2293="PP_PM",1,IF(F2293="PP_CASH",2,3))</f>
        <v>1</v>
      </c>
      <c r="H2293" t="s">
        <v>5</v>
      </c>
      <c r="I2293">
        <f>IF(H2293="AKULAKUOB",1,IF(H2293="BUKAEXPRESS",2,IF(H2293="BUKALAPAK",3,IF(H2293="E3",4,IF(H2293="LAZADA",5,IF(H2293="MAGELLAN",6,IF(H2293="SHOPEE",7,IF(H2293="TOKOPEDIA",8,9))))))))</f>
        <v>7</v>
      </c>
      <c r="J2293">
        <v>32010</v>
      </c>
      <c r="K2293">
        <f>IF(M2293="Bermasalah",0,1)</f>
        <v>1</v>
      </c>
      <c r="L2293" t="s">
        <v>49</v>
      </c>
      <c r="M2293" t="str">
        <f t="shared" si="150"/>
        <v>Tidak Bermasalah</v>
      </c>
    </row>
    <row r="2294" spans="1:13" x14ac:dyDescent="0.25">
      <c r="A2294" s="1">
        <v>45093</v>
      </c>
      <c r="B2294" t="s">
        <v>152</v>
      </c>
      <c r="C2294">
        <f t="shared" si="152"/>
        <v>101</v>
      </c>
      <c r="D2294" t="s">
        <v>3</v>
      </c>
      <c r="E2294">
        <f>IF(D2294="ECO",1,IF(D2294="EZ",2,3))</f>
        <v>1</v>
      </c>
      <c r="F2294" t="s">
        <v>4</v>
      </c>
      <c r="G2294">
        <f>IF(F2294="PP_PM",1,IF(F2294="PP_CASH",2,3))</f>
        <v>1</v>
      </c>
      <c r="H2294" t="s">
        <v>5</v>
      </c>
      <c r="I2294">
        <f>IF(H2294="AKULAKUOB",1,IF(H2294="BUKAEXPRESS",2,IF(H2294="BUKALAPAK",3,IF(H2294="E3",4,IF(H2294="LAZADA",5,IF(H2294="MAGELLAN",6,IF(H2294="SHOPEE",7,IF(H2294="TOKOPEDIA",8,9))))))))</f>
        <v>7</v>
      </c>
      <c r="J2294">
        <v>13860</v>
      </c>
      <c r="K2294">
        <f>IF(M2294="Bermasalah",0,1)</f>
        <v>1</v>
      </c>
      <c r="L2294" t="s">
        <v>44</v>
      </c>
      <c r="M2294" t="str">
        <f t="shared" si="150"/>
        <v>Tidak Bermasalah</v>
      </c>
    </row>
    <row r="2295" spans="1:13" x14ac:dyDescent="0.25">
      <c r="A2295" s="1">
        <v>45079</v>
      </c>
      <c r="B2295" t="s">
        <v>152</v>
      </c>
      <c r="C2295">
        <f t="shared" si="152"/>
        <v>101</v>
      </c>
      <c r="D2295" t="s">
        <v>8</v>
      </c>
      <c r="E2295">
        <f>IF(D2295="ECO",1,IF(D2295="EZ",2,3))</f>
        <v>2</v>
      </c>
      <c r="F2295" t="s">
        <v>4</v>
      </c>
      <c r="G2295">
        <f>IF(F2295="PP_PM",1,IF(F2295="PP_CASH",2,3))</f>
        <v>1</v>
      </c>
      <c r="H2295" t="s">
        <v>5</v>
      </c>
      <c r="I2295">
        <f>IF(H2295="AKULAKUOB",1,IF(H2295="BUKAEXPRESS",2,IF(H2295="BUKALAPAK",3,IF(H2295="E3",4,IF(H2295="LAZADA",5,IF(H2295="MAGELLAN",6,IF(H2295="SHOPEE",7,IF(H2295="TOKOPEDIA",8,9))))))))</f>
        <v>7</v>
      </c>
      <c r="J2295">
        <v>68870</v>
      </c>
      <c r="K2295">
        <f>IF(M2295="Bermasalah",0,1)</f>
        <v>0</v>
      </c>
      <c r="L2295" t="s">
        <v>131</v>
      </c>
      <c r="M2295" t="str">
        <f t="shared" si="150"/>
        <v>Bermasalah</v>
      </c>
    </row>
    <row r="2296" spans="1:13" x14ac:dyDescent="0.25">
      <c r="A2296" s="1">
        <v>45104</v>
      </c>
      <c r="B2296" t="s">
        <v>152</v>
      </c>
      <c r="C2296">
        <f t="shared" si="152"/>
        <v>101</v>
      </c>
      <c r="D2296" t="s">
        <v>3</v>
      </c>
      <c r="E2296">
        <f>IF(D2296="ECO",1,IF(D2296="EZ",2,3))</f>
        <v>1</v>
      </c>
      <c r="F2296" t="s">
        <v>4</v>
      </c>
      <c r="G2296">
        <f>IF(F2296="PP_PM",1,IF(F2296="PP_CASH",2,3))</f>
        <v>1</v>
      </c>
      <c r="H2296" t="s">
        <v>5</v>
      </c>
      <c r="I2296">
        <f>IF(H2296="AKULAKUOB",1,IF(H2296="BUKAEXPRESS",2,IF(H2296="BUKALAPAK",3,IF(H2296="E3",4,IF(H2296="LAZADA",5,IF(H2296="MAGELLAN",6,IF(H2296="SHOPEE",7,IF(H2296="TOKOPEDIA",8,9))))))))</f>
        <v>7</v>
      </c>
      <c r="J2296">
        <v>37372</v>
      </c>
      <c r="K2296">
        <f>IF(M2296="Bermasalah",0,1)</f>
        <v>0</v>
      </c>
      <c r="L2296" t="s">
        <v>131</v>
      </c>
      <c r="M2296" t="str">
        <f t="shared" si="150"/>
        <v>Bermasalah</v>
      </c>
    </row>
    <row r="2297" spans="1:13" x14ac:dyDescent="0.25">
      <c r="A2297" s="1">
        <v>44930</v>
      </c>
      <c r="B2297" t="s">
        <v>91</v>
      </c>
      <c r="C2297">
        <f t="shared" si="152"/>
        <v>102</v>
      </c>
      <c r="D2297" t="s">
        <v>8</v>
      </c>
      <c r="E2297">
        <f>IF(D2297="ECO",1,IF(D2297="EZ",2,3))</f>
        <v>2</v>
      </c>
      <c r="F2297" t="s">
        <v>4</v>
      </c>
      <c r="G2297">
        <f>IF(F2297="PP_PM",1,IF(F2297="PP_CASH",2,3))</f>
        <v>1</v>
      </c>
      <c r="H2297" t="s">
        <v>12</v>
      </c>
      <c r="I2297">
        <f>IF(H2297="AKULAKUOB",1,IF(H2297="BUKAEXPRESS",2,IF(H2297="BUKALAPAK",3,IF(H2297="E3",4,IF(H2297="LAZADA",5,IF(H2297="MAGELLAN",6,IF(H2297="SHOPEE",7,IF(H2297="TOKOPEDIA",8,9))))))))</f>
        <v>6</v>
      </c>
      <c r="J2297">
        <v>66590</v>
      </c>
      <c r="K2297">
        <f>IF(M2297="Bermasalah",0,1)</f>
        <v>1</v>
      </c>
      <c r="L2297" t="s">
        <v>49</v>
      </c>
      <c r="M2297" t="str">
        <f t="shared" si="150"/>
        <v>Tidak Bermasalah</v>
      </c>
    </row>
    <row r="2298" spans="1:13" x14ac:dyDescent="0.25">
      <c r="A2298" s="1">
        <v>44934</v>
      </c>
      <c r="B2298" t="s">
        <v>91</v>
      </c>
      <c r="C2298">
        <f>IF(B2298=B2297,102,103)</f>
        <v>102</v>
      </c>
      <c r="D2298" t="s">
        <v>8</v>
      </c>
      <c r="E2298">
        <f>IF(D2298="ECO",1,IF(D2298="EZ",2,3))</f>
        <v>2</v>
      </c>
      <c r="F2298" t="s">
        <v>4</v>
      </c>
      <c r="G2298">
        <f>IF(F2298="PP_PM",1,IF(F2298="PP_CASH",2,3))</f>
        <v>1</v>
      </c>
      <c r="H2298" t="s">
        <v>12</v>
      </c>
      <c r="I2298">
        <f>IF(H2298="AKULAKUOB",1,IF(H2298="BUKAEXPRESS",2,IF(H2298="BUKALAPAK",3,IF(H2298="E3",4,IF(H2298="LAZADA",5,IF(H2298="MAGELLAN",6,IF(H2298="SHOPEE",7,IF(H2298="TOKOPEDIA",8,9))))))))</f>
        <v>6</v>
      </c>
      <c r="J2298">
        <v>57270</v>
      </c>
      <c r="K2298">
        <f>IF(M2298="Bermasalah",0,1)</f>
        <v>1</v>
      </c>
      <c r="L2298" t="s">
        <v>49</v>
      </c>
      <c r="M2298" t="str">
        <f t="shared" si="150"/>
        <v>Tidak Bermasalah</v>
      </c>
    </row>
    <row r="2299" spans="1:13" x14ac:dyDescent="0.25">
      <c r="A2299" s="1">
        <v>44927</v>
      </c>
      <c r="B2299" t="s">
        <v>91</v>
      </c>
      <c r="C2299">
        <f t="shared" ref="C2299:C2307" si="153">IF(B2299=B2298,102,103)</f>
        <v>102</v>
      </c>
      <c r="D2299" t="s">
        <v>8</v>
      </c>
      <c r="E2299">
        <f>IF(D2299="ECO",1,IF(D2299="EZ",2,3))</f>
        <v>2</v>
      </c>
      <c r="F2299" t="s">
        <v>4</v>
      </c>
      <c r="G2299">
        <f>IF(F2299="PP_PM",1,IF(F2299="PP_CASH",2,3))</f>
        <v>1</v>
      </c>
      <c r="H2299" t="s">
        <v>86</v>
      </c>
      <c r="I2299">
        <f>IF(H2299="AKULAKUOB",1,IF(H2299="BUKAEXPRESS",2,IF(H2299="BUKALAPAK",3,IF(H2299="E3",4,IF(H2299="LAZADA",5,IF(H2299="MAGELLAN",6,IF(H2299="SHOPEE",7,IF(H2299="TOKOPEDIA",8,9))))))))</f>
        <v>8</v>
      </c>
      <c r="J2299">
        <v>8000</v>
      </c>
      <c r="K2299">
        <f>IF(M2299="Bermasalah",0,1)</f>
        <v>1</v>
      </c>
      <c r="L2299" t="s">
        <v>49</v>
      </c>
      <c r="M2299" t="str">
        <f t="shared" si="150"/>
        <v>Tidak Bermasalah</v>
      </c>
    </row>
    <row r="2300" spans="1:13" x14ac:dyDescent="0.25">
      <c r="A2300" s="1">
        <v>44927</v>
      </c>
      <c r="B2300" t="s">
        <v>91</v>
      </c>
      <c r="C2300">
        <f t="shared" si="153"/>
        <v>102</v>
      </c>
      <c r="D2300" t="s">
        <v>8</v>
      </c>
      <c r="E2300">
        <f>IF(D2300="ECO",1,IF(D2300="EZ",2,3))</f>
        <v>2</v>
      </c>
      <c r="F2300" t="s">
        <v>4</v>
      </c>
      <c r="G2300">
        <f>IF(F2300="PP_PM",1,IF(F2300="PP_CASH",2,3))</f>
        <v>1</v>
      </c>
      <c r="H2300" t="s">
        <v>12</v>
      </c>
      <c r="I2300">
        <f>IF(H2300="AKULAKUOB",1,IF(H2300="BUKAEXPRESS",2,IF(H2300="BUKALAPAK",3,IF(H2300="E3",4,IF(H2300="LAZADA",5,IF(H2300="MAGELLAN",6,IF(H2300="SHOPEE",7,IF(H2300="TOKOPEDIA",8,9))))))))</f>
        <v>6</v>
      </c>
      <c r="J2300">
        <v>79096</v>
      </c>
      <c r="K2300">
        <f>IF(M2300="Bermasalah",0,1)</f>
        <v>1</v>
      </c>
      <c r="L2300" t="s">
        <v>49</v>
      </c>
      <c r="M2300" t="str">
        <f t="shared" si="150"/>
        <v>Tidak Bermasalah</v>
      </c>
    </row>
    <row r="2301" spans="1:13" x14ac:dyDescent="0.25">
      <c r="A2301" s="1">
        <v>44927</v>
      </c>
      <c r="B2301" t="s">
        <v>91</v>
      </c>
      <c r="C2301">
        <f t="shared" si="153"/>
        <v>102</v>
      </c>
      <c r="D2301" t="s">
        <v>8</v>
      </c>
      <c r="E2301">
        <f>IF(D2301="ECO",1,IF(D2301="EZ",2,3))</f>
        <v>2</v>
      </c>
      <c r="F2301" t="s">
        <v>4</v>
      </c>
      <c r="G2301">
        <f>IF(F2301="PP_PM",1,IF(F2301="PP_CASH",2,3))</f>
        <v>1</v>
      </c>
      <c r="H2301" t="s">
        <v>12</v>
      </c>
      <c r="I2301">
        <f>IF(H2301="AKULAKUOB",1,IF(H2301="BUKAEXPRESS",2,IF(H2301="BUKALAPAK",3,IF(H2301="E3",4,IF(H2301="LAZADA",5,IF(H2301="MAGELLAN",6,IF(H2301="SHOPEE",7,IF(H2301="TOKOPEDIA",8,9))))))))</f>
        <v>6</v>
      </c>
      <c r="J2301">
        <v>9100</v>
      </c>
      <c r="K2301">
        <f>IF(M2301="Bermasalah",0,1)</f>
        <v>1</v>
      </c>
      <c r="L2301" t="s">
        <v>49</v>
      </c>
      <c r="M2301" t="str">
        <f t="shared" si="150"/>
        <v>Tidak Bermasalah</v>
      </c>
    </row>
    <row r="2302" spans="1:13" x14ac:dyDescent="0.25">
      <c r="A2302" s="1">
        <v>44973</v>
      </c>
      <c r="B2302" t="s">
        <v>91</v>
      </c>
      <c r="C2302">
        <f t="shared" si="153"/>
        <v>102</v>
      </c>
      <c r="D2302" t="s">
        <v>3</v>
      </c>
      <c r="E2302">
        <f>IF(D2302="ECO",1,IF(D2302="EZ",2,3))</f>
        <v>1</v>
      </c>
      <c r="F2302" t="s">
        <v>4</v>
      </c>
      <c r="G2302">
        <f>IF(F2302="PP_PM",1,IF(F2302="PP_CASH",2,3))</f>
        <v>1</v>
      </c>
      <c r="H2302" t="s">
        <v>12</v>
      </c>
      <c r="I2302">
        <f>IF(H2302="AKULAKUOB",1,IF(H2302="BUKAEXPRESS",2,IF(H2302="BUKALAPAK",3,IF(H2302="E3",4,IF(H2302="LAZADA",5,IF(H2302="MAGELLAN",6,IF(H2302="SHOPEE",7,IF(H2302="TOKOPEDIA",8,9))))))))</f>
        <v>6</v>
      </c>
      <c r="J2302">
        <v>22028</v>
      </c>
      <c r="K2302">
        <f>IF(M2302="Bermasalah",0,1)</f>
        <v>1</v>
      </c>
      <c r="L2302" t="s">
        <v>49</v>
      </c>
      <c r="M2302" t="str">
        <f t="shared" si="150"/>
        <v>Tidak Bermasalah</v>
      </c>
    </row>
    <row r="2303" spans="1:13" x14ac:dyDescent="0.25">
      <c r="A2303" s="1">
        <v>45080</v>
      </c>
      <c r="B2303" t="s">
        <v>91</v>
      </c>
      <c r="C2303">
        <f t="shared" si="153"/>
        <v>102</v>
      </c>
      <c r="D2303" t="s">
        <v>8</v>
      </c>
      <c r="E2303">
        <f>IF(D2303="ECO",1,IF(D2303="EZ",2,3))</f>
        <v>2</v>
      </c>
      <c r="F2303" t="s">
        <v>4</v>
      </c>
      <c r="G2303">
        <f>IF(F2303="PP_PM",1,IF(F2303="PP_CASH",2,3))</f>
        <v>1</v>
      </c>
      <c r="H2303" t="s">
        <v>12</v>
      </c>
      <c r="I2303">
        <f>IF(H2303="AKULAKUOB",1,IF(H2303="BUKAEXPRESS",2,IF(H2303="BUKALAPAK",3,IF(H2303="E3",4,IF(H2303="LAZADA",5,IF(H2303="MAGELLAN",6,IF(H2303="SHOPEE",7,IF(H2303="TOKOPEDIA",8,9))))))))</f>
        <v>6</v>
      </c>
      <c r="J2303">
        <v>23630</v>
      </c>
      <c r="K2303">
        <f>IF(M2303="Bermasalah",0,1)</f>
        <v>1</v>
      </c>
      <c r="L2303" t="s">
        <v>49</v>
      </c>
      <c r="M2303" t="str">
        <f t="shared" si="150"/>
        <v>Tidak Bermasalah</v>
      </c>
    </row>
    <row r="2304" spans="1:13" x14ac:dyDescent="0.25">
      <c r="A2304" s="1">
        <v>45084</v>
      </c>
      <c r="B2304" t="s">
        <v>91</v>
      </c>
      <c r="C2304">
        <f t="shared" si="153"/>
        <v>102</v>
      </c>
      <c r="D2304" t="s">
        <v>8</v>
      </c>
      <c r="E2304">
        <f>IF(D2304="ECO",1,IF(D2304="EZ",2,3))</f>
        <v>2</v>
      </c>
      <c r="F2304" t="s">
        <v>4</v>
      </c>
      <c r="G2304">
        <f>IF(F2304="PP_PM",1,IF(F2304="PP_CASH",2,3))</f>
        <v>1</v>
      </c>
      <c r="H2304" t="s">
        <v>12</v>
      </c>
      <c r="I2304">
        <f>IF(H2304="AKULAKUOB",1,IF(H2304="BUKAEXPRESS",2,IF(H2304="BUKALAPAK",3,IF(H2304="E3",4,IF(H2304="LAZADA",5,IF(H2304="MAGELLAN",6,IF(H2304="SHOPEE",7,IF(H2304="TOKOPEDIA",8,9))))))))</f>
        <v>6</v>
      </c>
      <c r="J2304">
        <v>23752</v>
      </c>
      <c r="K2304">
        <f>IF(M2304="Bermasalah",0,1)</f>
        <v>1</v>
      </c>
      <c r="L2304" t="s">
        <v>49</v>
      </c>
      <c r="M2304" t="str">
        <f t="shared" si="150"/>
        <v>Tidak Bermasalah</v>
      </c>
    </row>
    <row r="2305" spans="1:13" x14ac:dyDescent="0.25">
      <c r="A2305" s="1">
        <v>45095</v>
      </c>
      <c r="B2305" t="s">
        <v>91</v>
      </c>
      <c r="C2305">
        <f t="shared" si="153"/>
        <v>102</v>
      </c>
      <c r="D2305" t="s">
        <v>8</v>
      </c>
      <c r="E2305">
        <f>IF(D2305="ECO",1,IF(D2305="EZ",2,3))</f>
        <v>2</v>
      </c>
      <c r="F2305" t="s">
        <v>4</v>
      </c>
      <c r="G2305">
        <f>IF(F2305="PP_PM",1,IF(F2305="PP_CASH",2,3))</f>
        <v>1</v>
      </c>
      <c r="H2305" t="s">
        <v>12</v>
      </c>
      <c r="I2305">
        <f>IF(H2305="AKULAKUOB",1,IF(H2305="BUKAEXPRESS",2,IF(H2305="BUKALAPAK",3,IF(H2305="E3",4,IF(H2305="LAZADA",5,IF(H2305="MAGELLAN",6,IF(H2305="SHOPEE",7,IF(H2305="TOKOPEDIA",8,9))))))))</f>
        <v>6</v>
      </c>
      <c r="J2305">
        <v>11744</v>
      </c>
      <c r="K2305">
        <f>IF(M2305="Bermasalah",0,1)</f>
        <v>1</v>
      </c>
      <c r="L2305" t="s">
        <v>49</v>
      </c>
      <c r="M2305" t="str">
        <f t="shared" si="150"/>
        <v>Tidak Bermasalah</v>
      </c>
    </row>
    <row r="2306" spans="1:13" x14ac:dyDescent="0.25">
      <c r="A2306" s="1">
        <v>45046</v>
      </c>
      <c r="B2306" t="s">
        <v>132</v>
      </c>
      <c r="C2306">
        <f t="shared" si="153"/>
        <v>103</v>
      </c>
      <c r="D2306" t="s">
        <v>8</v>
      </c>
      <c r="E2306">
        <f>IF(D2306="ECO",1,IF(D2306="EZ",2,3))</f>
        <v>2</v>
      </c>
      <c r="F2306" t="s">
        <v>4</v>
      </c>
      <c r="G2306">
        <f>IF(F2306="PP_PM",1,IF(F2306="PP_CASH",2,3))</f>
        <v>1</v>
      </c>
      <c r="H2306" t="s">
        <v>12</v>
      </c>
      <c r="I2306">
        <f>IF(H2306="AKULAKUOB",1,IF(H2306="BUKAEXPRESS",2,IF(H2306="BUKALAPAK",3,IF(H2306="E3",4,IF(H2306="LAZADA",5,IF(H2306="MAGELLAN",6,IF(H2306="SHOPEE",7,IF(H2306="TOKOPEDIA",8,9))))))))</f>
        <v>6</v>
      </c>
      <c r="J2306">
        <v>13195</v>
      </c>
      <c r="K2306">
        <f>IF(M2306="Bermasalah",0,1)</f>
        <v>1</v>
      </c>
      <c r="L2306" t="s">
        <v>49</v>
      </c>
      <c r="M2306" t="str">
        <f t="shared" si="150"/>
        <v>Tidak Bermasalah</v>
      </c>
    </row>
    <row r="2307" spans="1:13" x14ac:dyDescent="0.25">
      <c r="A2307" s="1">
        <v>45023</v>
      </c>
      <c r="B2307" t="s">
        <v>132</v>
      </c>
      <c r="C2307">
        <f>IF(B2307=B2306,103,104)</f>
        <v>103</v>
      </c>
      <c r="D2307" t="s">
        <v>8</v>
      </c>
      <c r="E2307">
        <f>IF(D2307="ECO",1,IF(D2307="EZ",2,3))</f>
        <v>2</v>
      </c>
      <c r="F2307" t="s">
        <v>4</v>
      </c>
      <c r="G2307">
        <f>IF(F2307="PP_PM",1,IF(F2307="PP_CASH",2,3))</f>
        <v>1</v>
      </c>
      <c r="H2307" t="s">
        <v>12</v>
      </c>
      <c r="I2307">
        <f>IF(H2307="AKULAKUOB",1,IF(H2307="BUKAEXPRESS",2,IF(H2307="BUKALAPAK",3,IF(H2307="E3",4,IF(H2307="LAZADA",5,IF(H2307="MAGELLAN",6,IF(H2307="SHOPEE",7,IF(H2307="TOKOPEDIA",8,9))))))))</f>
        <v>6</v>
      </c>
      <c r="J2307">
        <v>19400</v>
      </c>
      <c r="K2307">
        <f>IF(M2307="Bermasalah",0,1)</f>
        <v>0</v>
      </c>
      <c r="L2307" t="s">
        <v>131</v>
      </c>
      <c r="M2307" t="str">
        <f t="shared" si="150"/>
        <v>Bermasalah</v>
      </c>
    </row>
    <row r="2308" spans="1:13" x14ac:dyDescent="0.25">
      <c r="A2308" s="1">
        <v>45044</v>
      </c>
      <c r="B2308" t="s">
        <v>132</v>
      </c>
      <c r="C2308">
        <f t="shared" ref="C2308:C2327" si="154">IF(B2308=B2307,103,104)</f>
        <v>103</v>
      </c>
      <c r="D2308" t="s">
        <v>3</v>
      </c>
      <c r="E2308">
        <f>IF(D2308="ECO",1,IF(D2308="EZ",2,3))</f>
        <v>1</v>
      </c>
      <c r="F2308" t="s">
        <v>4</v>
      </c>
      <c r="G2308">
        <f>IF(F2308="PP_PM",1,IF(F2308="PP_CASH",2,3))</f>
        <v>1</v>
      </c>
      <c r="H2308" t="s">
        <v>12</v>
      </c>
      <c r="I2308">
        <f>IF(H2308="AKULAKUOB",1,IF(H2308="BUKAEXPRESS",2,IF(H2308="BUKALAPAK",3,IF(H2308="E3",4,IF(H2308="LAZADA",5,IF(H2308="MAGELLAN",6,IF(H2308="SHOPEE",7,IF(H2308="TOKOPEDIA",8,9))))))))</f>
        <v>6</v>
      </c>
      <c r="J2308">
        <v>23265</v>
      </c>
      <c r="K2308">
        <f>IF(M2308="Bermasalah",0,1)</f>
        <v>1</v>
      </c>
      <c r="L2308" t="s">
        <v>49</v>
      </c>
      <c r="M2308" t="str">
        <f t="shared" si="150"/>
        <v>Tidak Bermasalah</v>
      </c>
    </row>
    <row r="2309" spans="1:13" x14ac:dyDescent="0.25">
      <c r="A2309" s="1">
        <v>45045</v>
      </c>
      <c r="B2309" t="s">
        <v>132</v>
      </c>
      <c r="C2309">
        <f t="shared" si="154"/>
        <v>103</v>
      </c>
      <c r="D2309" t="s">
        <v>3</v>
      </c>
      <c r="E2309">
        <f>IF(D2309="ECO",1,IF(D2309="EZ",2,3))</f>
        <v>1</v>
      </c>
      <c r="F2309" t="s">
        <v>4</v>
      </c>
      <c r="G2309">
        <f>IF(F2309="PP_PM",1,IF(F2309="PP_CASH",2,3))</f>
        <v>1</v>
      </c>
      <c r="H2309" t="s">
        <v>12</v>
      </c>
      <c r="I2309">
        <f>IF(H2309="AKULAKUOB",1,IF(H2309="BUKAEXPRESS",2,IF(H2309="BUKALAPAK",3,IF(H2309="E3",4,IF(H2309="LAZADA",5,IF(H2309="MAGELLAN",6,IF(H2309="SHOPEE",7,IF(H2309="TOKOPEDIA",8,9))))))))</f>
        <v>6</v>
      </c>
      <c r="J2309">
        <v>33412</v>
      </c>
      <c r="K2309">
        <f>IF(M2309="Bermasalah",0,1)</f>
        <v>0</v>
      </c>
      <c r="L2309" t="s">
        <v>19</v>
      </c>
      <c r="M2309" t="str">
        <f t="shared" si="150"/>
        <v>Bermasalah</v>
      </c>
    </row>
    <row r="2310" spans="1:13" x14ac:dyDescent="0.25">
      <c r="A2310" s="1">
        <v>45045</v>
      </c>
      <c r="B2310" t="s">
        <v>132</v>
      </c>
      <c r="C2310">
        <f t="shared" si="154"/>
        <v>103</v>
      </c>
      <c r="D2310" t="s">
        <v>8</v>
      </c>
      <c r="E2310">
        <f>IF(D2310="ECO",1,IF(D2310="EZ",2,3))</f>
        <v>2</v>
      </c>
      <c r="F2310" t="s">
        <v>4</v>
      </c>
      <c r="G2310">
        <f>IF(F2310="PP_PM",1,IF(F2310="PP_CASH",2,3))</f>
        <v>1</v>
      </c>
      <c r="H2310" t="s">
        <v>12</v>
      </c>
      <c r="I2310">
        <f>IF(H2310="AKULAKUOB",1,IF(H2310="BUKAEXPRESS",2,IF(H2310="BUKALAPAK",3,IF(H2310="E3",4,IF(H2310="LAZADA",5,IF(H2310="MAGELLAN",6,IF(H2310="SHOPEE",7,IF(H2310="TOKOPEDIA",8,9))))))))</f>
        <v>6</v>
      </c>
      <c r="J2310">
        <v>31525</v>
      </c>
      <c r="K2310">
        <f>IF(M2310="Bermasalah",0,1)</f>
        <v>0</v>
      </c>
      <c r="L2310" t="s">
        <v>131</v>
      </c>
      <c r="M2310" t="str">
        <f t="shared" si="150"/>
        <v>Bermasalah</v>
      </c>
    </row>
    <row r="2311" spans="1:13" x14ac:dyDescent="0.25">
      <c r="A2311" s="1">
        <v>45045</v>
      </c>
      <c r="B2311" t="s">
        <v>132</v>
      </c>
      <c r="C2311">
        <f t="shared" si="154"/>
        <v>103</v>
      </c>
      <c r="D2311" t="s">
        <v>3</v>
      </c>
      <c r="E2311">
        <f>IF(D2311="ECO",1,IF(D2311="EZ",2,3))</f>
        <v>1</v>
      </c>
      <c r="F2311" t="s">
        <v>4</v>
      </c>
      <c r="G2311">
        <f>IF(F2311="PP_PM",1,IF(F2311="PP_CASH",2,3))</f>
        <v>1</v>
      </c>
      <c r="H2311" t="s">
        <v>12</v>
      </c>
      <c r="I2311">
        <f>IF(H2311="AKULAKUOB",1,IF(H2311="BUKAEXPRESS",2,IF(H2311="BUKALAPAK",3,IF(H2311="E3",4,IF(H2311="LAZADA",5,IF(H2311="MAGELLAN",6,IF(H2311="SHOPEE",7,IF(H2311="TOKOPEDIA",8,9))))))))</f>
        <v>6</v>
      </c>
      <c r="J2311">
        <v>26482</v>
      </c>
      <c r="K2311">
        <f>IF(M2311="Bermasalah",0,1)</f>
        <v>1</v>
      </c>
      <c r="L2311" t="s">
        <v>49</v>
      </c>
      <c r="M2311" t="str">
        <f t="shared" si="150"/>
        <v>Tidak Bermasalah</v>
      </c>
    </row>
    <row r="2312" spans="1:13" x14ac:dyDescent="0.25">
      <c r="A2312" s="1">
        <v>45045</v>
      </c>
      <c r="B2312" t="s">
        <v>132</v>
      </c>
      <c r="C2312">
        <f t="shared" si="154"/>
        <v>103</v>
      </c>
      <c r="D2312" t="s">
        <v>8</v>
      </c>
      <c r="E2312">
        <f>IF(D2312="ECO",1,IF(D2312="EZ",2,3))</f>
        <v>2</v>
      </c>
      <c r="F2312" t="s">
        <v>4</v>
      </c>
      <c r="G2312">
        <f>IF(F2312="PP_PM",1,IF(F2312="PP_CASH",2,3))</f>
        <v>1</v>
      </c>
      <c r="H2312" t="s">
        <v>12</v>
      </c>
      <c r="I2312">
        <f>IF(H2312="AKULAKUOB",1,IF(H2312="BUKAEXPRESS",2,IF(H2312="BUKALAPAK",3,IF(H2312="E3",4,IF(H2312="LAZADA",5,IF(H2312="MAGELLAN",6,IF(H2312="SHOPEE",7,IF(H2312="TOKOPEDIA",8,9))))))))</f>
        <v>6</v>
      </c>
      <c r="J2312">
        <v>13195</v>
      </c>
      <c r="K2312">
        <f>IF(M2312="Bermasalah",0,1)</f>
        <v>1</v>
      </c>
      <c r="L2312" t="s">
        <v>49</v>
      </c>
      <c r="M2312" t="str">
        <f t="shared" ref="M2312:M2361" si="155">IF(L2312="Other","Bermasalah",IF(L2312="Delivery","Tidak Bermasalah",IF(L2312="Kirim","Tidak Bermasalah",IF(L2312="Pack","Tidak Bermasalah",IF(L2312="Paket Bermasalah","Bermasalah",IF(L2312="Paket Tinggal Gudang","Tidak Bermasalah",IF(L2312="Sampai","Tidak Bermasalah",IF(L2312="Tanda Terima","Tidak Bermasalah",IF(L2312="TTD Retur","Bermasalah",0)))))))))</f>
        <v>Tidak Bermasalah</v>
      </c>
    </row>
    <row r="2313" spans="1:13" x14ac:dyDescent="0.25">
      <c r="A2313" s="1">
        <v>45018</v>
      </c>
      <c r="B2313" t="s">
        <v>132</v>
      </c>
      <c r="C2313">
        <f t="shared" si="154"/>
        <v>103</v>
      </c>
      <c r="D2313" t="s">
        <v>8</v>
      </c>
      <c r="E2313">
        <f>IF(D2313="ECO",1,IF(D2313="EZ",2,3))</f>
        <v>2</v>
      </c>
      <c r="F2313" t="s">
        <v>4</v>
      </c>
      <c r="G2313">
        <f>IF(F2313="PP_PM",1,IF(F2313="PP_CASH",2,3))</f>
        <v>1</v>
      </c>
      <c r="H2313" t="s">
        <v>12</v>
      </c>
      <c r="I2313">
        <f>IF(H2313="AKULAKUOB",1,IF(H2313="BUKAEXPRESS",2,IF(H2313="BUKALAPAK",3,IF(H2313="E3",4,IF(H2313="LAZADA",5,IF(H2313="MAGELLAN",6,IF(H2313="SHOPEE",7,IF(H2313="TOKOPEDIA",8,9))))))))</f>
        <v>6</v>
      </c>
      <c r="J2313">
        <v>12610</v>
      </c>
      <c r="K2313">
        <f>IF(M2313="Bermasalah",0,1)</f>
        <v>0</v>
      </c>
      <c r="L2313" t="s">
        <v>19</v>
      </c>
      <c r="M2313" t="str">
        <f t="shared" si="155"/>
        <v>Bermasalah</v>
      </c>
    </row>
    <row r="2314" spans="1:13" x14ac:dyDescent="0.25">
      <c r="A2314" s="1">
        <v>45066</v>
      </c>
      <c r="B2314" t="s">
        <v>132</v>
      </c>
      <c r="C2314">
        <f t="shared" si="154"/>
        <v>103</v>
      </c>
      <c r="D2314" t="s">
        <v>8</v>
      </c>
      <c r="E2314">
        <f>IF(D2314="ECO",1,IF(D2314="EZ",2,3))</f>
        <v>2</v>
      </c>
      <c r="F2314" t="s">
        <v>4</v>
      </c>
      <c r="G2314">
        <f>IF(F2314="PP_PM",1,IF(F2314="PP_CASH",2,3))</f>
        <v>1</v>
      </c>
      <c r="H2314" t="s">
        <v>12</v>
      </c>
      <c r="I2314">
        <f>IF(H2314="AKULAKUOB",1,IF(H2314="BUKAEXPRESS",2,IF(H2314="BUKALAPAK",3,IF(H2314="E3",4,IF(H2314="LAZADA",5,IF(H2314="MAGELLAN",6,IF(H2314="SHOPEE",7,IF(H2314="TOKOPEDIA",8,9))))))))</f>
        <v>6</v>
      </c>
      <c r="J2314">
        <v>20370</v>
      </c>
      <c r="K2314">
        <f>IF(M2314="Bermasalah",0,1)</f>
        <v>0</v>
      </c>
      <c r="L2314" t="s">
        <v>19</v>
      </c>
      <c r="M2314" t="str">
        <f t="shared" si="155"/>
        <v>Bermasalah</v>
      </c>
    </row>
    <row r="2315" spans="1:13" x14ac:dyDescent="0.25">
      <c r="A2315" s="1">
        <v>45067</v>
      </c>
      <c r="B2315" t="s">
        <v>132</v>
      </c>
      <c r="C2315">
        <f t="shared" si="154"/>
        <v>103</v>
      </c>
      <c r="D2315" t="s">
        <v>8</v>
      </c>
      <c r="E2315">
        <f>IF(D2315="ECO",1,IF(D2315="EZ",2,3))</f>
        <v>2</v>
      </c>
      <c r="F2315" t="s">
        <v>4</v>
      </c>
      <c r="G2315">
        <f>IF(F2315="PP_PM",1,IF(F2315="PP_CASH",2,3))</f>
        <v>1</v>
      </c>
      <c r="H2315" t="s">
        <v>12</v>
      </c>
      <c r="I2315">
        <f>IF(H2315="AKULAKUOB",1,IF(H2315="BUKAEXPRESS",2,IF(H2315="BUKALAPAK",3,IF(H2315="E3",4,IF(H2315="LAZADA",5,IF(H2315="MAGELLAN",6,IF(H2315="SHOPEE",7,IF(H2315="TOKOPEDIA",8,9))))))))</f>
        <v>6</v>
      </c>
      <c r="J2315">
        <v>22895</v>
      </c>
      <c r="K2315">
        <f>IF(M2315="Bermasalah",0,1)</f>
        <v>1</v>
      </c>
      <c r="L2315" t="s">
        <v>49</v>
      </c>
      <c r="M2315" t="str">
        <f t="shared" si="155"/>
        <v>Tidak Bermasalah</v>
      </c>
    </row>
    <row r="2316" spans="1:13" x14ac:dyDescent="0.25">
      <c r="A2316" s="1">
        <v>45068</v>
      </c>
      <c r="B2316" t="s">
        <v>132</v>
      </c>
      <c r="C2316">
        <f t="shared" si="154"/>
        <v>103</v>
      </c>
      <c r="D2316" t="s">
        <v>8</v>
      </c>
      <c r="E2316">
        <f>IF(D2316="ECO",1,IF(D2316="EZ",2,3))</f>
        <v>2</v>
      </c>
      <c r="F2316" t="s">
        <v>4</v>
      </c>
      <c r="G2316">
        <f>IF(F2316="PP_PM",1,IF(F2316="PP_CASH",2,3))</f>
        <v>1</v>
      </c>
      <c r="H2316" t="s">
        <v>12</v>
      </c>
      <c r="I2316">
        <f>IF(H2316="AKULAKUOB",1,IF(H2316="BUKAEXPRESS",2,IF(H2316="BUKALAPAK",3,IF(H2316="E3",4,IF(H2316="LAZADA",5,IF(H2316="MAGELLAN",6,IF(H2316="SHOPEE",7,IF(H2316="TOKOPEDIA",8,9))))))))</f>
        <v>6</v>
      </c>
      <c r="J2316">
        <v>19885</v>
      </c>
      <c r="K2316">
        <f>IF(M2316="Bermasalah",0,1)</f>
        <v>0</v>
      </c>
      <c r="L2316" t="s">
        <v>131</v>
      </c>
      <c r="M2316" t="str">
        <f t="shared" si="155"/>
        <v>Bermasalah</v>
      </c>
    </row>
    <row r="2317" spans="1:13" x14ac:dyDescent="0.25">
      <c r="A2317" s="1">
        <v>45069</v>
      </c>
      <c r="B2317" t="s">
        <v>132</v>
      </c>
      <c r="C2317">
        <f t="shared" si="154"/>
        <v>103</v>
      </c>
      <c r="D2317" t="s">
        <v>3</v>
      </c>
      <c r="E2317">
        <f>IF(D2317="ECO",1,IF(D2317="EZ",2,3))</f>
        <v>1</v>
      </c>
      <c r="F2317" t="s">
        <v>4</v>
      </c>
      <c r="G2317">
        <f>IF(F2317="PP_PM",1,IF(F2317="PP_CASH",2,3))</f>
        <v>1</v>
      </c>
      <c r="H2317" t="s">
        <v>12</v>
      </c>
      <c r="I2317">
        <f>IF(H2317="AKULAKUOB",1,IF(H2317="BUKAEXPRESS",2,IF(H2317="BUKALAPAK",3,IF(H2317="E3",4,IF(H2317="LAZADA",5,IF(H2317="MAGELLAN",6,IF(H2317="SHOPEE",7,IF(H2317="TOKOPEDIA",8,9))))))))</f>
        <v>6</v>
      </c>
      <c r="J2317">
        <v>26482</v>
      </c>
      <c r="K2317">
        <f>IF(M2317="Bermasalah",0,1)</f>
        <v>0</v>
      </c>
      <c r="L2317" t="s">
        <v>131</v>
      </c>
      <c r="M2317" t="str">
        <f t="shared" si="155"/>
        <v>Bermasalah</v>
      </c>
    </row>
    <row r="2318" spans="1:13" x14ac:dyDescent="0.25">
      <c r="A2318" s="1">
        <v>45070</v>
      </c>
      <c r="B2318" t="s">
        <v>132</v>
      </c>
      <c r="C2318">
        <f t="shared" si="154"/>
        <v>103</v>
      </c>
      <c r="D2318" t="s">
        <v>8</v>
      </c>
      <c r="E2318">
        <f>IF(D2318="ECO",1,IF(D2318="EZ",2,3))</f>
        <v>2</v>
      </c>
      <c r="F2318" t="s">
        <v>4</v>
      </c>
      <c r="G2318">
        <f>IF(F2318="PP_PM",1,IF(F2318="PP_CASH",2,3))</f>
        <v>1</v>
      </c>
      <c r="H2318" t="s">
        <v>12</v>
      </c>
      <c r="I2318">
        <f>IF(H2318="AKULAKUOB",1,IF(H2318="BUKAEXPRESS",2,IF(H2318="BUKALAPAK",3,IF(H2318="E3",4,IF(H2318="LAZADA",5,IF(H2318="MAGELLAN",6,IF(H2318="SHOPEE",7,IF(H2318="TOKOPEDIA",8,9))))))))</f>
        <v>6</v>
      </c>
      <c r="J2318">
        <v>23051</v>
      </c>
      <c r="K2318">
        <f>IF(M2318="Bermasalah",0,1)</f>
        <v>1</v>
      </c>
      <c r="L2318" t="s">
        <v>49</v>
      </c>
      <c r="M2318" t="str">
        <f t="shared" si="155"/>
        <v>Tidak Bermasalah</v>
      </c>
    </row>
    <row r="2319" spans="1:13" x14ac:dyDescent="0.25">
      <c r="A2319" s="1">
        <v>45064</v>
      </c>
      <c r="B2319" t="s">
        <v>132</v>
      </c>
      <c r="C2319">
        <f t="shared" si="154"/>
        <v>103</v>
      </c>
      <c r="D2319" t="s">
        <v>3</v>
      </c>
      <c r="E2319">
        <f>IF(D2319="ECO",1,IF(D2319="EZ",2,3))</f>
        <v>1</v>
      </c>
      <c r="F2319" t="s">
        <v>4</v>
      </c>
      <c r="G2319">
        <f>IF(F2319="PP_PM",1,IF(F2319="PP_CASH",2,3))</f>
        <v>1</v>
      </c>
      <c r="H2319" t="s">
        <v>12</v>
      </c>
      <c r="I2319">
        <f>IF(H2319="AKULAKUOB",1,IF(H2319="BUKAEXPRESS",2,IF(H2319="BUKALAPAK",3,IF(H2319="E3",4,IF(H2319="LAZADA",5,IF(H2319="MAGELLAN",6,IF(H2319="SHOPEE",7,IF(H2319="TOKOPEDIA",8,9))))))))</f>
        <v>6</v>
      </c>
      <c r="J2319">
        <v>32175</v>
      </c>
      <c r="K2319">
        <f>IF(M2319="Bermasalah",0,1)</f>
        <v>1</v>
      </c>
      <c r="L2319" t="s">
        <v>49</v>
      </c>
      <c r="M2319" t="str">
        <f t="shared" si="155"/>
        <v>Tidak Bermasalah</v>
      </c>
    </row>
    <row r="2320" spans="1:13" x14ac:dyDescent="0.25">
      <c r="A2320" s="1">
        <v>45107</v>
      </c>
      <c r="B2320" t="s">
        <v>132</v>
      </c>
      <c r="C2320">
        <f t="shared" si="154"/>
        <v>103</v>
      </c>
      <c r="D2320" t="s">
        <v>8</v>
      </c>
      <c r="E2320">
        <f>IF(D2320="ECO",1,IF(D2320="EZ",2,3))</f>
        <v>2</v>
      </c>
      <c r="F2320" t="s">
        <v>4</v>
      </c>
      <c r="G2320">
        <f>IF(F2320="PP_PM",1,IF(F2320="PP_CASH",2,3))</f>
        <v>1</v>
      </c>
      <c r="H2320" t="s">
        <v>12</v>
      </c>
      <c r="I2320">
        <f>IF(H2320="AKULAKUOB",1,IF(H2320="BUKAEXPRESS",2,IF(H2320="BUKALAPAK",3,IF(H2320="E3",4,IF(H2320="LAZADA",5,IF(H2320="MAGELLAN",6,IF(H2320="SHOPEE",7,IF(H2320="TOKOPEDIA",8,9))))))))</f>
        <v>6</v>
      </c>
      <c r="J2320">
        <v>23280</v>
      </c>
      <c r="K2320">
        <f>IF(M2320="Bermasalah",0,1)</f>
        <v>0</v>
      </c>
      <c r="L2320" t="s">
        <v>19</v>
      </c>
      <c r="M2320" t="str">
        <f t="shared" si="155"/>
        <v>Bermasalah</v>
      </c>
    </row>
    <row r="2321" spans="1:13" x14ac:dyDescent="0.25">
      <c r="A2321" s="1">
        <v>45101</v>
      </c>
      <c r="B2321" t="s">
        <v>132</v>
      </c>
      <c r="C2321">
        <f t="shared" si="154"/>
        <v>103</v>
      </c>
      <c r="D2321" t="s">
        <v>8</v>
      </c>
      <c r="E2321">
        <f>IF(D2321="ECO",1,IF(D2321="EZ",2,3))</f>
        <v>2</v>
      </c>
      <c r="F2321" t="s">
        <v>4</v>
      </c>
      <c r="G2321">
        <f>IF(F2321="PP_PM",1,IF(F2321="PP_CASH",2,3))</f>
        <v>1</v>
      </c>
      <c r="H2321" t="s">
        <v>12</v>
      </c>
      <c r="I2321">
        <f>IF(H2321="AKULAKUOB",1,IF(H2321="BUKAEXPRESS",2,IF(H2321="BUKALAPAK",3,IF(H2321="E3",4,IF(H2321="LAZADA",5,IF(H2321="MAGELLAN",6,IF(H2321="SHOPEE",7,IF(H2321="TOKOPEDIA",8,9))))))))</f>
        <v>6</v>
      </c>
      <c r="J2321">
        <v>13195</v>
      </c>
      <c r="K2321">
        <f>IF(M2321="Bermasalah",0,1)</f>
        <v>1</v>
      </c>
      <c r="L2321" t="s">
        <v>49</v>
      </c>
      <c r="M2321" t="str">
        <f t="shared" si="155"/>
        <v>Tidak Bermasalah</v>
      </c>
    </row>
    <row r="2322" spans="1:13" x14ac:dyDescent="0.25">
      <c r="A2322" s="1">
        <v>45105</v>
      </c>
      <c r="B2322" t="s">
        <v>132</v>
      </c>
      <c r="C2322">
        <f t="shared" si="154"/>
        <v>103</v>
      </c>
      <c r="D2322" t="s">
        <v>8</v>
      </c>
      <c r="E2322">
        <f>IF(D2322="ECO",1,IF(D2322="EZ",2,3))</f>
        <v>2</v>
      </c>
      <c r="F2322" t="s">
        <v>4</v>
      </c>
      <c r="G2322">
        <f>IF(F2322="PP_PM",1,IF(F2322="PP_CASH",2,3))</f>
        <v>1</v>
      </c>
      <c r="H2322" t="s">
        <v>12</v>
      </c>
      <c r="I2322">
        <f>IF(H2322="AKULAKUOB",1,IF(H2322="BUKAEXPRESS",2,IF(H2322="BUKALAPAK",3,IF(H2322="E3",4,IF(H2322="LAZADA",5,IF(H2322="MAGELLAN",6,IF(H2322="SHOPEE",7,IF(H2322="TOKOPEDIA",8,9))))))))</f>
        <v>6</v>
      </c>
      <c r="J2322">
        <v>20370</v>
      </c>
      <c r="K2322">
        <f>IF(M2322="Bermasalah",0,1)</f>
        <v>0</v>
      </c>
      <c r="L2322" t="s">
        <v>131</v>
      </c>
      <c r="M2322" t="str">
        <f t="shared" si="155"/>
        <v>Bermasalah</v>
      </c>
    </row>
    <row r="2323" spans="1:13" x14ac:dyDescent="0.25">
      <c r="A2323" s="1">
        <v>45101</v>
      </c>
      <c r="B2323" t="s">
        <v>132</v>
      </c>
      <c r="C2323">
        <f t="shared" si="154"/>
        <v>103</v>
      </c>
      <c r="D2323" t="s">
        <v>8</v>
      </c>
      <c r="E2323">
        <f>IF(D2323="ECO",1,IF(D2323="EZ",2,3))</f>
        <v>2</v>
      </c>
      <c r="F2323" t="s">
        <v>4</v>
      </c>
      <c r="G2323">
        <f>IF(F2323="PP_PM",1,IF(F2323="PP_CASH",2,3))</f>
        <v>1</v>
      </c>
      <c r="H2323" t="s">
        <v>12</v>
      </c>
      <c r="I2323">
        <f>IF(H2323="AKULAKUOB",1,IF(H2323="BUKAEXPRESS",2,IF(H2323="BUKALAPAK",3,IF(H2323="E3",4,IF(H2323="LAZADA",5,IF(H2323="MAGELLAN",6,IF(H2323="SHOPEE",7,IF(H2323="TOKOPEDIA",8,9))))))))</f>
        <v>6</v>
      </c>
      <c r="J2323">
        <v>17460</v>
      </c>
      <c r="K2323">
        <f>IF(M2323="Bermasalah",0,1)</f>
        <v>1</v>
      </c>
      <c r="L2323" t="s">
        <v>49</v>
      </c>
      <c r="M2323" t="str">
        <f t="shared" si="155"/>
        <v>Tidak Bermasalah</v>
      </c>
    </row>
    <row r="2324" spans="1:13" x14ac:dyDescent="0.25">
      <c r="A2324" s="1">
        <v>45080</v>
      </c>
      <c r="B2324" t="s">
        <v>132</v>
      </c>
      <c r="C2324">
        <f t="shared" si="154"/>
        <v>103</v>
      </c>
      <c r="D2324" t="s">
        <v>8</v>
      </c>
      <c r="E2324">
        <f>IF(D2324="ECO",1,IF(D2324="EZ",2,3))</f>
        <v>2</v>
      </c>
      <c r="F2324" t="s">
        <v>4</v>
      </c>
      <c r="G2324">
        <f>IF(F2324="PP_PM",1,IF(F2324="PP_CASH",2,3))</f>
        <v>1</v>
      </c>
      <c r="H2324" t="s">
        <v>12</v>
      </c>
      <c r="I2324">
        <f>IF(H2324="AKULAKUOB",1,IF(H2324="BUKAEXPRESS",2,IF(H2324="BUKALAPAK",3,IF(H2324="E3",4,IF(H2324="LAZADA",5,IF(H2324="MAGELLAN",6,IF(H2324="SHOPEE",7,IF(H2324="TOKOPEDIA",8,9))))))))</f>
        <v>6</v>
      </c>
      <c r="J2324">
        <v>4465</v>
      </c>
      <c r="K2324">
        <f>IF(M2324="Bermasalah",0,1)</f>
        <v>0</v>
      </c>
      <c r="L2324" t="s">
        <v>19</v>
      </c>
      <c r="M2324" t="str">
        <f t="shared" si="155"/>
        <v>Bermasalah</v>
      </c>
    </row>
    <row r="2325" spans="1:13" x14ac:dyDescent="0.25">
      <c r="A2325" s="1">
        <v>45084</v>
      </c>
      <c r="B2325" t="s">
        <v>132</v>
      </c>
      <c r="C2325">
        <f t="shared" si="154"/>
        <v>103</v>
      </c>
      <c r="D2325" t="s">
        <v>3</v>
      </c>
      <c r="E2325">
        <f>IF(D2325="ECO",1,IF(D2325="EZ",2,3))</f>
        <v>1</v>
      </c>
      <c r="F2325" t="s">
        <v>4</v>
      </c>
      <c r="G2325">
        <f>IF(F2325="PP_PM",1,IF(F2325="PP_CASH",2,3))</f>
        <v>1</v>
      </c>
      <c r="H2325" t="s">
        <v>12</v>
      </c>
      <c r="I2325">
        <f>IF(H2325="AKULAKUOB",1,IF(H2325="BUKAEXPRESS",2,IF(H2325="BUKALAPAK",3,IF(H2325="E3",4,IF(H2325="LAZADA",5,IF(H2325="MAGELLAN",6,IF(H2325="SHOPEE",7,IF(H2325="TOKOPEDIA",8,9))))))))</f>
        <v>6</v>
      </c>
      <c r="J2325">
        <v>23265</v>
      </c>
      <c r="K2325">
        <f>IF(M2325="Bermasalah",0,1)</f>
        <v>1</v>
      </c>
      <c r="L2325" t="s">
        <v>49</v>
      </c>
      <c r="M2325" t="str">
        <f t="shared" si="155"/>
        <v>Tidak Bermasalah</v>
      </c>
    </row>
    <row r="2326" spans="1:13" x14ac:dyDescent="0.25">
      <c r="A2326" s="1">
        <v>44927</v>
      </c>
      <c r="B2326" t="s">
        <v>103</v>
      </c>
      <c r="C2326">
        <f t="shared" si="154"/>
        <v>104</v>
      </c>
      <c r="D2326" t="s">
        <v>8</v>
      </c>
      <c r="E2326">
        <f>IF(D2326="ECO",1,IF(D2326="EZ",2,3))</f>
        <v>2</v>
      </c>
      <c r="F2326" t="s">
        <v>4</v>
      </c>
      <c r="G2326">
        <f>IF(F2326="PP_PM",1,IF(F2326="PP_CASH",2,3))</f>
        <v>1</v>
      </c>
      <c r="H2326" t="s">
        <v>5</v>
      </c>
      <c r="I2326">
        <f>IF(H2326="AKULAKUOB",1,IF(H2326="BUKAEXPRESS",2,IF(H2326="BUKALAPAK",3,IF(H2326="E3",4,IF(H2326="LAZADA",5,IF(H2326="MAGELLAN",6,IF(H2326="SHOPEE",7,IF(H2326="TOKOPEDIA",8,9))))))))</f>
        <v>7</v>
      </c>
      <c r="J2326">
        <v>4000</v>
      </c>
      <c r="K2326">
        <f>IF(M2326="Bermasalah",0,1)</f>
        <v>1</v>
      </c>
      <c r="L2326" t="s">
        <v>49</v>
      </c>
      <c r="M2326" t="str">
        <f t="shared" si="155"/>
        <v>Tidak Bermasalah</v>
      </c>
    </row>
    <row r="2327" spans="1:13" x14ac:dyDescent="0.25">
      <c r="A2327" s="1">
        <v>44927</v>
      </c>
      <c r="B2327" t="s">
        <v>103</v>
      </c>
      <c r="C2327">
        <f>IF(B2327=B2326,104,105)</f>
        <v>104</v>
      </c>
      <c r="D2327" t="s">
        <v>8</v>
      </c>
      <c r="E2327">
        <f>IF(D2327="ECO",1,IF(D2327="EZ",2,3))</f>
        <v>2</v>
      </c>
      <c r="F2327" t="s">
        <v>4</v>
      </c>
      <c r="G2327">
        <f>IF(F2327="PP_PM",1,IF(F2327="PP_CASH",2,3))</f>
        <v>1</v>
      </c>
      <c r="H2327" t="s">
        <v>5</v>
      </c>
      <c r="I2327">
        <f>IF(H2327="AKULAKUOB",1,IF(H2327="BUKAEXPRESS",2,IF(H2327="BUKALAPAK",3,IF(H2327="E3",4,IF(H2327="LAZADA",5,IF(H2327="MAGELLAN",6,IF(H2327="SHOPEE",7,IF(H2327="TOKOPEDIA",8,9))))))))</f>
        <v>7</v>
      </c>
      <c r="J2327">
        <v>24000</v>
      </c>
      <c r="K2327">
        <f>IF(M2327="Bermasalah",0,1)</f>
        <v>1</v>
      </c>
      <c r="L2327" t="s">
        <v>49</v>
      </c>
      <c r="M2327" t="str">
        <f t="shared" si="155"/>
        <v>Tidak Bermasalah</v>
      </c>
    </row>
    <row r="2328" spans="1:13" x14ac:dyDescent="0.25">
      <c r="A2328" s="1">
        <v>44927</v>
      </c>
      <c r="B2328" t="s">
        <v>103</v>
      </c>
      <c r="C2328">
        <f t="shared" ref="C2328:C2338" si="156">IF(B2328=B2327,104,105)</f>
        <v>104</v>
      </c>
      <c r="D2328" t="s">
        <v>8</v>
      </c>
      <c r="E2328">
        <f>IF(D2328="ECO",1,IF(D2328="EZ",2,3))</f>
        <v>2</v>
      </c>
      <c r="F2328" t="s">
        <v>4</v>
      </c>
      <c r="G2328">
        <f>IF(F2328="PP_PM",1,IF(F2328="PP_CASH",2,3))</f>
        <v>1</v>
      </c>
      <c r="H2328" t="s">
        <v>5</v>
      </c>
      <c r="I2328">
        <f>IF(H2328="AKULAKUOB",1,IF(H2328="BUKAEXPRESS",2,IF(H2328="BUKALAPAK",3,IF(H2328="E3",4,IF(H2328="LAZADA",5,IF(H2328="MAGELLAN",6,IF(H2328="SHOPEE",7,IF(H2328="TOKOPEDIA",8,9))))))))</f>
        <v>7</v>
      </c>
      <c r="J2328">
        <v>4000</v>
      </c>
      <c r="K2328">
        <f>IF(M2328="Bermasalah",0,1)</f>
        <v>1</v>
      </c>
      <c r="L2328" t="s">
        <v>49</v>
      </c>
      <c r="M2328" t="str">
        <f t="shared" si="155"/>
        <v>Tidak Bermasalah</v>
      </c>
    </row>
    <row r="2329" spans="1:13" x14ac:dyDescent="0.25">
      <c r="A2329" s="1">
        <v>44980</v>
      </c>
      <c r="B2329" t="s">
        <v>103</v>
      </c>
      <c r="C2329">
        <f t="shared" si="156"/>
        <v>104</v>
      </c>
      <c r="D2329" t="s">
        <v>8</v>
      </c>
      <c r="E2329">
        <f>IF(D2329="ECO",1,IF(D2329="EZ",2,3))</f>
        <v>2</v>
      </c>
      <c r="F2329" t="s">
        <v>4</v>
      </c>
      <c r="G2329">
        <f>IF(F2329="PP_PM",1,IF(F2329="PP_CASH",2,3))</f>
        <v>1</v>
      </c>
      <c r="H2329" t="s">
        <v>5</v>
      </c>
      <c r="I2329">
        <f>IF(H2329="AKULAKUOB",1,IF(H2329="BUKAEXPRESS",2,IF(H2329="BUKALAPAK",3,IF(H2329="E3",4,IF(H2329="LAZADA",5,IF(H2329="MAGELLAN",6,IF(H2329="SHOPEE",7,IF(H2329="TOKOPEDIA",8,9))))))))</f>
        <v>7</v>
      </c>
      <c r="J2329">
        <v>4000</v>
      </c>
      <c r="K2329">
        <f>IF(M2329="Bermasalah",0,1)</f>
        <v>1</v>
      </c>
      <c r="L2329" t="s">
        <v>49</v>
      </c>
      <c r="M2329" t="str">
        <f t="shared" si="155"/>
        <v>Tidak Bermasalah</v>
      </c>
    </row>
    <row r="2330" spans="1:13" x14ac:dyDescent="0.25">
      <c r="A2330" s="1">
        <v>44983</v>
      </c>
      <c r="B2330" t="s">
        <v>103</v>
      </c>
      <c r="C2330">
        <f t="shared" si="156"/>
        <v>104</v>
      </c>
      <c r="D2330" t="s">
        <v>8</v>
      </c>
      <c r="E2330">
        <f>IF(D2330="ECO",1,IF(D2330="EZ",2,3))</f>
        <v>2</v>
      </c>
      <c r="F2330" t="s">
        <v>4</v>
      </c>
      <c r="G2330">
        <f>IF(F2330="PP_PM",1,IF(F2330="PP_CASH",2,3))</f>
        <v>1</v>
      </c>
      <c r="H2330" t="s">
        <v>86</v>
      </c>
      <c r="I2330">
        <f>IF(H2330="AKULAKUOB",1,IF(H2330="BUKAEXPRESS",2,IF(H2330="BUKALAPAK",3,IF(H2330="E3",4,IF(H2330="LAZADA",5,IF(H2330="MAGELLAN",6,IF(H2330="SHOPEE",7,IF(H2330="TOKOPEDIA",8,9))))))))</f>
        <v>8</v>
      </c>
      <c r="J2330">
        <v>8000</v>
      </c>
      <c r="K2330">
        <f>IF(M2330="Bermasalah",0,1)</f>
        <v>1</v>
      </c>
      <c r="L2330" t="s">
        <v>49</v>
      </c>
      <c r="M2330" t="str">
        <f t="shared" si="155"/>
        <v>Tidak Bermasalah</v>
      </c>
    </row>
    <row r="2331" spans="1:13" x14ac:dyDescent="0.25">
      <c r="A2331" s="1">
        <v>44973</v>
      </c>
      <c r="B2331" t="s">
        <v>103</v>
      </c>
      <c r="C2331">
        <f t="shared" si="156"/>
        <v>104</v>
      </c>
      <c r="D2331" t="s">
        <v>8</v>
      </c>
      <c r="E2331">
        <f>IF(D2331="ECO",1,IF(D2331="EZ",2,3))</f>
        <v>2</v>
      </c>
      <c r="F2331" t="s">
        <v>4</v>
      </c>
      <c r="G2331">
        <f>IF(F2331="PP_PM",1,IF(F2331="PP_CASH",2,3))</f>
        <v>1</v>
      </c>
      <c r="H2331" t="s">
        <v>5</v>
      </c>
      <c r="I2331">
        <f>IF(H2331="AKULAKUOB",1,IF(H2331="BUKAEXPRESS",2,IF(H2331="BUKALAPAK",3,IF(H2331="E3",4,IF(H2331="LAZADA",5,IF(H2331="MAGELLAN",6,IF(H2331="SHOPEE",7,IF(H2331="TOKOPEDIA",8,9))))))))</f>
        <v>7</v>
      </c>
      <c r="J2331">
        <v>13000</v>
      </c>
      <c r="K2331">
        <f>IF(M2331="Bermasalah",0,1)</f>
        <v>1</v>
      </c>
      <c r="L2331" t="s">
        <v>49</v>
      </c>
      <c r="M2331" t="str">
        <f t="shared" si="155"/>
        <v>Tidak Bermasalah</v>
      </c>
    </row>
    <row r="2332" spans="1:13" x14ac:dyDescent="0.25">
      <c r="A2332" s="1">
        <v>44963</v>
      </c>
      <c r="B2332" t="s">
        <v>103</v>
      </c>
      <c r="C2332">
        <f t="shared" si="156"/>
        <v>104</v>
      </c>
      <c r="D2332" t="s">
        <v>8</v>
      </c>
      <c r="E2332">
        <f>IF(D2332="ECO",1,IF(D2332="EZ",2,3))</f>
        <v>2</v>
      </c>
      <c r="F2332" t="s">
        <v>4</v>
      </c>
      <c r="G2332">
        <f>IF(F2332="PP_PM",1,IF(F2332="PP_CASH",2,3))</f>
        <v>1</v>
      </c>
      <c r="H2332" t="s">
        <v>5</v>
      </c>
      <c r="I2332">
        <f>IF(H2332="AKULAKUOB",1,IF(H2332="BUKAEXPRESS",2,IF(H2332="BUKALAPAK",3,IF(H2332="E3",4,IF(H2332="LAZADA",5,IF(H2332="MAGELLAN",6,IF(H2332="SHOPEE",7,IF(H2332="TOKOPEDIA",8,9))))))))</f>
        <v>7</v>
      </c>
      <c r="J2332">
        <v>8000</v>
      </c>
      <c r="K2332">
        <f>IF(M2332="Bermasalah",0,1)</f>
        <v>1</v>
      </c>
      <c r="L2332" t="s">
        <v>49</v>
      </c>
      <c r="M2332" t="str">
        <f t="shared" si="155"/>
        <v>Tidak Bermasalah</v>
      </c>
    </row>
    <row r="2333" spans="1:13" x14ac:dyDescent="0.25">
      <c r="A2333" s="1">
        <v>44970</v>
      </c>
      <c r="B2333" t="s">
        <v>103</v>
      </c>
      <c r="C2333">
        <f t="shared" si="156"/>
        <v>104</v>
      </c>
      <c r="D2333" t="s">
        <v>8</v>
      </c>
      <c r="E2333">
        <f>IF(D2333="ECO",1,IF(D2333="EZ",2,3))</f>
        <v>2</v>
      </c>
      <c r="F2333" t="s">
        <v>4</v>
      </c>
      <c r="G2333">
        <f>IF(F2333="PP_PM",1,IF(F2333="PP_CASH",2,3))</f>
        <v>1</v>
      </c>
      <c r="H2333" t="s">
        <v>5</v>
      </c>
      <c r="I2333">
        <f>IF(H2333="AKULAKUOB",1,IF(H2333="BUKAEXPRESS",2,IF(H2333="BUKALAPAK",3,IF(H2333="E3",4,IF(H2333="LAZADA",5,IF(H2333="MAGELLAN",6,IF(H2333="SHOPEE",7,IF(H2333="TOKOPEDIA",8,9))))))))</f>
        <v>7</v>
      </c>
      <c r="J2333">
        <v>9000</v>
      </c>
      <c r="K2333">
        <f>IF(M2333="Bermasalah",0,1)</f>
        <v>1</v>
      </c>
      <c r="L2333" t="s">
        <v>49</v>
      </c>
      <c r="M2333" t="str">
        <f t="shared" si="155"/>
        <v>Tidak Bermasalah</v>
      </c>
    </row>
    <row r="2334" spans="1:13" x14ac:dyDescent="0.25">
      <c r="A2334" s="1">
        <v>44978</v>
      </c>
      <c r="B2334" t="s">
        <v>103</v>
      </c>
      <c r="C2334">
        <f t="shared" si="156"/>
        <v>104</v>
      </c>
      <c r="D2334" t="s">
        <v>8</v>
      </c>
      <c r="E2334">
        <f>IF(D2334="ECO",1,IF(D2334="EZ",2,3))</f>
        <v>2</v>
      </c>
      <c r="F2334" t="s">
        <v>4</v>
      </c>
      <c r="G2334">
        <f>IF(F2334="PP_PM",1,IF(F2334="PP_CASH",2,3))</f>
        <v>1</v>
      </c>
      <c r="H2334" t="s">
        <v>5</v>
      </c>
      <c r="I2334">
        <f>IF(H2334="AKULAKUOB",1,IF(H2334="BUKAEXPRESS",2,IF(H2334="BUKALAPAK",3,IF(H2334="E3",4,IF(H2334="LAZADA",5,IF(H2334="MAGELLAN",6,IF(H2334="SHOPEE",7,IF(H2334="TOKOPEDIA",8,9))))))))</f>
        <v>7</v>
      </c>
      <c r="J2334">
        <v>42000</v>
      </c>
      <c r="K2334">
        <f>IF(M2334="Bermasalah",0,1)</f>
        <v>1</v>
      </c>
      <c r="L2334" t="s">
        <v>49</v>
      </c>
      <c r="M2334" t="str">
        <f t="shared" si="155"/>
        <v>Tidak Bermasalah</v>
      </c>
    </row>
    <row r="2335" spans="1:13" x14ac:dyDescent="0.25">
      <c r="A2335" s="1">
        <v>44976</v>
      </c>
      <c r="B2335" t="s">
        <v>103</v>
      </c>
      <c r="C2335">
        <f t="shared" si="156"/>
        <v>104</v>
      </c>
      <c r="D2335" t="s">
        <v>8</v>
      </c>
      <c r="E2335">
        <f>IF(D2335="ECO",1,IF(D2335="EZ",2,3))</f>
        <v>2</v>
      </c>
      <c r="F2335" t="s">
        <v>4</v>
      </c>
      <c r="G2335">
        <f>IF(F2335="PP_PM",1,IF(F2335="PP_CASH",2,3))</f>
        <v>1</v>
      </c>
      <c r="H2335" t="s">
        <v>5</v>
      </c>
      <c r="I2335">
        <f>IF(H2335="AKULAKUOB",1,IF(H2335="BUKAEXPRESS",2,IF(H2335="BUKALAPAK",3,IF(H2335="E3",4,IF(H2335="LAZADA",5,IF(H2335="MAGELLAN",6,IF(H2335="SHOPEE",7,IF(H2335="TOKOPEDIA",8,9))))))))</f>
        <v>7</v>
      </c>
      <c r="J2335">
        <v>4000</v>
      </c>
      <c r="K2335">
        <f>IF(M2335="Bermasalah",0,1)</f>
        <v>1</v>
      </c>
      <c r="L2335" t="s">
        <v>49</v>
      </c>
      <c r="M2335" t="str">
        <f t="shared" si="155"/>
        <v>Tidak Bermasalah</v>
      </c>
    </row>
    <row r="2336" spans="1:13" x14ac:dyDescent="0.25">
      <c r="A2336" s="1">
        <v>44967</v>
      </c>
      <c r="B2336" t="s">
        <v>103</v>
      </c>
      <c r="C2336">
        <f t="shared" si="156"/>
        <v>104</v>
      </c>
      <c r="D2336" t="s">
        <v>8</v>
      </c>
      <c r="E2336">
        <f>IF(D2336="ECO",1,IF(D2336="EZ",2,3))</f>
        <v>2</v>
      </c>
      <c r="F2336" t="s">
        <v>4</v>
      </c>
      <c r="G2336">
        <f>IF(F2336="PP_PM",1,IF(F2336="PP_CASH",2,3))</f>
        <v>1</v>
      </c>
      <c r="H2336" t="s">
        <v>5</v>
      </c>
      <c r="I2336">
        <f>IF(H2336="AKULAKUOB",1,IF(H2336="BUKAEXPRESS",2,IF(H2336="BUKALAPAK",3,IF(H2336="E3",4,IF(H2336="LAZADA",5,IF(H2336="MAGELLAN",6,IF(H2336="SHOPEE",7,IF(H2336="TOKOPEDIA",8,9))))))))</f>
        <v>7</v>
      </c>
      <c r="J2336">
        <v>9000</v>
      </c>
      <c r="K2336">
        <f>IF(M2336="Bermasalah",0,1)</f>
        <v>1</v>
      </c>
      <c r="L2336" t="s">
        <v>49</v>
      </c>
      <c r="M2336" t="str">
        <f t="shared" si="155"/>
        <v>Tidak Bermasalah</v>
      </c>
    </row>
    <row r="2337" spans="1:13" x14ac:dyDescent="0.25">
      <c r="A2337" s="1">
        <v>44954</v>
      </c>
      <c r="B2337" t="s">
        <v>78</v>
      </c>
      <c r="C2337">
        <f t="shared" si="156"/>
        <v>105</v>
      </c>
      <c r="D2337" t="s">
        <v>3</v>
      </c>
      <c r="E2337">
        <f>IF(D2337="ECO",1,IF(D2337="EZ",2,3))</f>
        <v>1</v>
      </c>
      <c r="F2337" t="s">
        <v>4</v>
      </c>
      <c r="G2337">
        <f>IF(F2337="PP_PM",1,IF(F2337="PP_CASH",2,3))</f>
        <v>1</v>
      </c>
      <c r="H2337" t="s">
        <v>5</v>
      </c>
      <c r="I2337">
        <f>IF(H2337="AKULAKUOB",1,IF(H2337="BUKAEXPRESS",2,IF(H2337="BUKALAPAK",3,IF(H2337="E3",4,IF(H2337="LAZADA",5,IF(H2337="MAGELLAN",6,IF(H2337="SHOPEE",7,IF(H2337="TOKOPEDIA",8,9))))))))</f>
        <v>7</v>
      </c>
      <c r="J2337">
        <v>22028</v>
      </c>
      <c r="K2337">
        <f>IF(M2337="Bermasalah",0,1)</f>
        <v>1</v>
      </c>
      <c r="L2337" t="s">
        <v>49</v>
      </c>
      <c r="M2337" t="str">
        <f t="shared" si="155"/>
        <v>Tidak Bermasalah</v>
      </c>
    </row>
    <row r="2338" spans="1:13" x14ac:dyDescent="0.25">
      <c r="A2338" s="1">
        <v>44927</v>
      </c>
      <c r="B2338" t="s">
        <v>78</v>
      </c>
      <c r="C2338">
        <f>IF(B2338=B2337,105,106)</f>
        <v>105</v>
      </c>
      <c r="D2338" t="s">
        <v>8</v>
      </c>
      <c r="E2338">
        <f>IF(D2338="ECO",1,IF(D2338="EZ",2,3))</f>
        <v>2</v>
      </c>
      <c r="F2338" t="s">
        <v>4</v>
      </c>
      <c r="G2338">
        <f>IF(F2338="PP_PM",1,IF(F2338="PP_CASH",2,3))</f>
        <v>1</v>
      </c>
      <c r="H2338" t="s">
        <v>5</v>
      </c>
      <c r="I2338">
        <f>IF(H2338="AKULAKUOB",1,IF(H2338="BUKAEXPRESS",2,IF(H2338="BUKALAPAK",3,IF(H2338="E3",4,IF(H2338="LAZADA",5,IF(H2338="MAGELLAN",6,IF(H2338="SHOPEE",7,IF(H2338="TOKOPEDIA",8,9))))))))</f>
        <v>7</v>
      </c>
      <c r="J2338">
        <v>63000</v>
      </c>
      <c r="K2338">
        <f>IF(M2338="Bermasalah",0,1)</f>
        <v>1</v>
      </c>
      <c r="L2338" t="s">
        <v>49</v>
      </c>
      <c r="M2338" t="str">
        <f t="shared" si="155"/>
        <v>Tidak Bermasalah</v>
      </c>
    </row>
    <row r="2339" spans="1:13" x14ac:dyDescent="0.25">
      <c r="A2339" s="1">
        <v>44927</v>
      </c>
      <c r="B2339" t="s">
        <v>78</v>
      </c>
      <c r="C2339">
        <f t="shared" ref="C2339:C2348" si="157">IF(B2339=B2338,105,106)</f>
        <v>105</v>
      </c>
      <c r="D2339" t="s">
        <v>8</v>
      </c>
      <c r="E2339">
        <f>IF(D2339="ECO",1,IF(D2339="EZ",2,3))</f>
        <v>2</v>
      </c>
      <c r="F2339" t="s">
        <v>4</v>
      </c>
      <c r="G2339">
        <f>IF(F2339="PP_PM",1,IF(F2339="PP_CASH",2,3))</f>
        <v>1</v>
      </c>
      <c r="H2339" t="s">
        <v>5</v>
      </c>
      <c r="I2339">
        <f>IF(H2339="AKULAKUOB",1,IF(H2339="BUKAEXPRESS",2,IF(H2339="BUKALAPAK",3,IF(H2339="E3",4,IF(H2339="LAZADA",5,IF(H2339="MAGELLAN",6,IF(H2339="SHOPEE",7,IF(H2339="TOKOPEDIA",8,9))))))))</f>
        <v>7</v>
      </c>
      <c r="J2339">
        <v>4000</v>
      </c>
      <c r="K2339">
        <f>IF(M2339="Bermasalah",0,1)</f>
        <v>1</v>
      </c>
      <c r="L2339" t="s">
        <v>49</v>
      </c>
      <c r="M2339" t="str">
        <f t="shared" si="155"/>
        <v>Tidak Bermasalah</v>
      </c>
    </row>
    <row r="2340" spans="1:13" x14ac:dyDescent="0.25">
      <c r="A2340" s="1">
        <v>44958</v>
      </c>
      <c r="B2340" t="s">
        <v>78</v>
      </c>
      <c r="C2340">
        <f t="shared" si="157"/>
        <v>105</v>
      </c>
      <c r="D2340" t="s">
        <v>3</v>
      </c>
      <c r="E2340">
        <f>IF(D2340="ECO",1,IF(D2340="EZ",2,3))</f>
        <v>1</v>
      </c>
      <c r="F2340" t="s">
        <v>4</v>
      </c>
      <c r="G2340">
        <f>IF(F2340="PP_PM",1,IF(F2340="PP_CASH",2,3))</f>
        <v>1</v>
      </c>
      <c r="H2340" t="s">
        <v>5</v>
      </c>
      <c r="I2340">
        <f>IF(H2340="AKULAKUOB",1,IF(H2340="BUKAEXPRESS",2,IF(H2340="BUKALAPAK",3,IF(H2340="E3",4,IF(H2340="LAZADA",5,IF(H2340="MAGELLAN",6,IF(H2340="SHOPEE",7,IF(H2340="TOKOPEDIA",8,9))))))))</f>
        <v>7</v>
      </c>
      <c r="J2340">
        <v>22028</v>
      </c>
      <c r="K2340">
        <f>IF(M2340="Bermasalah",0,1)</f>
        <v>1</v>
      </c>
      <c r="L2340" t="s">
        <v>49</v>
      </c>
      <c r="M2340" t="str">
        <f t="shared" si="155"/>
        <v>Tidak Bermasalah</v>
      </c>
    </row>
    <row r="2341" spans="1:13" x14ac:dyDescent="0.25">
      <c r="A2341" s="1">
        <v>45069</v>
      </c>
      <c r="B2341" t="s">
        <v>78</v>
      </c>
      <c r="C2341">
        <f t="shared" si="157"/>
        <v>105</v>
      </c>
      <c r="D2341" t="s">
        <v>3</v>
      </c>
      <c r="E2341">
        <f>IF(D2341="ECO",1,IF(D2341="EZ",2,3))</f>
        <v>1</v>
      </c>
      <c r="F2341" t="s">
        <v>4</v>
      </c>
      <c r="G2341">
        <f>IF(F2341="PP_PM",1,IF(F2341="PP_CASH",2,3))</f>
        <v>1</v>
      </c>
      <c r="H2341" t="s">
        <v>5</v>
      </c>
      <c r="I2341">
        <f>IF(H2341="AKULAKUOB",1,IF(H2341="BUKAEXPRESS",2,IF(H2341="BUKALAPAK",3,IF(H2341="E3",4,IF(H2341="LAZADA",5,IF(H2341="MAGELLAN",6,IF(H2341="SHOPEE",7,IF(H2341="TOKOPEDIA",8,9))))))))</f>
        <v>7</v>
      </c>
      <c r="J2341">
        <v>29948</v>
      </c>
      <c r="K2341">
        <f>IF(M2341="Bermasalah",0,1)</f>
        <v>0</v>
      </c>
      <c r="L2341" t="s">
        <v>131</v>
      </c>
      <c r="M2341" t="str">
        <f t="shared" si="155"/>
        <v>Bermasalah</v>
      </c>
    </row>
    <row r="2342" spans="1:13" x14ac:dyDescent="0.25">
      <c r="A2342" s="1">
        <v>45070</v>
      </c>
      <c r="B2342" t="s">
        <v>78</v>
      </c>
      <c r="C2342">
        <f t="shared" si="157"/>
        <v>105</v>
      </c>
      <c r="D2342" t="s">
        <v>3</v>
      </c>
      <c r="E2342">
        <f>IF(D2342="ECO",1,IF(D2342="EZ",2,3))</f>
        <v>1</v>
      </c>
      <c r="F2342" t="s">
        <v>4</v>
      </c>
      <c r="G2342">
        <f>IF(F2342="PP_PM",1,IF(F2342="PP_CASH",2,3))</f>
        <v>1</v>
      </c>
      <c r="H2342" t="s">
        <v>5</v>
      </c>
      <c r="I2342">
        <f>IF(H2342="AKULAKUOB",1,IF(H2342="BUKAEXPRESS",2,IF(H2342="BUKALAPAK",3,IF(H2342="E3",4,IF(H2342="LAZADA",5,IF(H2342="MAGELLAN",6,IF(H2342="SHOPEE",7,IF(H2342="TOKOPEDIA",8,9))))))))</f>
        <v>7</v>
      </c>
      <c r="J2342">
        <v>20295</v>
      </c>
      <c r="K2342">
        <f>IF(M2342="Bermasalah",0,1)</f>
        <v>0</v>
      </c>
      <c r="L2342" t="s">
        <v>131</v>
      </c>
      <c r="M2342" t="str">
        <f t="shared" si="155"/>
        <v>Bermasalah</v>
      </c>
    </row>
    <row r="2343" spans="1:13" x14ac:dyDescent="0.25">
      <c r="A2343" s="1">
        <v>45071</v>
      </c>
      <c r="B2343" t="s">
        <v>78</v>
      </c>
      <c r="C2343">
        <f t="shared" si="157"/>
        <v>105</v>
      </c>
      <c r="D2343" t="s">
        <v>3</v>
      </c>
      <c r="E2343">
        <f>IF(D2343="ECO",1,IF(D2343="EZ",2,3))</f>
        <v>1</v>
      </c>
      <c r="F2343" t="s">
        <v>4</v>
      </c>
      <c r="G2343">
        <f>IF(F2343="PP_PM",1,IF(F2343="PP_CASH",2,3))</f>
        <v>1</v>
      </c>
      <c r="H2343" t="s">
        <v>5</v>
      </c>
      <c r="I2343">
        <f>IF(H2343="AKULAKUOB",1,IF(H2343="BUKAEXPRESS",2,IF(H2343="BUKALAPAK",3,IF(H2343="E3",4,IF(H2343="LAZADA",5,IF(H2343="MAGELLAN",6,IF(H2343="SHOPEE",7,IF(H2343="TOKOPEDIA",8,9))))))))</f>
        <v>7</v>
      </c>
      <c r="J2343">
        <v>26482</v>
      </c>
      <c r="K2343">
        <f>IF(M2343="Bermasalah",0,1)</f>
        <v>1</v>
      </c>
      <c r="L2343" t="s">
        <v>49</v>
      </c>
      <c r="M2343" t="str">
        <f t="shared" si="155"/>
        <v>Tidak Bermasalah</v>
      </c>
    </row>
    <row r="2344" spans="1:13" x14ac:dyDescent="0.25">
      <c r="A2344" s="1">
        <v>45065</v>
      </c>
      <c r="B2344" t="s">
        <v>78</v>
      </c>
      <c r="C2344">
        <f t="shared" si="157"/>
        <v>105</v>
      </c>
      <c r="D2344" t="s">
        <v>3</v>
      </c>
      <c r="E2344">
        <f>IF(D2344="ECO",1,IF(D2344="EZ",2,3))</f>
        <v>1</v>
      </c>
      <c r="F2344" t="s">
        <v>4</v>
      </c>
      <c r="G2344">
        <f>IF(F2344="PP_PM",1,IF(F2344="PP_CASH",2,3))</f>
        <v>1</v>
      </c>
      <c r="H2344" t="s">
        <v>5</v>
      </c>
      <c r="I2344">
        <f>IF(H2344="AKULAKUOB",1,IF(H2344="BUKAEXPRESS",2,IF(H2344="BUKALAPAK",3,IF(H2344="E3",4,IF(H2344="LAZADA",5,IF(H2344="MAGELLAN",6,IF(H2344="SHOPEE",7,IF(H2344="TOKOPEDIA",8,9))))))))</f>
        <v>7</v>
      </c>
      <c r="J2344">
        <v>26730</v>
      </c>
      <c r="K2344">
        <f>IF(M2344="Bermasalah",0,1)</f>
        <v>1</v>
      </c>
      <c r="L2344" t="s">
        <v>49</v>
      </c>
      <c r="M2344" t="str">
        <f t="shared" si="155"/>
        <v>Tidak Bermasalah</v>
      </c>
    </row>
    <row r="2345" spans="1:13" x14ac:dyDescent="0.25">
      <c r="A2345" s="1">
        <v>45066</v>
      </c>
      <c r="B2345" t="s">
        <v>78</v>
      </c>
      <c r="C2345">
        <f t="shared" si="157"/>
        <v>105</v>
      </c>
      <c r="D2345" t="s">
        <v>3</v>
      </c>
      <c r="E2345">
        <f>IF(D2345="ECO",1,IF(D2345="EZ",2,3))</f>
        <v>1</v>
      </c>
      <c r="F2345" t="s">
        <v>4</v>
      </c>
      <c r="G2345">
        <f>IF(F2345="PP_PM",1,IF(F2345="PP_CASH",2,3))</f>
        <v>1</v>
      </c>
      <c r="H2345" t="s">
        <v>5</v>
      </c>
      <c r="I2345">
        <f>IF(H2345="AKULAKUOB",1,IF(H2345="BUKAEXPRESS",2,IF(H2345="BUKALAPAK",3,IF(H2345="E3",4,IF(H2345="LAZADA",5,IF(H2345="MAGELLAN",6,IF(H2345="SHOPEE",7,IF(H2345="TOKOPEDIA",8,9))))))))</f>
        <v>7</v>
      </c>
      <c r="J2345">
        <v>22028</v>
      </c>
      <c r="K2345">
        <f>IF(M2345="Bermasalah",0,1)</f>
        <v>0</v>
      </c>
      <c r="L2345" t="s">
        <v>131</v>
      </c>
      <c r="M2345" t="str">
        <f t="shared" si="155"/>
        <v>Bermasalah</v>
      </c>
    </row>
    <row r="2346" spans="1:13" x14ac:dyDescent="0.25">
      <c r="A2346" s="1">
        <v>45067</v>
      </c>
      <c r="B2346" t="s">
        <v>78</v>
      </c>
      <c r="C2346">
        <f t="shared" si="157"/>
        <v>105</v>
      </c>
      <c r="D2346" t="s">
        <v>3</v>
      </c>
      <c r="E2346">
        <f>IF(D2346="ECO",1,IF(D2346="EZ",2,3))</f>
        <v>1</v>
      </c>
      <c r="F2346" t="s">
        <v>4</v>
      </c>
      <c r="G2346">
        <f>IF(F2346="PP_PM",1,IF(F2346="PP_CASH",2,3))</f>
        <v>1</v>
      </c>
      <c r="H2346" t="s">
        <v>5</v>
      </c>
      <c r="I2346">
        <f>IF(H2346="AKULAKUOB",1,IF(H2346="BUKAEXPRESS",2,IF(H2346="BUKALAPAK",3,IF(H2346="E3",4,IF(H2346="LAZADA",5,IF(H2346="MAGELLAN",6,IF(H2346="SHOPEE",7,IF(H2346="TOKOPEDIA",8,9))))))))</f>
        <v>7</v>
      </c>
      <c r="J2346">
        <v>22028</v>
      </c>
      <c r="K2346">
        <f>IF(M2346="Bermasalah",0,1)</f>
        <v>1</v>
      </c>
      <c r="L2346" t="s">
        <v>49</v>
      </c>
      <c r="M2346" t="str">
        <f t="shared" si="155"/>
        <v>Tidak Bermasalah</v>
      </c>
    </row>
    <row r="2347" spans="1:13" x14ac:dyDescent="0.25">
      <c r="A2347" s="1">
        <v>45010</v>
      </c>
      <c r="B2347" t="s">
        <v>115</v>
      </c>
      <c r="C2347">
        <f t="shared" si="157"/>
        <v>106</v>
      </c>
      <c r="D2347" t="s">
        <v>8</v>
      </c>
      <c r="E2347">
        <f>IF(D2347="ECO",1,IF(D2347="EZ",2,3))</f>
        <v>2</v>
      </c>
      <c r="F2347" t="s">
        <v>4</v>
      </c>
      <c r="G2347">
        <f>IF(F2347="PP_PM",1,IF(F2347="PP_CASH",2,3))</f>
        <v>1</v>
      </c>
      <c r="H2347" t="s">
        <v>5</v>
      </c>
      <c r="I2347">
        <f>IF(H2347="AKULAKUOB",1,IF(H2347="BUKAEXPRESS",2,IF(H2347="BUKALAPAK",3,IF(H2347="E3",4,IF(H2347="LAZADA",5,IF(H2347="MAGELLAN",6,IF(H2347="SHOPEE",7,IF(H2347="TOKOPEDIA",8,9))))))))</f>
        <v>7</v>
      </c>
      <c r="J2347">
        <v>4000</v>
      </c>
      <c r="K2347">
        <f>IF(M2347="Bermasalah",0,1)</f>
        <v>0</v>
      </c>
      <c r="L2347" t="s">
        <v>19</v>
      </c>
      <c r="M2347" t="str">
        <f t="shared" si="155"/>
        <v>Bermasalah</v>
      </c>
    </row>
    <row r="2348" spans="1:13" x14ac:dyDescent="0.25">
      <c r="A2348" s="1">
        <v>45072</v>
      </c>
      <c r="B2348" t="s">
        <v>115</v>
      </c>
      <c r="C2348">
        <f>IF(B2348=B2347,106,107)</f>
        <v>106</v>
      </c>
      <c r="D2348" t="s">
        <v>3</v>
      </c>
      <c r="E2348">
        <f>IF(D2348="ECO",1,IF(D2348="EZ",2,3))</f>
        <v>1</v>
      </c>
      <c r="F2348" t="s">
        <v>4</v>
      </c>
      <c r="G2348">
        <f>IF(F2348="PP_PM",1,IF(F2348="PP_CASH",2,3))</f>
        <v>1</v>
      </c>
      <c r="H2348" t="s">
        <v>5</v>
      </c>
      <c r="I2348">
        <f>IF(H2348="AKULAKUOB",1,IF(H2348="BUKAEXPRESS",2,IF(H2348="BUKALAPAK",3,IF(H2348="E3",4,IF(H2348="LAZADA",5,IF(H2348="MAGELLAN",6,IF(H2348="SHOPEE",7,IF(H2348="TOKOPEDIA",8,9))))))))</f>
        <v>7</v>
      </c>
      <c r="J2348">
        <v>24998</v>
      </c>
      <c r="K2348">
        <f>IF(M2348="Bermasalah",0,1)</f>
        <v>1</v>
      </c>
      <c r="L2348" t="s">
        <v>49</v>
      </c>
      <c r="M2348" t="str">
        <f t="shared" si="155"/>
        <v>Tidak Bermasalah</v>
      </c>
    </row>
    <row r="2349" spans="1:13" x14ac:dyDescent="0.25">
      <c r="A2349" s="1">
        <v>45073</v>
      </c>
      <c r="B2349" t="s">
        <v>115</v>
      </c>
      <c r="C2349">
        <f t="shared" ref="C2349:C2353" si="158">IF(B2349=B2348,106,107)</f>
        <v>106</v>
      </c>
      <c r="D2349" t="s">
        <v>3</v>
      </c>
      <c r="E2349">
        <f>IF(D2349="ECO",1,IF(D2349="EZ",2,3))</f>
        <v>1</v>
      </c>
      <c r="F2349" t="s">
        <v>4</v>
      </c>
      <c r="G2349">
        <f>IF(F2349="PP_PM",1,IF(F2349="PP_CASH",2,3))</f>
        <v>1</v>
      </c>
      <c r="H2349" t="s">
        <v>5</v>
      </c>
      <c r="I2349">
        <f>IF(H2349="AKULAKUOB",1,IF(H2349="BUKAEXPRESS",2,IF(H2349="BUKALAPAK",3,IF(H2349="E3",4,IF(H2349="LAZADA",5,IF(H2349="MAGELLAN",6,IF(H2349="SHOPEE",7,IF(H2349="TOKOPEDIA",8,9))))))))</f>
        <v>7</v>
      </c>
      <c r="J2349">
        <v>24998</v>
      </c>
      <c r="K2349">
        <f>IF(M2349="Bermasalah",0,1)</f>
        <v>1</v>
      </c>
      <c r="L2349" t="s">
        <v>49</v>
      </c>
      <c r="M2349" t="str">
        <f t="shared" si="155"/>
        <v>Tidak Bermasalah</v>
      </c>
    </row>
    <row r="2350" spans="1:13" x14ac:dyDescent="0.25">
      <c r="A2350" s="1">
        <v>45089</v>
      </c>
      <c r="B2350" t="s">
        <v>115</v>
      </c>
      <c r="C2350">
        <f t="shared" si="158"/>
        <v>106</v>
      </c>
      <c r="D2350" t="s">
        <v>8</v>
      </c>
      <c r="E2350">
        <f>IF(D2350="ECO",1,IF(D2350="EZ",2,3))</f>
        <v>2</v>
      </c>
      <c r="F2350" t="s">
        <v>4</v>
      </c>
      <c r="G2350">
        <f>IF(F2350="PP_PM",1,IF(F2350="PP_CASH",2,3))</f>
        <v>1</v>
      </c>
      <c r="H2350" t="s">
        <v>5</v>
      </c>
      <c r="I2350">
        <f>IF(H2350="AKULAKUOB",1,IF(H2350="BUKAEXPRESS",2,IF(H2350="BUKALAPAK",3,IF(H2350="E3",4,IF(H2350="LAZADA",5,IF(H2350="MAGELLAN",6,IF(H2350="SHOPEE",7,IF(H2350="TOKOPEDIA",8,9))))))))</f>
        <v>7</v>
      </c>
      <c r="J2350">
        <v>4000</v>
      </c>
      <c r="K2350">
        <f>IF(M2350="Bermasalah",0,1)</f>
        <v>1</v>
      </c>
      <c r="L2350" t="s">
        <v>6</v>
      </c>
      <c r="M2350" t="str">
        <f t="shared" si="155"/>
        <v>Tidak Bermasalah</v>
      </c>
    </row>
    <row r="2351" spans="1:13" x14ac:dyDescent="0.25">
      <c r="A2351" s="1">
        <v>45080</v>
      </c>
      <c r="B2351" t="s">
        <v>114</v>
      </c>
      <c r="C2351">
        <f t="shared" si="158"/>
        <v>106</v>
      </c>
      <c r="D2351" t="s">
        <v>8</v>
      </c>
      <c r="E2351">
        <f>IF(D2351="ECO",1,IF(D2351="EZ",2,3))</f>
        <v>2</v>
      </c>
      <c r="F2351" t="s">
        <v>4</v>
      </c>
      <c r="G2351">
        <f>IF(F2351="PP_PM",1,IF(F2351="PP_CASH",2,3))</f>
        <v>1</v>
      </c>
      <c r="H2351" t="s">
        <v>86</v>
      </c>
      <c r="I2351">
        <f>IF(H2351="AKULAKUOB",1,IF(H2351="BUKAEXPRESS",2,IF(H2351="BUKALAPAK",3,IF(H2351="E3",4,IF(H2351="LAZADA",5,IF(H2351="MAGELLAN",6,IF(H2351="SHOPEE",7,IF(H2351="TOKOPEDIA",8,9))))))))</f>
        <v>8</v>
      </c>
      <c r="J2351">
        <v>8000</v>
      </c>
      <c r="K2351">
        <f>IF(M2351="Bermasalah",0,1)</f>
        <v>0</v>
      </c>
      <c r="L2351" t="s">
        <v>19</v>
      </c>
      <c r="M2351" t="str">
        <f t="shared" si="155"/>
        <v>Bermasalah</v>
      </c>
    </row>
    <row r="2352" spans="1:13" x14ac:dyDescent="0.25">
      <c r="A2352" s="1">
        <v>44932</v>
      </c>
      <c r="B2352" t="s">
        <v>24</v>
      </c>
      <c r="C2352">
        <f t="shared" si="158"/>
        <v>107</v>
      </c>
      <c r="D2352" t="s">
        <v>8</v>
      </c>
      <c r="E2352">
        <f>IF(D2352="ECO",1,IF(D2352="EZ",2,3))</f>
        <v>2</v>
      </c>
      <c r="F2352" t="s">
        <v>4</v>
      </c>
      <c r="G2352">
        <f>IF(F2352="PP_PM",1,IF(F2352="PP_CASH",2,3))</f>
        <v>1</v>
      </c>
      <c r="H2352" t="s">
        <v>12</v>
      </c>
      <c r="I2352">
        <f>IF(H2352="AKULAKUOB",1,IF(H2352="BUKAEXPRESS",2,IF(H2352="BUKALAPAK",3,IF(H2352="E3",4,IF(H2352="LAZADA",5,IF(H2352="MAGELLAN",6,IF(H2352="SHOPEE",7,IF(H2352="TOKOPEDIA",8,9))))))))</f>
        <v>6</v>
      </c>
      <c r="J2352">
        <v>4365</v>
      </c>
      <c r="K2352">
        <f>IF(M2352="Bermasalah",0,1)</f>
        <v>0</v>
      </c>
      <c r="L2352" t="s">
        <v>19</v>
      </c>
      <c r="M2352" t="str">
        <f t="shared" si="155"/>
        <v>Bermasalah</v>
      </c>
    </row>
    <row r="2353" spans="1:13" x14ac:dyDescent="0.25">
      <c r="A2353" s="1">
        <v>44933</v>
      </c>
      <c r="B2353" t="s">
        <v>24</v>
      </c>
      <c r="C2353">
        <f>IF(B2353=B2352,107,108)</f>
        <v>107</v>
      </c>
      <c r="D2353" t="s">
        <v>8</v>
      </c>
      <c r="E2353">
        <f>IF(D2353="ECO",1,IF(D2353="EZ",2,3))</f>
        <v>2</v>
      </c>
      <c r="F2353" t="s">
        <v>4</v>
      </c>
      <c r="G2353">
        <f>IF(F2353="PP_PM",1,IF(F2353="PP_CASH",2,3))</f>
        <v>1</v>
      </c>
      <c r="H2353" t="s">
        <v>12</v>
      </c>
      <c r="I2353">
        <f>IF(H2353="AKULAKUOB",1,IF(H2353="BUKAEXPRESS",2,IF(H2353="BUKALAPAK",3,IF(H2353="E3",4,IF(H2353="LAZADA",5,IF(H2353="MAGELLAN",6,IF(H2353="SHOPEE",7,IF(H2353="TOKOPEDIA",8,9))))))))</f>
        <v>6</v>
      </c>
      <c r="J2353">
        <v>20370</v>
      </c>
      <c r="K2353">
        <f>IF(M2353="Bermasalah",0,1)</f>
        <v>0</v>
      </c>
      <c r="L2353" t="s">
        <v>19</v>
      </c>
      <c r="M2353" t="str">
        <f t="shared" si="155"/>
        <v>Bermasalah</v>
      </c>
    </row>
    <row r="2354" spans="1:13" x14ac:dyDescent="0.25">
      <c r="A2354" s="1">
        <v>44943</v>
      </c>
      <c r="B2354" t="s">
        <v>24</v>
      </c>
      <c r="C2354">
        <f t="shared" ref="C2354:C2360" si="159">IF(B2354=B2353,107,108)</f>
        <v>107</v>
      </c>
      <c r="D2354" t="s">
        <v>8</v>
      </c>
      <c r="E2354">
        <f>IF(D2354="ECO",1,IF(D2354="EZ",2,3))</f>
        <v>2</v>
      </c>
      <c r="F2354" t="s">
        <v>4</v>
      </c>
      <c r="G2354">
        <f>IF(F2354="PP_PM",1,IF(F2354="PP_CASH",2,3))</f>
        <v>1</v>
      </c>
      <c r="H2354" t="s">
        <v>12</v>
      </c>
      <c r="I2354">
        <f>IF(H2354="AKULAKUOB",1,IF(H2354="BUKAEXPRESS",2,IF(H2354="BUKALAPAK",3,IF(H2354="E3",4,IF(H2354="LAZADA",5,IF(H2354="MAGELLAN",6,IF(H2354="SHOPEE",7,IF(H2354="TOKOPEDIA",8,9))))))))</f>
        <v>6</v>
      </c>
      <c r="J2354">
        <v>58685</v>
      </c>
      <c r="K2354">
        <f>IF(M2354="Bermasalah",0,1)</f>
        <v>0</v>
      </c>
      <c r="L2354" t="s">
        <v>19</v>
      </c>
      <c r="M2354" t="str">
        <f t="shared" si="155"/>
        <v>Bermasalah</v>
      </c>
    </row>
    <row r="2355" spans="1:13" x14ac:dyDescent="0.25">
      <c r="A2355" s="1">
        <v>44949</v>
      </c>
      <c r="B2355" t="s">
        <v>24</v>
      </c>
      <c r="C2355">
        <f t="shared" si="159"/>
        <v>107</v>
      </c>
      <c r="D2355" t="s">
        <v>8</v>
      </c>
      <c r="E2355">
        <f>IF(D2355="ECO",1,IF(D2355="EZ",2,3))</f>
        <v>2</v>
      </c>
      <c r="F2355" t="s">
        <v>4</v>
      </c>
      <c r="G2355">
        <f>IF(F2355="PP_PM",1,IF(F2355="PP_CASH",2,3))</f>
        <v>1</v>
      </c>
      <c r="H2355" t="s">
        <v>12</v>
      </c>
      <c r="I2355">
        <f>IF(H2355="AKULAKUOB",1,IF(H2355="BUKAEXPRESS",2,IF(H2355="BUKALAPAK",3,IF(H2355="E3",4,IF(H2355="LAZADA",5,IF(H2355="MAGELLAN",6,IF(H2355="SHOPEE",7,IF(H2355="TOKOPEDIA",8,9))))))))</f>
        <v>6</v>
      </c>
      <c r="J2355">
        <v>9200</v>
      </c>
      <c r="K2355">
        <f>IF(M2355="Bermasalah",0,1)</f>
        <v>1</v>
      </c>
      <c r="L2355" t="s">
        <v>49</v>
      </c>
      <c r="M2355" t="str">
        <f t="shared" si="155"/>
        <v>Tidak Bermasalah</v>
      </c>
    </row>
    <row r="2356" spans="1:13" x14ac:dyDescent="0.25">
      <c r="A2356" s="1">
        <v>44950</v>
      </c>
      <c r="B2356" t="s">
        <v>24</v>
      </c>
      <c r="C2356">
        <f t="shared" si="159"/>
        <v>107</v>
      </c>
      <c r="D2356" t="s">
        <v>8</v>
      </c>
      <c r="E2356">
        <f>IF(D2356="ECO",1,IF(D2356="EZ",2,3))</f>
        <v>2</v>
      </c>
      <c r="F2356" t="s">
        <v>4</v>
      </c>
      <c r="G2356">
        <f>IF(F2356="PP_PM",1,IF(F2356="PP_CASH",2,3))</f>
        <v>1</v>
      </c>
      <c r="H2356" t="s">
        <v>5</v>
      </c>
      <c r="I2356">
        <f>IF(H2356="AKULAKUOB",1,IF(H2356="BUKAEXPRESS",2,IF(H2356="BUKALAPAK",3,IF(H2356="E3",4,IF(H2356="LAZADA",5,IF(H2356="MAGELLAN",6,IF(H2356="SHOPEE",7,IF(H2356="TOKOPEDIA",8,9))))))))</f>
        <v>7</v>
      </c>
      <c r="J2356">
        <v>28000</v>
      </c>
      <c r="K2356">
        <f>IF(M2356="Bermasalah",0,1)</f>
        <v>1</v>
      </c>
      <c r="L2356" t="s">
        <v>49</v>
      </c>
      <c r="M2356" t="str">
        <f t="shared" si="155"/>
        <v>Tidak Bermasalah</v>
      </c>
    </row>
    <row r="2357" spans="1:13" x14ac:dyDescent="0.25">
      <c r="A2357" s="1">
        <v>44951</v>
      </c>
      <c r="B2357" t="s">
        <v>24</v>
      </c>
      <c r="C2357">
        <f t="shared" si="159"/>
        <v>107</v>
      </c>
      <c r="D2357" t="s">
        <v>8</v>
      </c>
      <c r="E2357">
        <f>IF(D2357="ECO",1,IF(D2357="EZ",2,3))</f>
        <v>2</v>
      </c>
      <c r="F2357" t="s">
        <v>4</v>
      </c>
      <c r="G2357">
        <f>IF(F2357="PP_PM",1,IF(F2357="PP_CASH",2,3))</f>
        <v>1</v>
      </c>
      <c r="H2357" t="s">
        <v>12</v>
      </c>
      <c r="I2357">
        <f>IF(H2357="AKULAKUOB",1,IF(H2357="BUKAEXPRESS",2,IF(H2357="BUKALAPAK",3,IF(H2357="E3",4,IF(H2357="LAZADA",5,IF(H2357="MAGELLAN",6,IF(H2357="SHOPEE",7,IF(H2357="TOKOPEDIA",8,9))))))))</f>
        <v>6</v>
      </c>
      <c r="J2357">
        <v>62400</v>
      </c>
      <c r="K2357">
        <f>IF(M2357="Bermasalah",0,1)</f>
        <v>1</v>
      </c>
      <c r="L2357" t="s">
        <v>49</v>
      </c>
      <c r="M2357" t="str">
        <f t="shared" si="155"/>
        <v>Tidak Bermasalah</v>
      </c>
    </row>
    <row r="2358" spans="1:13" x14ac:dyDescent="0.25">
      <c r="A2358" s="1">
        <v>44952</v>
      </c>
      <c r="B2358" t="s">
        <v>24</v>
      </c>
      <c r="C2358">
        <f t="shared" si="159"/>
        <v>107</v>
      </c>
      <c r="D2358" t="s">
        <v>8</v>
      </c>
      <c r="E2358">
        <f>IF(D2358="ECO",1,IF(D2358="EZ",2,3))</f>
        <v>2</v>
      </c>
      <c r="F2358" t="s">
        <v>4</v>
      </c>
      <c r="G2358">
        <f>IF(F2358="PP_PM",1,IF(F2358="PP_CASH",2,3))</f>
        <v>1</v>
      </c>
      <c r="H2358" t="s">
        <v>12</v>
      </c>
      <c r="I2358">
        <f>IF(H2358="AKULAKUOB",1,IF(H2358="BUKAEXPRESS",2,IF(H2358="BUKALAPAK",3,IF(H2358="E3",4,IF(H2358="LAZADA",5,IF(H2358="MAGELLAN",6,IF(H2358="SHOPEE",7,IF(H2358="TOKOPEDIA",8,9))))))))</f>
        <v>6</v>
      </c>
      <c r="J2358">
        <v>17200</v>
      </c>
      <c r="K2358">
        <f>IF(M2358="Bermasalah",0,1)</f>
        <v>1</v>
      </c>
      <c r="L2358" t="s">
        <v>49</v>
      </c>
      <c r="M2358" t="str">
        <f t="shared" si="155"/>
        <v>Tidak Bermasalah</v>
      </c>
    </row>
    <row r="2359" spans="1:13" x14ac:dyDescent="0.25">
      <c r="A2359" s="1">
        <v>44942</v>
      </c>
      <c r="B2359" t="s">
        <v>29</v>
      </c>
      <c r="C2359">
        <f t="shared" si="159"/>
        <v>108</v>
      </c>
      <c r="D2359" t="s">
        <v>8</v>
      </c>
      <c r="E2359">
        <f>IF(D2359="ECO",1,IF(D2359="EZ",2,3))</f>
        <v>2</v>
      </c>
      <c r="F2359" t="s">
        <v>4</v>
      </c>
      <c r="G2359">
        <f>IF(F2359="PP_PM",1,IF(F2359="PP_CASH",2,3))</f>
        <v>1</v>
      </c>
      <c r="H2359" t="s">
        <v>12</v>
      </c>
      <c r="I2359">
        <f>IF(H2359="AKULAKUOB",1,IF(H2359="BUKAEXPRESS",2,IF(H2359="BUKALAPAK",3,IF(H2359="E3",4,IF(H2359="LAZADA",5,IF(H2359="MAGELLAN",6,IF(H2359="SHOPEE",7,IF(H2359="TOKOPEDIA",8,9))))))))</f>
        <v>6</v>
      </c>
      <c r="J2359">
        <v>5820</v>
      </c>
      <c r="K2359">
        <f>IF(M2359="Bermasalah",0,1)</f>
        <v>0</v>
      </c>
      <c r="L2359" t="s">
        <v>19</v>
      </c>
      <c r="M2359" t="str">
        <f t="shared" si="155"/>
        <v>Bermasalah</v>
      </c>
    </row>
    <row r="2360" spans="1:13" x14ac:dyDescent="0.25">
      <c r="A2360" s="1">
        <v>44938</v>
      </c>
      <c r="B2360" t="s">
        <v>29</v>
      </c>
      <c r="C2360">
        <f>IF(B2360=B2359,108,109)</f>
        <v>108</v>
      </c>
      <c r="D2360" t="s">
        <v>8</v>
      </c>
      <c r="E2360">
        <f>IF(D2360="ECO",1,IF(D2360="EZ",2,3))</f>
        <v>2</v>
      </c>
      <c r="F2360" t="s">
        <v>4</v>
      </c>
      <c r="G2360">
        <f>IF(F2360="PP_PM",1,IF(F2360="PP_CASH",2,3))</f>
        <v>1</v>
      </c>
      <c r="H2360" t="s">
        <v>12</v>
      </c>
      <c r="I2360">
        <f>IF(H2360="AKULAKUOB",1,IF(H2360="BUKAEXPRESS",2,IF(H2360="BUKALAPAK",3,IF(H2360="E3",4,IF(H2360="LAZADA",5,IF(H2360="MAGELLAN",6,IF(H2360="SHOPEE",7,IF(H2360="TOKOPEDIA",8,9))))))))</f>
        <v>6</v>
      </c>
      <c r="J2360">
        <v>34920</v>
      </c>
      <c r="K2360">
        <f>IF(M2360="Bermasalah",0,1)</f>
        <v>0</v>
      </c>
      <c r="L2360" t="s">
        <v>19</v>
      </c>
      <c r="M2360" t="str">
        <f t="shared" si="155"/>
        <v>Bermasalah</v>
      </c>
    </row>
    <row r="2361" spans="1:13" x14ac:dyDescent="0.25">
      <c r="A2361" s="1">
        <v>44957</v>
      </c>
      <c r="B2361" t="s">
        <v>29</v>
      </c>
      <c r="C2361">
        <f t="shared" ref="C2361:C2424" si="160">IF(B2361=B2360,108,109)</f>
        <v>108</v>
      </c>
      <c r="D2361" t="s">
        <v>8</v>
      </c>
      <c r="E2361">
        <f>IF(D2361="ECO",1,IF(D2361="EZ",2,3))</f>
        <v>2</v>
      </c>
      <c r="F2361" t="s">
        <v>4</v>
      </c>
      <c r="G2361">
        <f>IF(F2361="PP_PM",1,IF(F2361="PP_CASH",2,3))</f>
        <v>1</v>
      </c>
      <c r="H2361" t="s">
        <v>12</v>
      </c>
      <c r="I2361">
        <f>IF(H2361="AKULAKUOB",1,IF(H2361="BUKAEXPRESS",2,IF(H2361="BUKALAPAK",3,IF(H2361="E3",4,IF(H2361="LAZADA",5,IF(H2361="MAGELLAN",6,IF(H2361="SHOPEE",7,IF(H2361="TOKOPEDIA",8,9))))))))</f>
        <v>6</v>
      </c>
      <c r="J2361">
        <v>4365</v>
      </c>
      <c r="K2361">
        <f>IF(M2361="Bermasalah",0,1)</f>
        <v>0</v>
      </c>
      <c r="L2361" t="s">
        <v>19</v>
      </c>
      <c r="M2361" t="str">
        <f t="shared" si="155"/>
        <v>Bermasalah</v>
      </c>
    </row>
    <row r="2362" spans="1:13" x14ac:dyDescent="0.25">
      <c r="A2362" s="1">
        <v>44927</v>
      </c>
      <c r="B2362" t="s">
        <v>29</v>
      </c>
      <c r="C2362">
        <f t="shared" si="160"/>
        <v>108</v>
      </c>
      <c r="D2362" t="s">
        <v>8</v>
      </c>
      <c r="E2362">
        <f>IF(D2362="ECO",1,IF(D2362="EZ",2,3))</f>
        <v>2</v>
      </c>
      <c r="F2362" t="s">
        <v>4</v>
      </c>
      <c r="G2362">
        <f>IF(F2362="PP_PM",1,IF(F2362="PP_CASH",2,3))</f>
        <v>1</v>
      </c>
      <c r="H2362" t="s">
        <v>12</v>
      </c>
      <c r="I2362">
        <f>IF(H2362="AKULAKUOB",1,IF(H2362="BUKAEXPRESS",2,IF(H2362="BUKALAPAK",3,IF(H2362="E3",4,IF(H2362="LAZADA",5,IF(H2362="MAGELLAN",6,IF(H2362="SHOPEE",7,IF(H2362="TOKOPEDIA",8,9))))))))</f>
        <v>6</v>
      </c>
      <c r="J2362">
        <v>46000</v>
      </c>
      <c r="K2362">
        <f>IF(M2362="Bermasalah",0,1)</f>
        <v>1</v>
      </c>
      <c r="L2362" t="s">
        <v>49</v>
      </c>
      <c r="M2362" t="str">
        <f t="shared" ref="M2362:M2425" si="161">IF(L2362="Other","Bermasalah",IF(L2362="Delivery","Tidak Bermasalah",IF(L2362="Kirim","Tidak Bermasalah",IF(L2362="Pack","Tidak Bermasalah",IF(L2362="Paket Bermasalah","Bermasalah",IF(L2362="Paket Tinggal Gudang","Tidak Bermasalah",IF(L2362="Sampai","Tidak Bermasalah",IF(L2362="Tanda Terima","Tidak Bermasalah",IF(L2362="TTD Retur","Bermasalah",0)))))))))</f>
        <v>Tidak Bermasalah</v>
      </c>
    </row>
    <row r="2363" spans="1:13" x14ac:dyDescent="0.25">
      <c r="A2363" s="1">
        <v>44927</v>
      </c>
      <c r="B2363" t="s">
        <v>29</v>
      </c>
      <c r="C2363">
        <f t="shared" si="160"/>
        <v>108</v>
      </c>
      <c r="D2363" t="s">
        <v>8</v>
      </c>
      <c r="E2363">
        <f>IF(D2363="ECO",1,IF(D2363="EZ",2,3))</f>
        <v>2</v>
      </c>
      <c r="F2363" t="s">
        <v>4</v>
      </c>
      <c r="G2363">
        <f>IF(F2363="PP_PM",1,IF(F2363="PP_CASH",2,3))</f>
        <v>1</v>
      </c>
      <c r="H2363" t="s">
        <v>12</v>
      </c>
      <c r="I2363">
        <f>IF(H2363="AKULAKUOB",1,IF(H2363="BUKAEXPRESS",2,IF(H2363="BUKALAPAK",3,IF(H2363="E3",4,IF(H2363="LAZADA",5,IF(H2363="MAGELLAN",6,IF(H2363="SHOPEE",7,IF(H2363="TOKOPEDIA",8,9))))))))</f>
        <v>6</v>
      </c>
      <c r="J2363">
        <v>47000</v>
      </c>
      <c r="K2363">
        <f>IF(M2363="Bermasalah",0,1)</f>
        <v>1</v>
      </c>
      <c r="L2363" t="s">
        <v>49</v>
      </c>
      <c r="M2363" t="str">
        <f t="shared" si="161"/>
        <v>Tidak Bermasalah</v>
      </c>
    </row>
    <row r="2364" spans="1:13" x14ac:dyDescent="0.25">
      <c r="A2364" s="1">
        <v>44927</v>
      </c>
      <c r="B2364" t="s">
        <v>29</v>
      </c>
      <c r="C2364">
        <f t="shared" si="160"/>
        <v>108</v>
      </c>
      <c r="D2364" t="s">
        <v>8</v>
      </c>
      <c r="E2364">
        <f>IF(D2364="ECO",1,IF(D2364="EZ",2,3))</f>
        <v>2</v>
      </c>
      <c r="F2364" t="s">
        <v>4</v>
      </c>
      <c r="G2364">
        <f>IF(F2364="PP_PM",1,IF(F2364="PP_CASH",2,3))</f>
        <v>1</v>
      </c>
      <c r="H2364" t="s">
        <v>12</v>
      </c>
      <c r="I2364">
        <f>IF(H2364="AKULAKUOB",1,IF(H2364="BUKAEXPRESS",2,IF(H2364="BUKALAPAK",3,IF(H2364="E3",4,IF(H2364="LAZADA",5,IF(H2364="MAGELLAN",6,IF(H2364="SHOPEE",7,IF(H2364="TOKOPEDIA",8,9))))))))</f>
        <v>6</v>
      </c>
      <c r="J2364">
        <v>42000</v>
      </c>
      <c r="K2364">
        <f>IF(M2364="Bermasalah",0,1)</f>
        <v>1</v>
      </c>
      <c r="L2364" t="s">
        <v>49</v>
      </c>
      <c r="M2364" t="str">
        <f t="shared" si="161"/>
        <v>Tidak Bermasalah</v>
      </c>
    </row>
    <row r="2365" spans="1:13" x14ac:dyDescent="0.25">
      <c r="A2365" s="1">
        <v>44927</v>
      </c>
      <c r="B2365" t="s">
        <v>29</v>
      </c>
      <c r="C2365">
        <f t="shared" si="160"/>
        <v>108</v>
      </c>
      <c r="D2365" t="s">
        <v>8</v>
      </c>
      <c r="E2365">
        <f>IF(D2365="ECO",1,IF(D2365="EZ",2,3))</f>
        <v>2</v>
      </c>
      <c r="F2365" t="s">
        <v>4</v>
      </c>
      <c r="G2365">
        <f>IF(F2365="PP_PM",1,IF(F2365="PP_CASH",2,3))</f>
        <v>1</v>
      </c>
      <c r="H2365" t="s">
        <v>12</v>
      </c>
      <c r="I2365">
        <f>IF(H2365="AKULAKUOB",1,IF(H2365="BUKAEXPRESS",2,IF(H2365="BUKALAPAK",3,IF(H2365="E3",4,IF(H2365="LAZADA",5,IF(H2365="MAGELLAN",6,IF(H2365="SHOPEE",7,IF(H2365="TOKOPEDIA",8,9))))))))</f>
        <v>6</v>
      </c>
      <c r="J2365">
        <v>19096</v>
      </c>
      <c r="K2365">
        <f>IF(M2365="Bermasalah",0,1)</f>
        <v>1</v>
      </c>
      <c r="L2365" t="s">
        <v>49</v>
      </c>
      <c r="M2365" t="str">
        <f t="shared" si="161"/>
        <v>Tidak Bermasalah</v>
      </c>
    </row>
    <row r="2366" spans="1:13" x14ac:dyDescent="0.25">
      <c r="A2366" s="1">
        <v>44927</v>
      </c>
      <c r="B2366" t="s">
        <v>29</v>
      </c>
      <c r="C2366">
        <f t="shared" si="160"/>
        <v>108</v>
      </c>
      <c r="D2366" t="s">
        <v>8</v>
      </c>
      <c r="E2366">
        <f>IF(D2366="ECO",1,IF(D2366="EZ",2,3))</f>
        <v>2</v>
      </c>
      <c r="F2366" t="s">
        <v>4</v>
      </c>
      <c r="G2366">
        <f>IF(F2366="PP_PM",1,IF(F2366="PP_CASH",2,3))</f>
        <v>1</v>
      </c>
      <c r="H2366" t="s">
        <v>12</v>
      </c>
      <c r="I2366">
        <f>IF(H2366="AKULAKUOB",1,IF(H2366="BUKAEXPRESS",2,IF(H2366="BUKALAPAK",3,IF(H2366="E3",4,IF(H2366="LAZADA",5,IF(H2366="MAGELLAN",6,IF(H2366="SHOPEE",7,IF(H2366="TOKOPEDIA",8,9))))))))</f>
        <v>6</v>
      </c>
      <c r="J2366">
        <v>42000</v>
      </c>
      <c r="K2366">
        <f>IF(M2366="Bermasalah",0,1)</f>
        <v>1</v>
      </c>
      <c r="L2366" t="s">
        <v>49</v>
      </c>
      <c r="M2366" t="str">
        <f t="shared" si="161"/>
        <v>Tidak Bermasalah</v>
      </c>
    </row>
    <row r="2367" spans="1:13" x14ac:dyDescent="0.25">
      <c r="A2367" s="1">
        <v>44927</v>
      </c>
      <c r="B2367" t="s">
        <v>29</v>
      </c>
      <c r="C2367">
        <f t="shared" si="160"/>
        <v>108</v>
      </c>
      <c r="D2367" t="s">
        <v>8</v>
      </c>
      <c r="E2367">
        <f>IF(D2367="ECO",1,IF(D2367="EZ",2,3))</f>
        <v>2</v>
      </c>
      <c r="F2367" t="s">
        <v>4</v>
      </c>
      <c r="G2367">
        <f>IF(F2367="PP_PM",1,IF(F2367="PP_CASH",2,3))</f>
        <v>1</v>
      </c>
      <c r="H2367" t="s">
        <v>12</v>
      </c>
      <c r="I2367">
        <f>IF(H2367="AKULAKUOB",1,IF(H2367="BUKAEXPRESS",2,IF(H2367="BUKALAPAK",3,IF(H2367="E3",4,IF(H2367="LAZADA",5,IF(H2367="MAGELLAN",6,IF(H2367="SHOPEE",7,IF(H2367="TOKOPEDIA",8,9))))))))</f>
        <v>6</v>
      </c>
      <c r="J2367">
        <v>55000</v>
      </c>
      <c r="K2367">
        <f>IF(M2367="Bermasalah",0,1)</f>
        <v>1</v>
      </c>
      <c r="L2367" t="s">
        <v>49</v>
      </c>
      <c r="M2367" t="str">
        <f t="shared" si="161"/>
        <v>Tidak Bermasalah</v>
      </c>
    </row>
    <row r="2368" spans="1:13" x14ac:dyDescent="0.25">
      <c r="A2368" s="1">
        <v>44927</v>
      </c>
      <c r="B2368" t="s">
        <v>29</v>
      </c>
      <c r="C2368">
        <f t="shared" si="160"/>
        <v>108</v>
      </c>
      <c r="D2368" t="s">
        <v>8</v>
      </c>
      <c r="E2368">
        <f>IF(D2368="ECO",1,IF(D2368="EZ",2,3))</f>
        <v>2</v>
      </c>
      <c r="F2368" t="s">
        <v>4</v>
      </c>
      <c r="G2368">
        <f>IF(F2368="PP_PM",1,IF(F2368="PP_CASH",2,3))</f>
        <v>1</v>
      </c>
      <c r="H2368" t="s">
        <v>12</v>
      </c>
      <c r="I2368">
        <f>IF(H2368="AKULAKUOB",1,IF(H2368="BUKAEXPRESS",2,IF(H2368="BUKALAPAK",3,IF(H2368="E3",4,IF(H2368="LAZADA",5,IF(H2368="MAGELLAN",6,IF(H2368="SHOPEE",7,IF(H2368="TOKOPEDIA",8,9))))))))</f>
        <v>6</v>
      </c>
      <c r="J2368">
        <v>63000</v>
      </c>
      <c r="K2368">
        <f>IF(M2368="Bermasalah",0,1)</f>
        <v>1</v>
      </c>
      <c r="L2368" t="s">
        <v>49</v>
      </c>
      <c r="M2368" t="str">
        <f t="shared" si="161"/>
        <v>Tidak Bermasalah</v>
      </c>
    </row>
    <row r="2369" spans="1:13" x14ac:dyDescent="0.25">
      <c r="A2369" s="1">
        <v>44927</v>
      </c>
      <c r="B2369" t="s">
        <v>29</v>
      </c>
      <c r="C2369">
        <f t="shared" si="160"/>
        <v>108</v>
      </c>
      <c r="D2369" t="s">
        <v>8</v>
      </c>
      <c r="E2369">
        <f>IF(D2369="ECO",1,IF(D2369="EZ",2,3))</f>
        <v>2</v>
      </c>
      <c r="F2369" t="s">
        <v>4</v>
      </c>
      <c r="G2369">
        <f>IF(F2369="PP_PM",1,IF(F2369="PP_CASH",2,3))</f>
        <v>1</v>
      </c>
      <c r="H2369" t="s">
        <v>12</v>
      </c>
      <c r="I2369">
        <f>IF(H2369="AKULAKUOB",1,IF(H2369="BUKAEXPRESS",2,IF(H2369="BUKALAPAK",3,IF(H2369="E3",4,IF(H2369="LAZADA",5,IF(H2369="MAGELLAN",6,IF(H2369="SHOPEE",7,IF(H2369="TOKOPEDIA",8,9))))))))</f>
        <v>6</v>
      </c>
      <c r="J2369">
        <v>24096</v>
      </c>
      <c r="K2369">
        <f>IF(M2369="Bermasalah",0,1)</f>
        <v>1</v>
      </c>
      <c r="L2369" t="s">
        <v>49</v>
      </c>
      <c r="M2369" t="str">
        <f t="shared" si="161"/>
        <v>Tidak Bermasalah</v>
      </c>
    </row>
    <row r="2370" spans="1:13" x14ac:dyDescent="0.25">
      <c r="A2370" s="1">
        <v>44927</v>
      </c>
      <c r="B2370" t="s">
        <v>29</v>
      </c>
      <c r="C2370">
        <f t="shared" si="160"/>
        <v>108</v>
      </c>
      <c r="D2370" t="s">
        <v>8</v>
      </c>
      <c r="E2370">
        <f>IF(D2370="ECO",1,IF(D2370="EZ",2,3))</f>
        <v>2</v>
      </c>
      <c r="F2370" t="s">
        <v>4</v>
      </c>
      <c r="G2370">
        <f>IF(F2370="PP_PM",1,IF(F2370="PP_CASH",2,3))</f>
        <v>1</v>
      </c>
      <c r="H2370" t="s">
        <v>12</v>
      </c>
      <c r="I2370">
        <f>IF(H2370="AKULAKUOB",1,IF(H2370="BUKAEXPRESS",2,IF(H2370="BUKALAPAK",3,IF(H2370="E3",4,IF(H2370="LAZADA",5,IF(H2370="MAGELLAN",6,IF(H2370="SHOPEE",7,IF(H2370="TOKOPEDIA",8,9))))))))</f>
        <v>6</v>
      </c>
      <c r="J2370">
        <v>36154</v>
      </c>
      <c r="K2370">
        <f>IF(M2370="Bermasalah",0,1)</f>
        <v>1</v>
      </c>
      <c r="L2370" t="s">
        <v>49</v>
      </c>
      <c r="M2370" t="str">
        <f t="shared" si="161"/>
        <v>Tidak Bermasalah</v>
      </c>
    </row>
    <row r="2371" spans="1:13" x14ac:dyDescent="0.25">
      <c r="A2371" s="1">
        <v>44927</v>
      </c>
      <c r="B2371" t="s">
        <v>29</v>
      </c>
      <c r="C2371">
        <f t="shared" si="160"/>
        <v>108</v>
      </c>
      <c r="D2371" t="s">
        <v>8</v>
      </c>
      <c r="E2371">
        <f>IF(D2371="ECO",1,IF(D2371="EZ",2,3))</f>
        <v>2</v>
      </c>
      <c r="F2371" t="s">
        <v>4</v>
      </c>
      <c r="G2371">
        <f>IF(F2371="PP_PM",1,IF(F2371="PP_CASH",2,3))</f>
        <v>1</v>
      </c>
      <c r="H2371" t="s">
        <v>12</v>
      </c>
      <c r="I2371">
        <f>IF(H2371="AKULAKUOB",1,IF(H2371="BUKAEXPRESS",2,IF(H2371="BUKALAPAK",3,IF(H2371="E3",4,IF(H2371="LAZADA",5,IF(H2371="MAGELLAN",6,IF(H2371="SHOPEE",7,IF(H2371="TOKOPEDIA",8,9))))))))</f>
        <v>6</v>
      </c>
      <c r="J2371">
        <v>55000</v>
      </c>
      <c r="K2371">
        <f>IF(M2371="Bermasalah",0,1)</f>
        <v>1</v>
      </c>
      <c r="L2371" t="s">
        <v>49</v>
      </c>
      <c r="M2371" t="str">
        <f t="shared" si="161"/>
        <v>Tidak Bermasalah</v>
      </c>
    </row>
    <row r="2372" spans="1:13" x14ac:dyDescent="0.25">
      <c r="A2372" s="1">
        <v>44927</v>
      </c>
      <c r="B2372" t="s">
        <v>29</v>
      </c>
      <c r="C2372">
        <f t="shared" si="160"/>
        <v>108</v>
      </c>
      <c r="D2372" t="s">
        <v>8</v>
      </c>
      <c r="E2372">
        <f>IF(D2372="ECO",1,IF(D2372="EZ",2,3))</f>
        <v>2</v>
      </c>
      <c r="F2372" t="s">
        <v>4</v>
      </c>
      <c r="G2372">
        <f>IF(F2372="PP_PM",1,IF(F2372="PP_CASH",2,3))</f>
        <v>1</v>
      </c>
      <c r="H2372" t="s">
        <v>12</v>
      </c>
      <c r="I2372">
        <f>IF(H2372="AKULAKUOB",1,IF(H2372="BUKAEXPRESS",2,IF(H2372="BUKALAPAK",3,IF(H2372="E3",4,IF(H2372="LAZADA",5,IF(H2372="MAGELLAN",6,IF(H2372="SHOPEE",7,IF(H2372="TOKOPEDIA",8,9))))))))</f>
        <v>6</v>
      </c>
      <c r="J2372">
        <v>11078</v>
      </c>
      <c r="K2372">
        <f>IF(M2372="Bermasalah",0,1)</f>
        <v>1</v>
      </c>
      <c r="L2372" t="s">
        <v>49</v>
      </c>
      <c r="M2372" t="str">
        <f t="shared" si="161"/>
        <v>Tidak Bermasalah</v>
      </c>
    </row>
    <row r="2373" spans="1:13" x14ac:dyDescent="0.25">
      <c r="A2373" s="1">
        <v>44927</v>
      </c>
      <c r="B2373" t="s">
        <v>29</v>
      </c>
      <c r="C2373">
        <f t="shared" si="160"/>
        <v>108</v>
      </c>
      <c r="D2373" t="s">
        <v>8</v>
      </c>
      <c r="E2373">
        <f>IF(D2373="ECO",1,IF(D2373="EZ",2,3))</f>
        <v>2</v>
      </c>
      <c r="F2373" t="s">
        <v>4</v>
      </c>
      <c r="G2373">
        <f>IF(F2373="PP_PM",1,IF(F2373="PP_CASH",2,3))</f>
        <v>1</v>
      </c>
      <c r="H2373" t="s">
        <v>12</v>
      </c>
      <c r="I2373">
        <f>IF(H2373="AKULAKUOB",1,IF(H2373="BUKAEXPRESS",2,IF(H2373="BUKALAPAK",3,IF(H2373="E3",4,IF(H2373="LAZADA",5,IF(H2373="MAGELLAN",6,IF(H2373="SHOPEE",7,IF(H2373="TOKOPEDIA",8,9))))))))</f>
        <v>6</v>
      </c>
      <c r="J2373">
        <v>36094</v>
      </c>
      <c r="K2373">
        <f>IF(M2373="Bermasalah",0,1)</f>
        <v>1</v>
      </c>
      <c r="L2373" t="s">
        <v>49</v>
      </c>
      <c r="M2373" t="str">
        <f t="shared" si="161"/>
        <v>Tidak Bermasalah</v>
      </c>
    </row>
    <row r="2374" spans="1:13" x14ac:dyDescent="0.25">
      <c r="A2374" s="1">
        <v>44927</v>
      </c>
      <c r="B2374" t="s">
        <v>29</v>
      </c>
      <c r="C2374">
        <f t="shared" si="160"/>
        <v>108</v>
      </c>
      <c r="D2374" t="s">
        <v>8</v>
      </c>
      <c r="E2374">
        <f>IF(D2374="ECO",1,IF(D2374="EZ",2,3))</f>
        <v>2</v>
      </c>
      <c r="F2374" t="s">
        <v>4</v>
      </c>
      <c r="G2374">
        <f>IF(F2374="PP_PM",1,IF(F2374="PP_CASH",2,3))</f>
        <v>1</v>
      </c>
      <c r="H2374" t="s">
        <v>12</v>
      </c>
      <c r="I2374">
        <f>IF(H2374="AKULAKUOB",1,IF(H2374="BUKAEXPRESS",2,IF(H2374="BUKALAPAK",3,IF(H2374="E3",4,IF(H2374="LAZADA",5,IF(H2374="MAGELLAN",6,IF(H2374="SHOPEE",7,IF(H2374="TOKOPEDIA",8,9))))))))</f>
        <v>6</v>
      </c>
      <c r="J2374">
        <v>27096</v>
      </c>
      <c r="K2374">
        <f>IF(M2374="Bermasalah",0,1)</f>
        <v>1</v>
      </c>
      <c r="L2374" t="s">
        <v>49</v>
      </c>
      <c r="M2374" t="str">
        <f t="shared" si="161"/>
        <v>Tidak Bermasalah</v>
      </c>
    </row>
    <row r="2375" spans="1:13" x14ac:dyDescent="0.25">
      <c r="A2375" s="1">
        <v>44927</v>
      </c>
      <c r="B2375" t="s">
        <v>29</v>
      </c>
      <c r="C2375">
        <f t="shared" si="160"/>
        <v>108</v>
      </c>
      <c r="D2375" t="s">
        <v>8</v>
      </c>
      <c r="E2375">
        <f>IF(D2375="ECO",1,IF(D2375="EZ",2,3))</f>
        <v>2</v>
      </c>
      <c r="F2375" t="s">
        <v>4</v>
      </c>
      <c r="G2375">
        <f>IF(F2375="PP_PM",1,IF(F2375="PP_CASH",2,3))</f>
        <v>1</v>
      </c>
      <c r="H2375" t="s">
        <v>12</v>
      </c>
      <c r="I2375">
        <f>IF(H2375="AKULAKUOB",1,IF(H2375="BUKAEXPRESS",2,IF(H2375="BUKALAPAK",3,IF(H2375="E3",4,IF(H2375="LAZADA",5,IF(H2375="MAGELLAN",6,IF(H2375="SHOPEE",7,IF(H2375="TOKOPEDIA",8,9))))))))</f>
        <v>6</v>
      </c>
      <c r="J2375">
        <v>17096</v>
      </c>
      <c r="K2375">
        <f>IF(M2375="Bermasalah",0,1)</f>
        <v>1</v>
      </c>
      <c r="L2375" t="s">
        <v>49</v>
      </c>
      <c r="M2375" t="str">
        <f t="shared" si="161"/>
        <v>Tidak Bermasalah</v>
      </c>
    </row>
    <row r="2376" spans="1:13" x14ac:dyDescent="0.25">
      <c r="A2376" s="1">
        <v>44927</v>
      </c>
      <c r="B2376" t="s">
        <v>29</v>
      </c>
      <c r="C2376">
        <f t="shared" si="160"/>
        <v>108</v>
      </c>
      <c r="D2376" t="s">
        <v>8</v>
      </c>
      <c r="E2376">
        <f>IF(D2376="ECO",1,IF(D2376="EZ",2,3))</f>
        <v>2</v>
      </c>
      <c r="F2376" t="s">
        <v>4</v>
      </c>
      <c r="G2376">
        <f>IF(F2376="PP_PM",1,IF(F2376="PP_CASH",2,3))</f>
        <v>1</v>
      </c>
      <c r="H2376" t="s">
        <v>12</v>
      </c>
      <c r="I2376">
        <f>IF(H2376="AKULAKUOB",1,IF(H2376="BUKAEXPRESS",2,IF(H2376="BUKALAPAK",3,IF(H2376="E3",4,IF(H2376="LAZADA",5,IF(H2376="MAGELLAN",6,IF(H2376="SHOPEE",7,IF(H2376="TOKOPEDIA",8,9))))))))</f>
        <v>6</v>
      </c>
      <c r="J2376">
        <v>9085</v>
      </c>
      <c r="K2376">
        <f>IF(M2376="Bermasalah",0,1)</f>
        <v>1</v>
      </c>
      <c r="L2376" t="s">
        <v>49</v>
      </c>
      <c r="M2376" t="str">
        <f t="shared" si="161"/>
        <v>Tidak Bermasalah</v>
      </c>
    </row>
    <row r="2377" spans="1:13" x14ac:dyDescent="0.25">
      <c r="A2377" s="1">
        <v>44927</v>
      </c>
      <c r="B2377" t="s">
        <v>29</v>
      </c>
      <c r="C2377">
        <f t="shared" si="160"/>
        <v>108</v>
      </c>
      <c r="D2377" t="s">
        <v>8</v>
      </c>
      <c r="E2377">
        <f>IF(D2377="ECO",1,IF(D2377="EZ",2,3))</f>
        <v>2</v>
      </c>
      <c r="F2377" t="s">
        <v>4</v>
      </c>
      <c r="G2377">
        <f>IF(F2377="PP_PM",1,IF(F2377="PP_CASH",2,3))</f>
        <v>1</v>
      </c>
      <c r="H2377" t="s">
        <v>12</v>
      </c>
      <c r="I2377">
        <f>IF(H2377="AKULAKUOB",1,IF(H2377="BUKAEXPRESS",2,IF(H2377="BUKALAPAK",3,IF(H2377="E3",4,IF(H2377="LAZADA",5,IF(H2377="MAGELLAN",6,IF(H2377="SHOPEE",7,IF(H2377="TOKOPEDIA",8,9))))))))</f>
        <v>6</v>
      </c>
      <c r="J2377">
        <v>9132</v>
      </c>
      <c r="K2377">
        <f>IF(M2377="Bermasalah",0,1)</f>
        <v>1</v>
      </c>
      <c r="L2377" t="s">
        <v>49</v>
      </c>
      <c r="M2377" t="str">
        <f t="shared" si="161"/>
        <v>Tidak Bermasalah</v>
      </c>
    </row>
    <row r="2378" spans="1:13" x14ac:dyDescent="0.25">
      <c r="A2378" s="1">
        <v>44927</v>
      </c>
      <c r="B2378" t="s">
        <v>29</v>
      </c>
      <c r="C2378">
        <f t="shared" si="160"/>
        <v>108</v>
      </c>
      <c r="D2378" t="s">
        <v>8</v>
      </c>
      <c r="E2378">
        <f>IF(D2378="ECO",1,IF(D2378="EZ",2,3))</f>
        <v>2</v>
      </c>
      <c r="F2378" t="s">
        <v>4</v>
      </c>
      <c r="G2378">
        <f>IF(F2378="PP_PM",1,IF(F2378="PP_CASH",2,3))</f>
        <v>1</v>
      </c>
      <c r="H2378" t="s">
        <v>12</v>
      </c>
      <c r="I2378">
        <f>IF(H2378="AKULAKUOB",1,IF(H2378="BUKAEXPRESS",2,IF(H2378="BUKALAPAK",3,IF(H2378="E3",4,IF(H2378="LAZADA",5,IF(H2378="MAGELLAN",6,IF(H2378="SHOPEE",7,IF(H2378="TOKOPEDIA",8,9))))))))</f>
        <v>6</v>
      </c>
      <c r="J2378">
        <v>9096</v>
      </c>
      <c r="K2378">
        <f>IF(M2378="Bermasalah",0,1)</f>
        <v>1</v>
      </c>
      <c r="L2378" t="s">
        <v>49</v>
      </c>
      <c r="M2378" t="str">
        <f t="shared" si="161"/>
        <v>Tidak Bermasalah</v>
      </c>
    </row>
    <row r="2379" spans="1:13" x14ac:dyDescent="0.25">
      <c r="A2379" s="1">
        <v>44977</v>
      </c>
      <c r="B2379" t="s">
        <v>29</v>
      </c>
      <c r="C2379">
        <f t="shared" si="160"/>
        <v>108</v>
      </c>
      <c r="D2379" t="s">
        <v>8</v>
      </c>
      <c r="E2379">
        <f>IF(D2379="ECO",1,IF(D2379="EZ",2,3))</f>
        <v>2</v>
      </c>
      <c r="F2379" t="s">
        <v>4</v>
      </c>
      <c r="G2379">
        <f>IF(F2379="PP_PM",1,IF(F2379="PP_CASH",2,3))</f>
        <v>1</v>
      </c>
      <c r="H2379" t="s">
        <v>12</v>
      </c>
      <c r="I2379">
        <f>IF(H2379="AKULAKUOB",1,IF(H2379="BUKAEXPRESS",2,IF(H2379="BUKALAPAK",3,IF(H2379="E3",4,IF(H2379="LAZADA",5,IF(H2379="MAGELLAN",6,IF(H2379="SHOPEE",7,IF(H2379="TOKOPEDIA",8,9))))))))</f>
        <v>6</v>
      </c>
      <c r="J2379">
        <v>42000</v>
      </c>
      <c r="K2379">
        <f>IF(M2379="Bermasalah",0,1)</f>
        <v>1</v>
      </c>
      <c r="L2379" t="s">
        <v>49</v>
      </c>
      <c r="M2379" t="str">
        <f t="shared" si="161"/>
        <v>Tidak Bermasalah</v>
      </c>
    </row>
    <row r="2380" spans="1:13" x14ac:dyDescent="0.25">
      <c r="A2380" s="1">
        <v>44981</v>
      </c>
      <c r="B2380" t="s">
        <v>29</v>
      </c>
      <c r="C2380">
        <f t="shared" si="160"/>
        <v>108</v>
      </c>
      <c r="D2380" t="s">
        <v>8</v>
      </c>
      <c r="E2380">
        <f>IF(D2380="ECO",1,IF(D2380="EZ",2,3))</f>
        <v>2</v>
      </c>
      <c r="F2380" t="s">
        <v>4</v>
      </c>
      <c r="G2380">
        <f>IF(F2380="PP_PM",1,IF(F2380="PP_CASH",2,3))</f>
        <v>1</v>
      </c>
      <c r="H2380" t="s">
        <v>12</v>
      </c>
      <c r="I2380">
        <f>IF(H2380="AKULAKUOB",1,IF(H2380="BUKAEXPRESS",2,IF(H2380="BUKALAPAK",3,IF(H2380="E3",4,IF(H2380="LAZADA",5,IF(H2380="MAGELLAN",6,IF(H2380="SHOPEE",7,IF(H2380="TOKOPEDIA",8,9))))))))</f>
        <v>6</v>
      </c>
      <c r="J2380">
        <v>19096</v>
      </c>
      <c r="K2380">
        <f>IF(M2380="Bermasalah",0,1)</f>
        <v>1</v>
      </c>
      <c r="L2380" t="s">
        <v>49</v>
      </c>
      <c r="M2380" t="str">
        <f t="shared" si="161"/>
        <v>Tidak Bermasalah</v>
      </c>
    </row>
    <row r="2381" spans="1:13" x14ac:dyDescent="0.25">
      <c r="A2381" s="1">
        <v>44982</v>
      </c>
      <c r="B2381" t="s">
        <v>29</v>
      </c>
      <c r="C2381">
        <f t="shared" si="160"/>
        <v>108</v>
      </c>
      <c r="D2381" t="s">
        <v>8</v>
      </c>
      <c r="E2381">
        <f>IF(D2381="ECO",1,IF(D2381="EZ",2,3))</f>
        <v>2</v>
      </c>
      <c r="F2381" t="s">
        <v>4</v>
      </c>
      <c r="G2381">
        <f>IF(F2381="PP_PM",1,IF(F2381="PP_CASH",2,3))</f>
        <v>1</v>
      </c>
      <c r="H2381" t="s">
        <v>12</v>
      </c>
      <c r="I2381">
        <f>IF(H2381="AKULAKUOB",1,IF(H2381="BUKAEXPRESS",2,IF(H2381="BUKALAPAK",3,IF(H2381="E3",4,IF(H2381="LAZADA",5,IF(H2381="MAGELLAN",6,IF(H2381="SHOPEE",7,IF(H2381="TOKOPEDIA",8,9))))))))</f>
        <v>6</v>
      </c>
      <c r="J2381">
        <v>13116</v>
      </c>
      <c r="K2381">
        <f>IF(M2381="Bermasalah",0,1)</f>
        <v>1</v>
      </c>
      <c r="L2381" t="s">
        <v>49</v>
      </c>
      <c r="M2381" t="str">
        <f t="shared" si="161"/>
        <v>Tidak Bermasalah</v>
      </c>
    </row>
    <row r="2382" spans="1:13" x14ac:dyDescent="0.25">
      <c r="A2382" s="1">
        <v>44960</v>
      </c>
      <c r="B2382" t="s">
        <v>29</v>
      </c>
      <c r="C2382">
        <f t="shared" si="160"/>
        <v>108</v>
      </c>
      <c r="D2382" t="s">
        <v>8</v>
      </c>
      <c r="E2382">
        <f>IF(D2382="ECO",1,IF(D2382="EZ",2,3))</f>
        <v>2</v>
      </c>
      <c r="F2382" t="s">
        <v>4</v>
      </c>
      <c r="G2382">
        <f>IF(F2382="PP_PM",1,IF(F2382="PP_CASH",2,3))</f>
        <v>1</v>
      </c>
      <c r="H2382" t="s">
        <v>12</v>
      </c>
      <c r="I2382">
        <f>IF(H2382="AKULAKUOB",1,IF(H2382="BUKAEXPRESS",2,IF(H2382="BUKALAPAK",3,IF(H2382="E3",4,IF(H2382="LAZADA",5,IF(H2382="MAGELLAN",6,IF(H2382="SHOPEE",7,IF(H2382="TOKOPEDIA",8,9))))))))</f>
        <v>6</v>
      </c>
      <c r="J2382">
        <v>34096</v>
      </c>
      <c r="K2382">
        <f>IF(M2382="Bermasalah",0,1)</f>
        <v>1</v>
      </c>
      <c r="L2382" t="s">
        <v>49</v>
      </c>
      <c r="M2382" t="str">
        <f t="shared" si="161"/>
        <v>Tidak Bermasalah</v>
      </c>
    </row>
    <row r="2383" spans="1:13" x14ac:dyDescent="0.25">
      <c r="A2383" s="1">
        <v>44963</v>
      </c>
      <c r="B2383" t="s">
        <v>29</v>
      </c>
      <c r="C2383">
        <f t="shared" si="160"/>
        <v>108</v>
      </c>
      <c r="D2383" t="s">
        <v>8</v>
      </c>
      <c r="E2383">
        <f>IF(D2383="ECO",1,IF(D2383="EZ",2,3))</f>
        <v>2</v>
      </c>
      <c r="F2383" t="s">
        <v>4</v>
      </c>
      <c r="G2383">
        <f>IF(F2383="PP_PM",1,IF(F2383="PP_CASH",2,3))</f>
        <v>1</v>
      </c>
      <c r="H2383" t="s">
        <v>12</v>
      </c>
      <c r="I2383">
        <f>IF(H2383="AKULAKUOB",1,IF(H2383="BUKAEXPRESS",2,IF(H2383="BUKALAPAK",3,IF(H2383="E3",4,IF(H2383="LAZADA",5,IF(H2383="MAGELLAN",6,IF(H2383="SHOPEE",7,IF(H2383="TOKOPEDIA",8,9))))))))</f>
        <v>6</v>
      </c>
      <c r="J2383">
        <v>11000</v>
      </c>
      <c r="K2383">
        <f>IF(M2383="Bermasalah",0,1)</f>
        <v>1</v>
      </c>
      <c r="L2383" t="s">
        <v>49</v>
      </c>
      <c r="M2383" t="str">
        <f t="shared" si="161"/>
        <v>Tidak Bermasalah</v>
      </c>
    </row>
    <row r="2384" spans="1:13" x14ac:dyDescent="0.25">
      <c r="A2384" s="1">
        <v>44964</v>
      </c>
      <c r="B2384" t="s">
        <v>29</v>
      </c>
      <c r="C2384">
        <f t="shared" si="160"/>
        <v>108</v>
      </c>
      <c r="D2384" t="s">
        <v>8</v>
      </c>
      <c r="E2384">
        <f>IF(D2384="ECO",1,IF(D2384="EZ",2,3))</f>
        <v>2</v>
      </c>
      <c r="F2384" t="s">
        <v>4</v>
      </c>
      <c r="G2384">
        <f>IF(F2384="PP_PM",1,IF(F2384="PP_CASH",2,3))</f>
        <v>1</v>
      </c>
      <c r="H2384" t="s">
        <v>12</v>
      </c>
      <c r="I2384">
        <f>IF(H2384="AKULAKUOB",1,IF(H2384="BUKAEXPRESS",2,IF(H2384="BUKALAPAK",3,IF(H2384="E3",4,IF(H2384="LAZADA",5,IF(H2384="MAGELLAN",6,IF(H2384="SHOPEE",7,IF(H2384="TOKOPEDIA",8,9))))))))</f>
        <v>6</v>
      </c>
      <c r="J2384">
        <v>48000</v>
      </c>
      <c r="K2384">
        <f>IF(M2384="Bermasalah",0,1)</f>
        <v>1</v>
      </c>
      <c r="L2384" t="s">
        <v>49</v>
      </c>
      <c r="M2384" t="str">
        <f t="shared" si="161"/>
        <v>Tidak Bermasalah</v>
      </c>
    </row>
    <row r="2385" spans="1:13" x14ac:dyDescent="0.25">
      <c r="A2385" s="1">
        <v>44965</v>
      </c>
      <c r="B2385" t="s">
        <v>29</v>
      </c>
      <c r="C2385">
        <f t="shared" si="160"/>
        <v>108</v>
      </c>
      <c r="D2385" t="s">
        <v>8</v>
      </c>
      <c r="E2385">
        <f>IF(D2385="ECO",1,IF(D2385="EZ",2,3))</f>
        <v>2</v>
      </c>
      <c r="F2385" t="s">
        <v>4</v>
      </c>
      <c r="G2385">
        <f>IF(F2385="PP_PM",1,IF(F2385="PP_CASH",2,3))</f>
        <v>1</v>
      </c>
      <c r="H2385" t="s">
        <v>12</v>
      </c>
      <c r="I2385">
        <f>IF(H2385="AKULAKUOB",1,IF(H2385="BUKAEXPRESS",2,IF(H2385="BUKALAPAK",3,IF(H2385="E3",4,IF(H2385="LAZADA",5,IF(H2385="MAGELLAN",6,IF(H2385="SHOPEE",7,IF(H2385="TOKOPEDIA",8,9))))))))</f>
        <v>6</v>
      </c>
      <c r="J2385">
        <v>62000</v>
      </c>
      <c r="K2385">
        <f>IF(M2385="Bermasalah",0,1)</f>
        <v>1</v>
      </c>
      <c r="L2385" t="s">
        <v>49</v>
      </c>
      <c r="M2385" t="str">
        <f t="shared" si="161"/>
        <v>Tidak Bermasalah</v>
      </c>
    </row>
    <row r="2386" spans="1:13" x14ac:dyDescent="0.25">
      <c r="A2386" s="1">
        <v>44966</v>
      </c>
      <c r="B2386" t="s">
        <v>29</v>
      </c>
      <c r="C2386">
        <f t="shared" si="160"/>
        <v>108</v>
      </c>
      <c r="D2386" t="s">
        <v>8</v>
      </c>
      <c r="E2386">
        <f>IF(D2386="ECO",1,IF(D2386="EZ",2,3))</f>
        <v>2</v>
      </c>
      <c r="F2386" t="s">
        <v>4</v>
      </c>
      <c r="G2386">
        <f>IF(F2386="PP_PM",1,IF(F2386="PP_CASH",2,3))</f>
        <v>1</v>
      </c>
      <c r="H2386" t="s">
        <v>12</v>
      </c>
      <c r="I2386">
        <f>IF(H2386="AKULAKUOB",1,IF(H2386="BUKAEXPRESS",2,IF(H2386="BUKALAPAK",3,IF(H2386="E3",4,IF(H2386="LAZADA",5,IF(H2386="MAGELLAN",6,IF(H2386="SHOPEE",7,IF(H2386="TOKOPEDIA",8,9))))))))</f>
        <v>6</v>
      </c>
      <c r="J2386">
        <v>23085</v>
      </c>
      <c r="K2386">
        <f>IF(M2386="Bermasalah",0,1)</f>
        <v>1</v>
      </c>
      <c r="L2386" t="s">
        <v>49</v>
      </c>
      <c r="M2386" t="str">
        <f t="shared" si="161"/>
        <v>Tidak Bermasalah</v>
      </c>
    </row>
    <row r="2387" spans="1:13" x14ac:dyDescent="0.25">
      <c r="A2387" s="1">
        <v>44970</v>
      </c>
      <c r="B2387" t="s">
        <v>29</v>
      </c>
      <c r="C2387">
        <f t="shared" si="160"/>
        <v>108</v>
      </c>
      <c r="D2387" t="s">
        <v>8</v>
      </c>
      <c r="E2387">
        <f>IF(D2387="ECO",1,IF(D2387="EZ",2,3))</f>
        <v>2</v>
      </c>
      <c r="F2387" t="s">
        <v>4</v>
      </c>
      <c r="G2387">
        <f>IF(F2387="PP_PM",1,IF(F2387="PP_CASH",2,3))</f>
        <v>1</v>
      </c>
      <c r="H2387" t="s">
        <v>12</v>
      </c>
      <c r="I2387">
        <f>IF(H2387="AKULAKUOB",1,IF(H2387="BUKAEXPRESS",2,IF(H2387="BUKALAPAK",3,IF(H2387="E3",4,IF(H2387="LAZADA",5,IF(H2387="MAGELLAN",6,IF(H2387="SHOPEE",7,IF(H2387="TOKOPEDIA",8,9))))))))</f>
        <v>6</v>
      </c>
      <c r="J2387">
        <v>45000</v>
      </c>
      <c r="K2387">
        <f>IF(M2387="Bermasalah",0,1)</f>
        <v>1</v>
      </c>
      <c r="L2387" t="s">
        <v>49</v>
      </c>
      <c r="M2387" t="str">
        <f t="shared" si="161"/>
        <v>Tidak Bermasalah</v>
      </c>
    </row>
    <row r="2388" spans="1:13" x14ac:dyDescent="0.25">
      <c r="A2388" s="1">
        <v>44971</v>
      </c>
      <c r="B2388" t="s">
        <v>29</v>
      </c>
      <c r="C2388">
        <f t="shared" si="160"/>
        <v>108</v>
      </c>
      <c r="D2388" t="s">
        <v>8</v>
      </c>
      <c r="E2388">
        <f>IF(D2388="ECO",1,IF(D2388="EZ",2,3))</f>
        <v>2</v>
      </c>
      <c r="F2388" t="s">
        <v>4</v>
      </c>
      <c r="G2388">
        <f>IF(F2388="PP_PM",1,IF(F2388="PP_CASH",2,3))</f>
        <v>1</v>
      </c>
      <c r="H2388" t="s">
        <v>12</v>
      </c>
      <c r="I2388">
        <f>IF(H2388="AKULAKUOB",1,IF(H2388="BUKAEXPRESS",2,IF(H2388="BUKALAPAK",3,IF(H2388="E3",4,IF(H2388="LAZADA",5,IF(H2388="MAGELLAN",6,IF(H2388="SHOPEE",7,IF(H2388="TOKOPEDIA",8,9))))))))</f>
        <v>6</v>
      </c>
      <c r="J2388">
        <v>18096</v>
      </c>
      <c r="K2388">
        <f>IF(M2388="Bermasalah",0,1)</f>
        <v>1</v>
      </c>
      <c r="L2388" t="s">
        <v>49</v>
      </c>
      <c r="M2388" t="str">
        <f t="shared" si="161"/>
        <v>Tidak Bermasalah</v>
      </c>
    </row>
    <row r="2389" spans="1:13" x14ac:dyDescent="0.25">
      <c r="A2389" s="1">
        <v>44972</v>
      </c>
      <c r="B2389" t="s">
        <v>29</v>
      </c>
      <c r="C2389">
        <f t="shared" si="160"/>
        <v>108</v>
      </c>
      <c r="D2389" t="s">
        <v>8</v>
      </c>
      <c r="E2389">
        <f>IF(D2389="ECO",1,IF(D2389="EZ",2,3))</f>
        <v>2</v>
      </c>
      <c r="F2389" t="s">
        <v>4</v>
      </c>
      <c r="G2389">
        <f>IF(F2389="PP_PM",1,IF(F2389="PP_CASH",2,3))</f>
        <v>1</v>
      </c>
      <c r="H2389" t="s">
        <v>12</v>
      </c>
      <c r="I2389">
        <f>IF(H2389="AKULAKUOB",1,IF(H2389="BUKAEXPRESS",2,IF(H2389="BUKALAPAK",3,IF(H2389="E3",4,IF(H2389="LAZADA",5,IF(H2389="MAGELLAN",6,IF(H2389="SHOPEE",7,IF(H2389="TOKOPEDIA",8,9))))))))</f>
        <v>6</v>
      </c>
      <c r="J2389">
        <v>9096</v>
      </c>
      <c r="K2389">
        <f>IF(M2389="Bermasalah",0,1)</f>
        <v>1</v>
      </c>
      <c r="L2389" t="s">
        <v>49</v>
      </c>
      <c r="M2389" t="str">
        <f t="shared" si="161"/>
        <v>Tidak Bermasalah</v>
      </c>
    </row>
    <row r="2390" spans="1:13" x14ac:dyDescent="0.25">
      <c r="A2390" s="1">
        <v>44979</v>
      </c>
      <c r="B2390" t="s">
        <v>29</v>
      </c>
      <c r="C2390">
        <f t="shared" si="160"/>
        <v>108</v>
      </c>
      <c r="D2390" t="s">
        <v>8</v>
      </c>
      <c r="E2390">
        <f>IF(D2390="ECO",1,IF(D2390="EZ",2,3))</f>
        <v>2</v>
      </c>
      <c r="F2390" t="s">
        <v>4</v>
      </c>
      <c r="G2390">
        <f>IF(F2390="PP_PM",1,IF(F2390="PP_CASH",2,3))</f>
        <v>1</v>
      </c>
      <c r="H2390" t="s">
        <v>12</v>
      </c>
      <c r="I2390">
        <f>IF(H2390="AKULAKUOB",1,IF(H2390="BUKAEXPRESS",2,IF(H2390="BUKALAPAK",3,IF(H2390="E3",4,IF(H2390="LAZADA",5,IF(H2390="MAGELLAN",6,IF(H2390="SHOPEE",7,IF(H2390="TOKOPEDIA",8,9))))))))</f>
        <v>6</v>
      </c>
      <c r="J2390">
        <v>23096</v>
      </c>
      <c r="K2390">
        <f>IF(M2390="Bermasalah",0,1)</f>
        <v>1</v>
      </c>
      <c r="L2390" t="s">
        <v>49</v>
      </c>
      <c r="M2390" t="str">
        <f t="shared" si="161"/>
        <v>Tidak Bermasalah</v>
      </c>
    </row>
    <row r="2391" spans="1:13" x14ac:dyDescent="0.25">
      <c r="A2391" s="1">
        <v>44980</v>
      </c>
      <c r="B2391" t="s">
        <v>29</v>
      </c>
      <c r="C2391">
        <f t="shared" si="160"/>
        <v>108</v>
      </c>
      <c r="D2391" t="s">
        <v>8</v>
      </c>
      <c r="E2391">
        <f>IF(D2391="ECO",1,IF(D2391="EZ",2,3))</f>
        <v>2</v>
      </c>
      <c r="F2391" t="s">
        <v>4</v>
      </c>
      <c r="G2391">
        <f>IF(F2391="PP_PM",1,IF(F2391="PP_CASH",2,3))</f>
        <v>1</v>
      </c>
      <c r="H2391" t="s">
        <v>12</v>
      </c>
      <c r="I2391">
        <f>IF(H2391="AKULAKUOB",1,IF(H2391="BUKAEXPRESS",2,IF(H2391="BUKALAPAK",3,IF(H2391="E3",4,IF(H2391="LAZADA",5,IF(H2391="MAGELLAN",6,IF(H2391="SHOPEE",7,IF(H2391="TOKOPEDIA",8,9))))))))</f>
        <v>6</v>
      </c>
      <c r="J2391">
        <v>77000</v>
      </c>
      <c r="K2391">
        <f>IF(M2391="Bermasalah",0,1)</f>
        <v>1</v>
      </c>
      <c r="L2391" t="s">
        <v>49</v>
      </c>
      <c r="M2391" t="str">
        <f t="shared" si="161"/>
        <v>Tidak Bermasalah</v>
      </c>
    </row>
    <row r="2392" spans="1:13" x14ac:dyDescent="0.25">
      <c r="A2392" s="1">
        <v>44981</v>
      </c>
      <c r="B2392" t="s">
        <v>29</v>
      </c>
      <c r="C2392">
        <f t="shared" si="160"/>
        <v>108</v>
      </c>
      <c r="D2392" t="s">
        <v>8</v>
      </c>
      <c r="E2392">
        <f>IF(D2392="ECO",1,IF(D2392="EZ",2,3))</f>
        <v>2</v>
      </c>
      <c r="F2392" t="s">
        <v>4</v>
      </c>
      <c r="G2392">
        <f>IF(F2392="PP_PM",1,IF(F2392="PP_CASH",2,3))</f>
        <v>1</v>
      </c>
      <c r="H2392" t="s">
        <v>12</v>
      </c>
      <c r="I2392">
        <f>IF(H2392="AKULAKUOB",1,IF(H2392="BUKAEXPRESS",2,IF(H2392="BUKALAPAK",3,IF(H2392="E3",4,IF(H2392="LAZADA",5,IF(H2392="MAGELLAN",6,IF(H2392="SHOPEE",7,IF(H2392="TOKOPEDIA",8,9))))))))</f>
        <v>6</v>
      </c>
      <c r="J2392">
        <v>36000</v>
      </c>
      <c r="K2392">
        <f>IF(M2392="Bermasalah",0,1)</f>
        <v>1</v>
      </c>
      <c r="L2392" t="s">
        <v>49</v>
      </c>
      <c r="M2392" t="str">
        <f t="shared" si="161"/>
        <v>Tidak Bermasalah</v>
      </c>
    </row>
    <row r="2393" spans="1:13" x14ac:dyDescent="0.25">
      <c r="A2393" s="1">
        <v>44985</v>
      </c>
      <c r="B2393" t="s">
        <v>29</v>
      </c>
      <c r="C2393">
        <f t="shared" si="160"/>
        <v>108</v>
      </c>
      <c r="D2393" t="s">
        <v>8</v>
      </c>
      <c r="E2393">
        <f>IF(D2393="ECO",1,IF(D2393="EZ",2,3))</f>
        <v>2</v>
      </c>
      <c r="F2393" t="s">
        <v>4</v>
      </c>
      <c r="G2393">
        <f>IF(F2393="PP_PM",1,IF(F2393="PP_CASH",2,3))</f>
        <v>1</v>
      </c>
      <c r="H2393" t="s">
        <v>12</v>
      </c>
      <c r="I2393">
        <f>IF(H2393="AKULAKUOB",1,IF(H2393="BUKAEXPRESS",2,IF(H2393="BUKALAPAK",3,IF(H2393="E3",4,IF(H2393="LAZADA",5,IF(H2393="MAGELLAN",6,IF(H2393="SHOPEE",7,IF(H2393="TOKOPEDIA",8,9))))))))</f>
        <v>6</v>
      </c>
      <c r="J2393">
        <v>11000</v>
      </c>
      <c r="K2393">
        <f>IF(M2393="Bermasalah",0,1)</f>
        <v>1</v>
      </c>
      <c r="L2393" t="s">
        <v>49</v>
      </c>
      <c r="M2393" t="str">
        <f t="shared" si="161"/>
        <v>Tidak Bermasalah</v>
      </c>
    </row>
    <row r="2394" spans="1:13" x14ac:dyDescent="0.25">
      <c r="A2394" s="1">
        <v>44958</v>
      </c>
      <c r="B2394" t="s">
        <v>29</v>
      </c>
      <c r="C2394">
        <f t="shared" si="160"/>
        <v>108</v>
      </c>
      <c r="D2394" t="s">
        <v>8</v>
      </c>
      <c r="E2394">
        <f>IF(D2394="ECO",1,IF(D2394="EZ",2,3))</f>
        <v>2</v>
      </c>
      <c r="F2394" t="s">
        <v>4</v>
      </c>
      <c r="G2394">
        <f>IF(F2394="PP_PM",1,IF(F2394="PP_CASH",2,3))</f>
        <v>1</v>
      </c>
      <c r="H2394" t="s">
        <v>12</v>
      </c>
      <c r="I2394">
        <f>IF(H2394="AKULAKUOB",1,IF(H2394="BUKAEXPRESS",2,IF(H2394="BUKALAPAK",3,IF(H2394="E3",4,IF(H2394="LAZADA",5,IF(H2394="MAGELLAN",6,IF(H2394="SHOPEE",7,IF(H2394="TOKOPEDIA",8,9))))))))</f>
        <v>6</v>
      </c>
      <c r="J2394">
        <v>9058</v>
      </c>
      <c r="K2394">
        <f>IF(M2394="Bermasalah",0,1)</f>
        <v>1</v>
      </c>
      <c r="L2394" t="s">
        <v>49</v>
      </c>
      <c r="M2394" t="str">
        <f t="shared" si="161"/>
        <v>Tidak Bermasalah</v>
      </c>
    </row>
    <row r="2395" spans="1:13" x14ac:dyDescent="0.25">
      <c r="A2395" s="1">
        <v>44963</v>
      </c>
      <c r="B2395" t="s">
        <v>29</v>
      </c>
      <c r="C2395">
        <f t="shared" si="160"/>
        <v>108</v>
      </c>
      <c r="D2395" t="s">
        <v>8</v>
      </c>
      <c r="E2395">
        <f>IF(D2395="ECO",1,IF(D2395="EZ",2,3))</f>
        <v>2</v>
      </c>
      <c r="F2395" t="s">
        <v>4</v>
      </c>
      <c r="G2395">
        <f>IF(F2395="PP_PM",1,IF(F2395="PP_CASH",2,3))</f>
        <v>1</v>
      </c>
      <c r="H2395" t="s">
        <v>12</v>
      </c>
      <c r="I2395">
        <f>IF(H2395="AKULAKUOB",1,IF(H2395="BUKAEXPRESS",2,IF(H2395="BUKALAPAK",3,IF(H2395="E3",4,IF(H2395="LAZADA",5,IF(H2395="MAGELLAN",6,IF(H2395="SHOPEE",7,IF(H2395="TOKOPEDIA",8,9))))))))</f>
        <v>6</v>
      </c>
      <c r="J2395">
        <v>23096</v>
      </c>
      <c r="K2395">
        <f>IF(M2395="Bermasalah",0,1)</f>
        <v>1</v>
      </c>
      <c r="L2395" t="s">
        <v>49</v>
      </c>
      <c r="M2395" t="str">
        <f t="shared" si="161"/>
        <v>Tidak Bermasalah</v>
      </c>
    </row>
    <row r="2396" spans="1:13" x14ac:dyDescent="0.25">
      <c r="A2396" s="1">
        <v>44970</v>
      </c>
      <c r="B2396" t="s">
        <v>29</v>
      </c>
      <c r="C2396">
        <f t="shared" si="160"/>
        <v>108</v>
      </c>
      <c r="D2396" t="s">
        <v>8</v>
      </c>
      <c r="E2396">
        <f>IF(D2396="ECO",1,IF(D2396="EZ",2,3))</f>
        <v>2</v>
      </c>
      <c r="F2396" t="s">
        <v>4</v>
      </c>
      <c r="G2396">
        <f>IF(F2396="PP_PM",1,IF(F2396="PP_CASH",2,3))</f>
        <v>1</v>
      </c>
      <c r="H2396" t="s">
        <v>12</v>
      </c>
      <c r="I2396">
        <f>IF(H2396="AKULAKUOB",1,IF(H2396="BUKAEXPRESS",2,IF(H2396="BUKALAPAK",3,IF(H2396="E3",4,IF(H2396="LAZADA",5,IF(H2396="MAGELLAN",6,IF(H2396="SHOPEE",7,IF(H2396="TOKOPEDIA",8,9))))))))</f>
        <v>6</v>
      </c>
      <c r="J2396">
        <v>13000</v>
      </c>
      <c r="K2396">
        <f>IF(M2396="Bermasalah",0,1)</f>
        <v>1</v>
      </c>
      <c r="L2396" t="s">
        <v>49</v>
      </c>
      <c r="M2396" t="str">
        <f t="shared" si="161"/>
        <v>Tidak Bermasalah</v>
      </c>
    </row>
    <row r="2397" spans="1:13" x14ac:dyDescent="0.25">
      <c r="A2397" s="1">
        <v>44964</v>
      </c>
      <c r="B2397" t="s">
        <v>29</v>
      </c>
      <c r="C2397">
        <f t="shared" si="160"/>
        <v>108</v>
      </c>
      <c r="D2397" t="s">
        <v>8</v>
      </c>
      <c r="E2397">
        <f>IF(D2397="ECO",1,IF(D2397="EZ",2,3))</f>
        <v>2</v>
      </c>
      <c r="F2397" t="s">
        <v>4</v>
      </c>
      <c r="G2397">
        <f>IF(F2397="PP_PM",1,IF(F2397="PP_CASH",2,3))</f>
        <v>1</v>
      </c>
      <c r="H2397" t="s">
        <v>12</v>
      </c>
      <c r="I2397">
        <f>IF(H2397="AKULAKUOB",1,IF(H2397="BUKAEXPRESS",2,IF(H2397="BUKALAPAK",3,IF(H2397="E3",4,IF(H2397="LAZADA",5,IF(H2397="MAGELLAN",6,IF(H2397="SHOPEE",7,IF(H2397="TOKOPEDIA",8,9))))))))</f>
        <v>6</v>
      </c>
      <c r="J2397">
        <v>9000</v>
      </c>
      <c r="K2397">
        <f>IF(M2397="Bermasalah",0,1)</f>
        <v>1</v>
      </c>
      <c r="L2397" t="s">
        <v>49</v>
      </c>
      <c r="M2397" t="str">
        <f t="shared" si="161"/>
        <v>Tidak Bermasalah</v>
      </c>
    </row>
    <row r="2398" spans="1:13" x14ac:dyDescent="0.25">
      <c r="A2398" s="1">
        <v>44976</v>
      </c>
      <c r="B2398" t="s">
        <v>29</v>
      </c>
      <c r="C2398">
        <f t="shared" si="160"/>
        <v>108</v>
      </c>
      <c r="D2398" t="s">
        <v>8</v>
      </c>
      <c r="E2398">
        <f>IF(D2398="ECO",1,IF(D2398="EZ",2,3))</f>
        <v>2</v>
      </c>
      <c r="F2398" t="s">
        <v>4</v>
      </c>
      <c r="G2398">
        <f>IF(F2398="PP_PM",1,IF(F2398="PP_CASH",2,3))</f>
        <v>1</v>
      </c>
      <c r="H2398" t="s">
        <v>12</v>
      </c>
      <c r="I2398">
        <f>IF(H2398="AKULAKUOB",1,IF(H2398="BUKAEXPRESS",2,IF(H2398="BUKALAPAK",3,IF(H2398="E3",4,IF(H2398="LAZADA",5,IF(H2398="MAGELLAN",6,IF(H2398="SHOPEE",7,IF(H2398="TOKOPEDIA",8,9))))))))</f>
        <v>6</v>
      </c>
      <c r="J2398">
        <v>11096</v>
      </c>
      <c r="K2398">
        <f>IF(M2398="Bermasalah",0,1)</f>
        <v>1</v>
      </c>
      <c r="L2398" t="s">
        <v>49</v>
      </c>
      <c r="M2398" t="str">
        <f t="shared" si="161"/>
        <v>Tidak Bermasalah</v>
      </c>
    </row>
    <row r="2399" spans="1:13" x14ac:dyDescent="0.25">
      <c r="A2399" s="1">
        <v>44959</v>
      </c>
      <c r="B2399" t="s">
        <v>29</v>
      </c>
      <c r="C2399">
        <f t="shared" si="160"/>
        <v>108</v>
      </c>
      <c r="D2399" t="s">
        <v>8</v>
      </c>
      <c r="E2399">
        <f>IF(D2399="ECO",1,IF(D2399="EZ",2,3))</f>
        <v>2</v>
      </c>
      <c r="F2399" t="s">
        <v>4</v>
      </c>
      <c r="G2399">
        <f>IF(F2399="PP_PM",1,IF(F2399="PP_CASH",2,3))</f>
        <v>1</v>
      </c>
      <c r="H2399" t="s">
        <v>12</v>
      </c>
      <c r="I2399">
        <f>IF(H2399="AKULAKUOB",1,IF(H2399="BUKAEXPRESS",2,IF(H2399="BUKALAPAK",3,IF(H2399="E3",4,IF(H2399="LAZADA",5,IF(H2399="MAGELLAN",6,IF(H2399="SHOPEE",7,IF(H2399="TOKOPEDIA",8,9))))))))</f>
        <v>6</v>
      </c>
      <c r="J2399">
        <v>9000</v>
      </c>
      <c r="K2399">
        <f>IF(M2399="Bermasalah",0,1)</f>
        <v>1</v>
      </c>
      <c r="L2399" t="s">
        <v>49</v>
      </c>
      <c r="M2399" t="str">
        <f t="shared" si="161"/>
        <v>Tidak Bermasalah</v>
      </c>
    </row>
    <row r="2400" spans="1:13" x14ac:dyDescent="0.25">
      <c r="A2400" s="1">
        <v>44960</v>
      </c>
      <c r="B2400" t="s">
        <v>29</v>
      </c>
      <c r="C2400">
        <f t="shared" si="160"/>
        <v>108</v>
      </c>
      <c r="D2400" t="s">
        <v>8</v>
      </c>
      <c r="E2400">
        <f>IF(D2400="ECO",1,IF(D2400="EZ",2,3))</f>
        <v>2</v>
      </c>
      <c r="F2400" t="s">
        <v>4</v>
      </c>
      <c r="G2400">
        <f>IF(F2400="PP_PM",1,IF(F2400="PP_CASH",2,3))</f>
        <v>1</v>
      </c>
      <c r="H2400" t="s">
        <v>12</v>
      </c>
      <c r="I2400">
        <f>IF(H2400="AKULAKUOB",1,IF(H2400="BUKAEXPRESS",2,IF(H2400="BUKALAPAK",3,IF(H2400="E3",4,IF(H2400="LAZADA",5,IF(H2400="MAGELLAN",6,IF(H2400="SHOPEE",7,IF(H2400="TOKOPEDIA",8,9))))))))</f>
        <v>6</v>
      </c>
      <c r="J2400">
        <v>13000</v>
      </c>
      <c r="K2400">
        <f>IF(M2400="Bermasalah",0,1)</f>
        <v>1</v>
      </c>
      <c r="L2400" t="s">
        <v>49</v>
      </c>
      <c r="M2400" t="str">
        <f t="shared" si="161"/>
        <v>Tidak Bermasalah</v>
      </c>
    </row>
    <row r="2401" spans="1:13" x14ac:dyDescent="0.25">
      <c r="A2401" s="1">
        <v>44967</v>
      </c>
      <c r="B2401" t="s">
        <v>29</v>
      </c>
      <c r="C2401">
        <f t="shared" si="160"/>
        <v>108</v>
      </c>
      <c r="D2401" t="s">
        <v>8</v>
      </c>
      <c r="E2401">
        <f>IF(D2401="ECO",1,IF(D2401="EZ",2,3))</f>
        <v>2</v>
      </c>
      <c r="F2401" t="s">
        <v>4</v>
      </c>
      <c r="G2401">
        <f>IF(F2401="PP_PM",1,IF(F2401="PP_CASH",2,3))</f>
        <v>1</v>
      </c>
      <c r="H2401" t="s">
        <v>12</v>
      </c>
      <c r="I2401">
        <f>IF(H2401="AKULAKUOB",1,IF(H2401="BUKAEXPRESS",2,IF(H2401="BUKALAPAK",3,IF(H2401="E3",4,IF(H2401="LAZADA",5,IF(H2401="MAGELLAN",6,IF(H2401="SHOPEE",7,IF(H2401="TOKOPEDIA",8,9))))))))</f>
        <v>6</v>
      </c>
      <c r="J2401">
        <v>19096</v>
      </c>
      <c r="K2401">
        <f>IF(M2401="Bermasalah",0,1)</f>
        <v>1</v>
      </c>
      <c r="L2401" t="s">
        <v>49</v>
      </c>
      <c r="M2401" t="str">
        <f t="shared" si="161"/>
        <v>Tidak Bermasalah</v>
      </c>
    </row>
    <row r="2402" spans="1:13" x14ac:dyDescent="0.25">
      <c r="A2402" s="1">
        <v>44968</v>
      </c>
      <c r="B2402" t="s">
        <v>29</v>
      </c>
      <c r="C2402">
        <f t="shared" si="160"/>
        <v>108</v>
      </c>
      <c r="D2402" t="s">
        <v>8</v>
      </c>
      <c r="E2402">
        <f>IF(D2402="ECO",1,IF(D2402="EZ",2,3))</f>
        <v>2</v>
      </c>
      <c r="F2402" t="s">
        <v>4</v>
      </c>
      <c r="G2402">
        <f>IF(F2402="PP_PM",1,IF(F2402="PP_CASH",2,3))</f>
        <v>1</v>
      </c>
      <c r="H2402" t="s">
        <v>12</v>
      </c>
      <c r="I2402">
        <f>IF(H2402="AKULAKUOB",1,IF(H2402="BUKAEXPRESS",2,IF(H2402="BUKALAPAK",3,IF(H2402="E3",4,IF(H2402="LAZADA",5,IF(H2402="MAGELLAN",6,IF(H2402="SHOPEE",7,IF(H2402="TOKOPEDIA",8,9))))))))</f>
        <v>6</v>
      </c>
      <c r="J2402">
        <v>13000</v>
      </c>
      <c r="K2402">
        <f>IF(M2402="Bermasalah",0,1)</f>
        <v>1</v>
      </c>
      <c r="L2402" t="s">
        <v>49</v>
      </c>
      <c r="M2402" t="str">
        <f t="shared" si="161"/>
        <v>Tidak Bermasalah</v>
      </c>
    </row>
    <row r="2403" spans="1:13" x14ac:dyDescent="0.25">
      <c r="A2403" s="1">
        <v>44973</v>
      </c>
      <c r="B2403" t="s">
        <v>29</v>
      </c>
      <c r="C2403">
        <f t="shared" si="160"/>
        <v>108</v>
      </c>
      <c r="D2403" t="s">
        <v>8</v>
      </c>
      <c r="E2403">
        <f>IF(D2403="ECO",1,IF(D2403="EZ",2,3))</f>
        <v>2</v>
      </c>
      <c r="F2403" t="s">
        <v>4</v>
      </c>
      <c r="G2403">
        <f>IF(F2403="PP_PM",1,IF(F2403="PP_CASH",2,3))</f>
        <v>1</v>
      </c>
      <c r="H2403" t="s">
        <v>12</v>
      </c>
      <c r="I2403">
        <f>IF(H2403="AKULAKUOB",1,IF(H2403="BUKAEXPRESS",2,IF(H2403="BUKALAPAK",3,IF(H2403="E3",4,IF(H2403="LAZADA",5,IF(H2403="MAGELLAN",6,IF(H2403="SHOPEE",7,IF(H2403="TOKOPEDIA",8,9))))))))</f>
        <v>6</v>
      </c>
      <c r="J2403">
        <v>44000</v>
      </c>
      <c r="K2403">
        <f>IF(M2403="Bermasalah",0,1)</f>
        <v>1</v>
      </c>
      <c r="L2403" t="s">
        <v>49</v>
      </c>
      <c r="M2403" t="str">
        <f t="shared" si="161"/>
        <v>Tidak Bermasalah</v>
      </c>
    </row>
    <row r="2404" spans="1:13" x14ac:dyDescent="0.25">
      <c r="A2404" s="1">
        <v>44974</v>
      </c>
      <c r="B2404" t="s">
        <v>29</v>
      </c>
      <c r="C2404">
        <f t="shared" si="160"/>
        <v>108</v>
      </c>
      <c r="D2404" t="s">
        <v>8</v>
      </c>
      <c r="E2404">
        <f>IF(D2404="ECO",1,IF(D2404="EZ",2,3))</f>
        <v>2</v>
      </c>
      <c r="F2404" t="s">
        <v>4</v>
      </c>
      <c r="G2404">
        <f>IF(F2404="PP_PM",1,IF(F2404="PP_CASH",2,3))</f>
        <v>1</v>
      </c>
      <c r="H2404" t="s">
        <v>12</v>
      </c>
      <c r="I2404">
        <f>IF(H2404="AKULAKUOB",1,IF(H2404="BUKAEXPRESS",2,IF(H2404="BUKALAPAK",3,IF(H2404="E3",4,IF(H2404="LAZADA",5,IF(H2404="MAGELLAN",6,IF(H2404="SHOPEE",7,IF(H2404="TOKOPEDIA",8,9))))))))</f>
        <v>6</v>
      </c>
      <c r="J2404">
        <v>21096</v>
      </c>
      <c r="K2404">
        <f>IF(M2404="Bermasalah",0,1)</f>
        <v>1</v>
      </c>
      <c r="L2404" t="s">
        <v>49</v>
      </c>
      <c r="M2404" t="str">
        <f t="shared" si="161"/>
        <v>Tidak Bermasalah</v>
      </c>
    </row>
    <row r="2405" spans="1:13" x14ac:dyDescent="0.25">
      <c r="A2405" s="1">
        <v>44982</v>
      </c>
      <c r="B2405" t="s">
        <v>29</v>
      </c>
      <c r="C2405">
        <f t="shared" si="160"/>
        <v>108</v>
      </c>
      <c r="D2405" t="s">
        <v>8</v>
      </c>
      <c r="E2405">
        <f>IF(D2405="ECO",1,IF(D2405="EZ",2,3))</f>
        <v>2</v>
      </c>
      <c r="F2405" t="s">
        <v>4</v>
      </c>
      <c r="G2405">
        <f>IF(F2405="PP_PM",1,IF(F2405="PP_CASH",2,3))</f>
        <v>1</v>
      </c>
      <c r="H2405" t="s">
        <v>12</v>
      </c>
      <c r="I2405">
        <f>IF(H2405="AKULAKUOB",1,IF(H2405="BUKAEXPRESS",2,IF(H2405="BUKALAPAK",3,IF(H2405="E3",4,IF(H2405="LAZADA",5,IF(H2405="MAGELLAN",6,IF(H2405="SHOPEE",7,IF(H2405="TOKOPEDIA",8,9))))))))</f>
        <v>6</v>
      </c>
      <c r="J2405">
        <v>24085</v>
      </c>
      <c r="K2405">
        <f>IF(M2405="Bermasalah",0,1)</f>
        <v>1</v>
      </c>
      <c r="L2405" t="s">
        <v>49</v>
      </c>
      <c r="M2405" t="str">
        <f t="shared" si="161"/>
        <v>Tidak Bermasalah</v>
      </c>
    </row>
    <row r="2406" spans="1:13" x14ac:dyDescent="0.25">
      <c r="A2406" s="1">
        <v>44984</v>
      </c>
      <c r="B2406" t="s">
        <v>29</v>
      </c>
      <c r="C2406">
        <f t="shared" si="160"/>
        <v>108</v>
      </c>
      <c r="D2406" t="s">
        <v>8</v>
      </c>
      <c r="E2406">
        <f>IF(D2406="ECO",1,IF(D2406="EZ",2,3))</f>
        <v>2</v>
      </c>
      <c r="F2406" t="s">
        <v>4</v>
      </c>
      <c r="G2406">
        <f>IF(F2406="PP_PM",1,IF(F2406="PP_CASH",2,3))</f>
        <v>1</v>
      </c>
      <c r="H2406" t="s">
        <v>12</v>
      </c>
      <c r="I2406">
        <f>IF(H2406="AKULAKUOB",1,IF(H2406="BUKAEXPRESS",2,IF(H2406="BUKALAPAK",3,IF(H2406="E3",4,IF(H2406="LAZADA",5,IF(H2406="MAGELLAN",6,IF(H2406="SHOPEE",7,IF(H2406="TOKOPEDIA",8,9))))))))</f>
        <v>6</v>
      </c>
      <c r="J2406">
        <v>22096</v>
      </c>
      <c r="K2406">
        <f>IF(M2406="Bermasalah",0,1)</f>
        <v>1</v>
      </c>
      <c r="L2406" t="s">
        <v>49</v>
      </c>
      <c r="M2406" t="str">
        <f t="shared" si="161"/>
        <v>Tidak Bermasalah</v>
      </c>
    </row>
    <row r="2407" spans="1:13" x14ac:dyDescent="0.25">
      <c r="A2407" s="1">
        <v>44968</v>
      </c>
      <c r="B2407" t="s">
        <v>29</v>
      </c>
      <c r="C2407">
        <f t="shared" si="160"/>
        <v>108</v>
      </c>
      <c r="D2407" t="s">
        <v>8</v>
      </c>
      <c r="E2407">
        <f>IF(D2407="ECO",1,IF(D2407="EZ",2,3))</f>
        <v>2</v>
      </c>
      <c r="F2407" t="s">
        <v>4</v>
      </c>
      <c r="G2407">
        <f>IF(F2407="PP_PM",1,IF(F2407="PP_CASH",2,3))</f>
        <v>1</v>
      </c>
      <c r="H2407" t="s">
        <v>12</v>
      </c>
      <c r="I2407">
        <f>IF(H2407="AKULAKUOB",1,IF(H2407="BUKAEXPRESS",2,IF(H2407="BUKALAPAK",3,IF(H2407="E3",4,IF(H2407="LAZADA",5,IF(H2407="MAGELLAN",6,IF(H2407="SHOPEE",7,IF(H2407="TOKOPEDIA",8,9))))))))</f>
        <v>6</v>
      </c>
      <c r="J2407">
        <v>54000</v>
      </c>
      <c r="K2407">
        <f>IF(M2407="Bermasalah",0,1)</f>
        <v>1</v>
      </c>
      <c r="L2407" t="s">
        <v>49</v>
      </c>
      <c r="M2407" t="str">
        <f t="shared" si="161"/>
        <v>Tidak Bermasalah</v>
      </c>
    </row>
    <row r="2408" spans="1:13" x14ac:dyDescent="0.25">
      <c r="A2408" s="1">
        <v>44978</v>
      </c>
      <c r="B2408" t="s">
        <v>29</v>
      </c>
      <c r="C2408">
        <f t="shared" si="160"/>
        <v>108</v>
      </c>
      <c r="D2408" t="s">
        <v>8</v>
      </c>
      <c r="E2408">
        <f>IF(D2408="ECO",1,IF(D2408="EZ",2,3))</f>
        <v>2</v>
      </c>
      <c r="F2408" t="s">
        <v>4</v>
      </c>
      <c r="G2408">
        <f>IF(F2408="PP_PM",1,IF(F2408="PP_CASH",2,3))</f>
        <v>1</v>
      </c>
      <c r="H2408" t="s">
        <v>12</v>
      </c>
      <c r="I2408">
        <f>IF(H2408="AKULAKUOB",1,IF(H2408="BUKAEXPRESS",2,IF(H2408="BUKALAPAK",3,IF(H2408="E3",4,IF(H2408="LAZADA",5,IF(H2408="MAGELLAN",6,IF(H2408="SHOPEE",7,IF(H2408="TOKOPEDIA",8,9))))))))</f>
        <v>6</v>
      </c>
      <c r="J2408">
        <v>23137</v>
      </c>
      <c r="K2408">
        <f>IF(M2408="Bermasalah",0,1)</f>
        <v>1</v>
      </c>
      <c r="L2408" t="s">
        <v>49</v>
      </c>
      <c r="M2408" t="str">
        <f t="shared" si="161"/>
        <v>Tidak Bermasalah</v>
      </c>
    </row>
    <row r="2409" spans="1:13" x14ac:dyDescent="0.25">
      <c r="A2409" s="1">
        <v>44979</v>
      </c>
      <c r="B2409" t="s">
        <v>29</v>
      </c>
      <c r="C2409">
        <f t="shared" si="160"/>
        <v>108</v>
      </c>
      <c r="D2409" t="s">
        <v>8</v>
      </c>
      <c r="E2409">
        <f>IF(D2409="ECO",1,IF(D2409="EZ",2,3))</f>
        <v>2</v>
      </c>
      <c r="F2409" t="s">
        <v>4</v>
      </c>
      <c r="G2409">
        <f>IF(F2409="PP_PM",1,IF(F2409="PP_CASH",2,3))</f>
        <v>1</v>
      </c>
      <c r="H2409" t="s">
        <v>12</v>
      </c>
      <c r="I2409">
        <f>IF(H2409="AKULAKUOB",1,IF(H2409="BUKAEXPRESS",2,IF(H2409="BUKALAPAK",3,IF(H2409="E3",4,IF(H2409="LAZADA",5,IF(H2409="MAGELLAN",6,IF(H2409="SHOPEE",7,IF(H2409="TOKOPEDIA",8,9))))))))</f>
        <v>6</v>
      </c>
      <c r="J2409">
        <v>41000</v>
      </c>
      <c r="K2409">
        <f>IF(M2409="Bermasalah",0,1)</f>
        <v>1</v>
      </c>
      <c r="L2409" t="s">
        <v>49</v>
      </c>
      <c r="M2409" t="str">
        <f t="shared" si="161"/>
        <v>Tidak Bermasalah</v>
      </c>
    </row>
    <row r="2410" spans="1:13" x14ac:dyDescent="0.25">
      <c r="A2410" s="1">
        <v>44980</v>
      </c>
      <c r="B2410" t="s">
        <v>29</v>
      </c>
      <c r="C2410">
        <f t="shared" si="160"/>
        <v>108</v>
      </c>
      <c r="D2410" t="s">
        <v>8</v>
      </c>
      <c r="E2410">
        <f>IF(D2410="ECO",1,IF(D2410="EZ",2,3))</f>
        <v>2</v>
      </c>
      <c r="F2410" t="s">
        <v>4</v>
      </c>
      <c r="G2410">
        <f>IF(F2410="PP_PM",1,IF(F2410="PP_CASH",2,3))</f>
        <v>1</v>
      </c>
      <c r="H2410" t="s">
        <v>12</v>
      </c>
      <c r="I2410">
        <f>IF(H2410="AKULAKUOB",1,IF(H2410="BUKAEXPRESS",2,IF(H2410="BUKALAPAK",3,IF(H2410="E3",4,IF(H2410="LAZADA",5,IF(H2410="MAGELLAN",6,IF(H2410="SHOPEE",7,IF(H2410="TOKOPEDIA",8,9))))))))</f>
        <v>6</v>
      </c>
      <c r="J2410">
        <v>67000</v>
      </c>
      <c r="K2410">
        <f>IF(M2410="Bermasalah",0,1)</f>
        <v>1</v>
      </c>
      <c r="L2410" t="s">
        <v>49</v>
      </c>
      <c r="M2410" t="str">
        <f t="shared" si="161"/>
        <v>Tidak Bermasalah</v>
      </c>
    </row>
    <row r="2411" spans="1:13" x14ac:dyDescent="0.25">
      <c r="A2411" s="1">
        <v>44981</v>
      </c>
      <c r="B2411" t="s">
        <v>29</v>
      </c>
      <c r="C2411">
        <f t="shared" si="160"/>
        <v>108</v>
      </c>
      <c r="D2411" t="s">
        <v>8</v>
      </c>
      <c r="E2411">
        <f>IF(D2411="ECO",1,IF(D2411="EZ",2,3))</f>
        <v>2</v>
      </c>
      <c r="F2411" t="s">
        <v>4</v>
      </c>
      <c r="G2411">
        <f>IF(F2411="PP_PM",1,IF(F2411="PP_CASH",2,3))</f>
        <v>1</v>
      </c>
      <c r="H2411" t="s">
        <v>12</v>
      </c>
      <c r="I2411">
        <f>IF(H2411="AKULAKUOB",1,IF(H2411="BUKAEXPRESS",2,IF(H2411="BUKALAPAK",3,IF(H2411="E3",4,IF(H2411="LAZADA",5,IF(H2411="MAGELLAN",6,IF(H2411="SHOPEE",7,IF(H2411="TOKOPEDIA",8,9))))))))</f>
        <v>6</v>
      </c>
      <c r="J2411">
        <v>23085</v>
      </c>
      <c r="K2411">
        <f>IF(M2411="Bermasalah",0,1)</f>
        <v>1</v>
      </c>
      <c r="L2411" t="s">
        <v>49</v>
      </c>
      <c r="M2411" t="str">
        <f t="shared" si="161"/>
        <v>Tidak Bermasalah</v>
      </c>
    </row>
    <row r="2412" spans="1:13" x14ac:dyDescent="0.25">
      <c r="A2412" s="1">
        <v>44982</v>
      </c>
      <c r="B2412" t="s">
        <v>29</v>
      </c>
      <c r="C2412">
        <f t="shared" si="160"/>
        <v>108</v>
      </c>
      <c r="D2412" t="s">
        <v>8</v>
      </c>
      <c r="E2412">
        <f>IF(D2412="ECO",1,IF(D2412="EZ",2,3))</f>
        <v>2</v>
      </c>
      <c r="F2412" t="s">
        <v>4</v>
      </c>
      <c r="G2412">
        <f>IF(F2412="PP_PM",1,IF(F2412="PP_CASH",2,3))</f>
        <v>1</v>
      </c>
      <c r="H2412" t="s">
        <v>12</v>
      </c>
      <c r="I2412">
        <f>IF(H2412="AKULAKUOB",1,IF(H2412="BUKAEXPRESS",2,IF(H2412="BUKALAPAK",3,IF(H2412="E3",4,IF(H2412="LAZADA",5,IF(H2412="MAGELLAN",6,IF(H2412="SHOPEE",7,IF(H2412="TOKOPEDIA",8,9))))))))</f>
        <v>6</v>
      </c>
      <c r="J2412">
        <v>62000</v>
      </c>
      <c r="K2412">
        <f>IF(M2412="Bermasalah",0,1)</f>
        <v>1</v>
      </c>
      <c r="L2412" t="s">
        <v>49</v>
      </c>
      <c r="M2412" t="str">
        <f t="shared" si="161"/>
        <v>Tidak Bermasalah</v>
      </c>
    </row>
    <row r="2413" spans="1:13" x14ac:dyDescent="0.25">
      <c r="A2413" s="1">
        <v>44983</v>
      </c>
      <c r="B2413" t="s">
        <v>29</v>
      </c>
      <c r="C2413">
        <f t="shared" si="160"/>
        <v>108</v>
      </c>
      <c r="D2413" t="s">
        <v>8</v>
      </c>
      <c r="E2413">
        <f>IF(D2413="ECO",1,IF(D2413="EZ",2,3))</f>
        <v>2</v>
      </c>
      <c r="F2413" t="s">
        <v>4</v>
      </c>
      <c r="G2413">
        <f>IF(F2413="PP_PM",1,IF(F2413="PP_CASH",2,3))</f>
        <v>1</v>
      </c>
      <c r="H2413" t="s">
        <v>12</v>
      </c>
      <c r="I2413">
        <f>IF(H2413="AKULAKUOB",1,IF(H2413="BUKAEXPRESS",2,IF(H2413="BUKALAPAK",3,IF(H2413="E3",4,IF(H2413="LAZADA",5,IF(H2413="MAGELLAN",6,IF(H2413="SHOPEE",7,IF(H2413="TOKOPEDIA",8,9))))))))</f>
        <v>6</v>
      </c>
      <c r="J2413">
        <v>12096</v>
      </c>
      <c r="K2413">
        <f>IF(M2413="Bermasalah",0,1)</f>
        <v>1</v>
      </c>
      <c r="L2413" t="s">
        <v>49</v>
      </c>
      <c r="M2413" t="str">
        <f t="shared" si="161"/>
        <v>Tidak Bermasalah</v>
      </c>
    </row>
    <row r="2414" spans="1:13" x14ac:dyDescent="0.25">
      <c r="A2414" s="1">
        <v>44979</v>
      </c>
      <c r="B2414" t="s">
        <v>29</v>
      </c>
      <c r="C2414">
        <f t="shared" si="160"/>
        <v>108</v>
      </c>
      <c r="D2414" t="s">
        <v>8</v>
      </c>
      <c r="E2414">
        <f>IF(D2414="ECO",1,IF(D2414="EZ",2,3))</f>
        <v>2</v>
      </c>
      <c r="F2414" t="s">
        <v>4</v>
      </c>
      <c r="G2414">
        <f>IF(F2414="PP_PM",1,IF(F2414="PP_CASH",2,3))</f>
        <v>1</v>
      </c>
      <c r="H2414" t="s">
        <v>12</v>
      </c>
      <c r="I2414">
        <f>IF(H2414="AKULAKUOB",1,IF(H2414="BUKAEXPRESS",2,IF(H2414="BUKALAPAK",3,IF(H2414="E3",4,IF(H2414="LAZADA",5,IF(H2414="MAGELLAN",6,IF(H2414="SHOPEE",7,IF(H2414="TOKOPEDIA",8,9))))))))</f>
        <v>6</v>
      </c>
      <c r="J2414">
        <v>9138</v>
      </c>
      <c r="K2414">
        <f>IF(M2414="Bermasalah",0,1)</f>
        <v>1</v>
      </c>
      <c r="L2414" t="s">
        <v>49</v>
      </c>
      <c r="M2414" t="str">
        <f t="shared" si="161"/>
        <v>Tidak Bermasalah</v>
      </c>
    </row>
    <row r="2415" spans="1:13" x14ac:dyDescent="0.25">
      <c r="A2415" s="1">
        <v>44981</v>
      </c>
      <c r="B2415" t="s">
        <v>29</v>
      </c>
      <c r="C2415">
        <f t="shared" si="160"/>
        <v>108</v>
      </c>
      <c r="D2415" t="s">
        <v>8</v>
      </c>
      <c r="E2415">
        <f>IF(D2415="ECO",1,IF(D2415="EZ",2,3))</f>
        <v>2</v>
      </c>
      <c r="F2415" t="s">
        <v>4</v>
      </c>
      <c r="G2415">
        <f>IF(F2415="PP_PM",1,IF(F2415="PP_CASH",2,3))</f>
        <v>1</v>
      </c>
      <c r="H2415" t="s">
        <v>12</v>
      </c>
      <c r="I2415">
        <f>IF(H2415="AKULAKUOB",1,IF(H2415="BUKAEXPRESS",2,IF(H2415="BUKALAPAK",3,IF(H2415="E3",4,IF(H2415="LAZADA",5,IF(H2415="MAGELLAN",6,IF(H2415="SHOPEE",7,IF(H2415="TOKOPEDIA",8,9))))))))</f>
        <v>6</v>
      </c>
      <c r="J2415">
        <v>62000</v>
      </c>
      <c r="K2415">
        <f>IF(M2415="Bermasalah",0,1)</f>
        <v>1</v>
      </c>
      <c r="L2415" t="s">
        <v>49</v>
      </c>
      <c r="M2415" t="str">
        <f t="shared" si="161"/>
        <v>Tidak Bermasalah</v>
      </c>
    </row>
    <row r="2416" spans="1:13" x14ac:dyDescent="0.25">
      <c r="A2416" s="1">
        <v>44982</v>
      </c>
      <c r="B2416" t="s">
        <v>29</v>
      </c>
      <c r="C2416">
        <f t="shared" si="160"/>
        <v>108</v>
      </c>
      <c r="D2416" t="s">
        <v>8</v>
      </c>
      <c r="E2416">
        <f>IF(D2416="ECO",1,IF(D2416="EZ",2,3))</f>
        <v>2</v>
      </c>
      <c r="F2416" t="s">
        <v>4</v>
      </c>
      <c r="G2416">
        <f>IF(F2416="PP_PM",1,IF(F2416="PP_CASH",2,3))</f>
        <v>1</v>
      </c>
      <c r="H2416" t="s">
        <v>12</v>
      </c>
      <c r="I2416">
        <f>IF(H2416="AKULAKUOB",1,IF(H2416="BUKAEXPRESS",2,IF(H2416="BUKALAPAK",3,IF(H2416="E3",4,IF(H2416="LAZADA",5,IF(H2416="MAGELLAN",6,IF(H2416="SHOPEE",7,IF(H2416="TOKOPEDIA",8,9))))))))</f>
        <v>6</v>
      </c>
      <c r="J2416">
        <v>18000</v>
      </c>
      <c r="K2416">
        <f>IF(M2416="Bermasalah",0,1)</f>
        <v>1</v>
      </c>
      <c r="L2416" t="s">
        <v>49</v>
      </c>
      <c r="M2416" t="str">
        <f t="shared" si="161"/>
        <v>Tidak Bermasalah</v>
      </c>
    </row>
    <row r="2417" spans="1:13" x14ac:dyDescent="0.25">
      <c r="A2417" s="1">
        <v>44969</v>
      </c>
      <c r="B2417" t="s">
        <v>29</v>
      </c>
      <c r="C2417">
        <f t="shared" si="160"/>
        <v>108</v>
      </c>
      <c r="D2417" t="s">
        <v>8</v>
      </c>
      <c r="E2417">
        <f>IF(D2417="ECO",1,IF(D2417="EZ",2,3))</f>
        <v>2</v>
      </c>
      <c r="F2417" t="s">
        <v>4</v>
      </c>
      <c r="G2417">
        <f>IF(F2417="PP_PM",1,IF(F2417="PP_CASH",2,3))</f>
        <v>1</v>
      </c>
      <c r="H2417" t="s">
        <v>12</v>
      </c>
      <c r="I2417">
        <f>IF(H2417="AKULAKUOB",1,IF(H2417="BUKAEXPRESS",2,IF(H2417="BUKALAPAK",3,IF(H2417="E3",4,IF(H2417="LAZADA",5,IF(H2417="MAGELLAN",6,IF(H2417="SHOPEE",7,IF(H2417="TOKOPEDIA",8,9))))))))</f>
        <v>6</v>
      </c>
      <c r="J2417">
        <v>13096</v>
      </c>
      <c r="K2417">
        <f>IF(M2417="Bermasalah",0,1)</f>
        <v>1</v>
      </c>
      <c r="L2417" t="s">
        <v>49</v>
      </c>
      <c r="M2417" t="str">
        <f t="shared" si="161"/>
        <v>Tidak Bermasalah</v>
      </c>
    </row>
    <row r="2418" spans="1:13" x14ac:dyDescent="0.25">
      <c r="A2418" s="1">
        <v>44978</v>
      </c>
      <c r="B2418" t="s">
        <v>29</v>
      </c>
      <c r="C2418">
        <f t="shared" si="160"/>
        <v>108</v>
      </c>
      <c r="D2418" t="s">
        <v>8</v>
      </c>
      <c r="E2418">
        <f>IF(D2418="ECO",1,IF(D2418="EZ",2,3))</f>
        <v>2</v>
      </c>
      <c r="F2418" t="s">
        <v>4</v>
      </c>
      <c r="G2418">
        <f>IF(F2418="PP_PM",1,IF(F2418="PP_CASH",2,3))</f>
        <v>1</v>
      </c>
      <c r="H2418" t="s">
        <v>12</v>
      </c>
      <c r="I2418">
        <f>IF(H2418="AKULAKUOB",1,IF(H2418="BUKAEXPRESS",2,IF(H2418="BUKALAPAK",3,IF(H2418="E3",4,IF(H2418="LAZADA",5,IF(H2418="MAGELLAN",6,IF(H2418="SHOPEE",7,IF(H2418="TOKOPEDIA",8,9))))))))</f>
        <v>6</v>
      </c>
      <c r="J2418">
        <v>9000</v>
      </c>
      <c r="K2418">
        <f>IF(M2418="Bermasalah",0,1)</f>
        <v>1</v>
      </c>
      <c r="L2418" t="s">
        <v>49</v>
      </c>
      <c r="M2418" t="str">
        <f t="shared" si="161"/>
        <v>Tidak Bermasalah</v>
      </c>
    </row>
    <row r="2419" spans="1:13" x14ac:dyDescent="0.25">
      <c r="A2419" s="1">
        <v>44979</v>
      </c>
      <c r="B2419" t="s">
        <v>29</v>
      </c>
      <c r="C2419">
        <f t="shared" si="160"/>
        <v>108</v>
      </c>
      <c r="D2419" t="s">
        <v>8</v>
      </c>
      <c r="E2419">
        <f>IF(D2419="ECO",1,IF(D2419="EZ",2,3))</f>
        <v>2</v>
      </c>
      <c r="F2419" t="s">
        <v>4</v>
      </c>
      <c r="G2419">
        <f>IF(F2419="PP_PM",1,IF(F2419="PP_CASH",2,3))</f>
        <v>1</v>
      </c>
      <c r="H2419" t="s">
        <v>12</v>
      </c>
      <c r="I2419">
        <f>IF(H2419="AKULAKUOB",1,IF(H2419="BUKAEXPRESS",2,IF(H2419="BUKALAPAK",3,IF(H2419="E3",4,IF(H2419="LAZADA",5,IF(H2419="MAGELLAN",6,IF(H2419="SHOPEE",7,IF(H2419="TOKOPEDIA",8,9))))))))</f>
        <v>6</v>
      </c>
      <c r="J2419">
        <v>28085</v>
      </c>
      <c r="K2419">
        <f>IF(M2419="Bermasalah",0,1)</f>
        <v>1</v>
      </c>
      <c r="L2419" t="s">
        <v>49</v>
      </c>
      <c r="M2419" t="str">
        <f t="shared" si="161"/>
        <v>Tidak Bermasalah</v>
      </c>
    </row>
    <row r="2420" spans="1:13" x14ac:dyDescent="0.25">
      <c r="A2420" s="1">
        <v>44984</v>
      </c>
      <c r="B2420" t="s">
        <v>29</v>
      </c>
      <c r="C2420">
        <f t="shared" si="160"/>
        <v>108</v>
      </c>
      <c r="D2420" t="s">
        <v>8</v>
      </c>
      <c r="E2420">
        <f>IF(D2420="ECO",1,IF(D2420="EZ",2,3))</f>
        <v>2</v>
      </c>
      <c r="F2420" t="s">
        <v>4</v>
      </c>
      <c r="G2420">
        <f>IF(F2420="PP_PM",1,IF(F2420="PP_CASH",2,3))</f>
        <v>1</v>
      </c>
      <c r="H2420" t="s">
        <v>12</v>
      </c>
      <c r="I2420">
        <f>IF(H2420="AKULAKUOB",1,IF(H2420="BUKAEXPRESS",2,IF(H2420="BUKALAPAK",3,IF(H2420="E3",4,IF(H2420="LAZADA",5,IF(H2420="MAGELLAN",6,IF(H2420="SHOPEE",7,IF(H2420="TOKOPEDIA",8,9))))))))</f>
        <v>6</v>
      </c>
      <c r="J2420">
        <v>15000</v>
      </c>
      <c r="K2420">
        <f>IF(M2420="Bermasalah",0,1)</f>
        <v>1</v>
      </c>
      <c r="L2420" t="s">
        <v>49</v>
      </c>
      <c r="M2420" t="str">
        <f t="shared" si="161"/>
        <v>Tidak Bermasalah</v>
      </c>
    </row>
    <row r="2421" spans="1:13" x14ac:dyDescent="0.25">
      <c r="A2421" s="1">
        <v>44959</v>
      </c>
      <c r="B2421" t="s">
        <v>29</v>
      </c>
      <c r="C2421">
        <f t="shared" si="160"/>
        <v>108</v>
      </c>
      <c r="D2421" t="s">
        <v>8</v>
      </c>
      <c r="E2421">
        <f>IF(D2421="ECO",1,IF(D2421="EZ",2,3))</f>
        <v>2</v>
      </c>
      <c r="F2421" t="s">
        <v>4</v>
      </c>
      <c r="G2421">
        <f>IF(F2421="PP_PM",1,IF(F2421="PP_CASH",2,3))</f>
        <v>1</v>
      </c>
      <c r="H2421" t="s">
        <v>12</v>
      </c>
      <c r="I2421">
        <f>IF(H2421="AKULAKUOB",1,IF(H2421="BUKAEXPRESS",2,IF(H2421="BUKALAPAK",3,IF(H2421="E3",4,IF(H2421="LAZADA",5,IF(H2421="MAGELLAN",6,IF(H2421="SHOPEE",7,IF(H2421="TOKOPEDIA",8,9))))))))</f>
        <v>6</v>
      </c>
      <c r="J2421">
        <v>21096</v>
      </c>
      <c r="K2421">
        <f>IF(M2421="Bermasalah",0,1)</f>
        <v>1</v>
      </c>
      <c r="L2421" t="s">
        <v>49</v>
      </c>
      <c r="M2421" t="str">
        <f t="shared" si="161"/>
        <v>Tidak Bermasalah</v>
      </c>
    </row>
    <row r="2422" spans="1:13" x14ac:dyDescent="0.25">
      <c r="A2422" s="1">
        <v>44960</v>
      </c>
      <c r="B2422" t="s">
        <v>29</v>
      </c>
      <c r="C2422">
        <f t="shared" si="160"/>
        <v>108</v>
      </c>
      <c r="D2422" t="s">
        <v>8</v>
      </c>
      <c r="E2422">
        <f>IF(D2422="ECO",1,IF(D2422="EZ",2,3))</f>
        <v>2</v>
      </c>
      <c r="F2422" t="s">
        <v>4</v>
      </c>
      <c r="G2422">
        <f>IF(F2422="PP_PM",1,IF(F2422="PP_CASH",2,3))</f>
        <v>1</v>
      </c>
      <c r="H2422" t="s">
        <v>12</v>
      </c>
      <c r="I2422">
        <f>IF(H2422="AKULAKUOB",1,IF(H2422="BUKAEXPRESS",2,IF(H2422="BUKALAPAK",3,IF(H2422="E3",4,IF(H2422="LAZADA",5,IF(H2422="MAGELLAN",6,IF(H2422="SHOPEE",7,IF(H2422="TOKOPEDIA",8,9))))))))</f>
        <v>6</v>
      </c>
      <c r="J2422">
        <v>20000</v>
      </c>
      <c r="K2422">
        <f>IF(M2422="Bermasalah",0,1)</f>
        <v>1</v>
      </c>
      <c r="L2422" t="s">
        <v>49</v>
      </c>
      <c r="M2422" t="str">
        <f t="shared" si="161"/>
        <v>Tidak Bermasalah</v>
      </c>
    </row>
    <row r="2423" spans="1:13" x14ac:dyDescent="0.25">
      <c r="A2423" s="1">
        <v>44961</v>
      </c>
      <c r="B2423" t="s">
        <v>29</v>
      </c>
      <c r="C2423">
        <f t="shared" si="160"/>
        <v>108</v>
      </c>
      <c r="D2423" t="s">
        <v>8</v>
      </c>
      <c r="E2423">
        <f>IF(D2423="ECO",1,IF(D2423="EZ",2,3))</f>
        <v>2</v>
      </c>
      <c r="F2423" t="s">
        <v>4</v>
      </c>
      <c r="G2423">
        <f>IF(F2423="PP_PM",1,IF(F2423="PP_CASH",2,3))</f>
        <v>1</v>
      </c>
      <c r="H2423" t="s">
        <v>12</v>
      </c>
      <c r="I2423">
        <f>IF(H2423="AKULAKUOB",1,IF(H2423="BUKAEXPRESS",2,IF(H2423="BUKALAPAK",3,IF(H2423="E3",4,IF(H2423="LAZADA",5,IF(H2423="MAGELLAN",6,IF(H2423="SHOPEE",7,IF(H2423="TOKOPEDIA",8,9))))))))</f>
        <v>6</v>
      </c>
      <c r="J2423">
        <v>42000</v>
      </c>
      <c r="K2423">
        <f>IF(M2423="Bermasalah",0,1)</f>
        <v>1</v>
      </c>
      <c r="L2423" t="s">
        <v>49</v>
      </c>
      <c r="M2423" t="str">
        <f t="shared" si="161"/>
        <v>Tidak Bermasalah</v>
      </c>
    </row>
    <row r="2424" spans="1:13" x14ac:dyDescent="0.25">
      <c r="A2424" s="1">
        <v>44962</v>
      </c>
      <c r="B2424" t="s">
        <v>29</v>
      </c>
      <c r="C2424">
        <f t="shared" si="160"/>
        <v>108</v>
      </c>
      <c r="D2424" t="s">
        <v>8</v>
      </c>
      <c r="E2424">
        <f>IF(D2424="ECO",1,IF(D2424="EZ",2,3))</f>
        <v>2</v>
      </c>
      <c r="F2424" t="s">
        <v>4</v>
      </c>
      <c r="G2424">
        <f>IF(F2424="PP_PM",1,IF(F2424="PP_CASH",2,3))</f>
        <v>1</v>
      </c>
      <c r="H2424" t="s">
        <v>12</v>
      </c>
      <c r="I2424">
        <f>IF(H2424="AKULAKUOB",1,IF(H2424="BUKAEXPRESS",2,IF(H2424="BUKALAPAK",3,IF(H2424="E3",4,IF(H2424="LAZADA",5,IF(H2424="MAGELLAN",6,IF(H2424="SHOPEE",7,IF(H2424="TOKOPEDIA",8,9))))))))</f>
        <v>6</v>
      </c>
      <c r="J2424">
        <v>18096</v>
      </c>
      <c r="K2424">
        <f>IF(M2424="Bermasalah",0,1)</f>
        <v>1</v>
      </c>
      <c r="L2424" t="s">
        <v>49</v>
      </c>
      <c r="M2424" t="str">
        <f t="shared" si="161"/>
        <v>Tidak Bermasalah</v>
      </c>
    </row>
    <row r="2425" spans="1:13" x14ac:dyDescent="0.25">
      <c r="A2425" s="1">
        <v>44963</v>
      </c>
      <c r="B2425" t="s">
        <v>29</v>
      </c>
      <c r="C2425">
        <f t="shared" ref="C2425:C2474" si="162">IF(B2425=B2424,108,109)</f>
        <v>108</v>
      </c>
      <c r="D2425" t="s">
        <v>8</v>
      </c>
      <c r="E2425">
        <f>IF(D2425="ECO",1,IF(D2425="EZ",2,3))</f>
        <v>2</v>
      </c>
      <c r="F2425" t="s">
        <v>4</v>
      </c>
      <c r="G2425">
        <f>IF(F2425="PP_PM",1,IF(F2425="PP_CASH",2,3))</f>
        <v>1</v>
      </c>
      <c r="H2425" t="s">
        <v>12</v>
      </c>
      <c r="I2425">
        <f>IF(H2425="AKULAKUOB",1,IF(H2425="BUKAEXPRESS",2,IF(H2425="BUKALAPAK",3,IF(H2425="E3",4,IF(H2425="LAZADA",5,IF(H2425="MAGELLAN",6,IF(H2425="SHOPEE",7,IF(H2425="TOKOPEDIA",8,9))))))))</f>
        <v>6</v>
      </c>
      <c r="J2425">
        <v>67000</v>
      </c>
      <c r="K2425">
        <f>IF(M2425="Bermasalah",0,1)</f>
        <v>1</v>
      </c>
      <c r="L2425" t="s">
        <v>49</v>
      </c>
      <c r="M2425" t="str">
        <f t="shared" si="161"/>
        <v>Tidak Bermasalah</v>
      </c>
    </row>
    <row r="2426" spans="1:13" x14ac:dyDescent="0.25">
      <c r="A2426" s="1">
        <v>44964</v>
      </c>
      <c r="B2426" t="s">
        <v>29</v>
      </c>
      <c r="C2426">
        <f t="shared" si="162"/>
        <v>108</v>
      </c>
      <c r="D2426" t="s">
        <v>8</v>
      </c>
      <c r="E2426">
        <f>IF(D2426="ECO",1,IF(D2426="EZ",2,3))</f>
        <v>2</v>
      </c>
      <c r="F2426" t="s">
        <v>4</v>
      </c>
      <c r="G2426">
        <f>IF(F2426="PP_PM",1,IF(F2426="PP_CASH",2,3))</f>
        <v>1</v>
      </c>
      <c r="H2426" t="s">
        <v>12</v>
      </c>
      <c r="I2426">
        <f>IF(H2426="AKULAKUOB",1,IF(H2426="BUKAEXPRESS",2,IF(H2426="BUKALAPAK",3,IF(H2426="E3",4,IF(H2426="LAZADA",5,IF(H2426="MAGELLAN",6,IF(H2426="SHOPEE",7,IF(H2426="TOKOPEDIA",8,9))))))))</f>
        <v>6</v>
      </c>
      <c r="J2426">
        <v>9096</v>
      </c>
      <c r="K2426">
        <f>IF(M2426="Bermasalah",0,1)</f>
        <v>1</v>
      </c>
      <c r="L2426" t="s">
        <v>49</v>
      </c>
      <c r="M2426" t="str">
        <f t="shared" ref="M2426:M2489" si="163">IF(L2426="Other","Bermasalah",IF(L2426="Delivery","Tidak Bermasalah",IF(L2426="Kirim","Tidak Bermasalah",IF(L2426="Pack","Tidak Bermasalah",IF(L2426="Paket Bermasalah","Bermasalah",IF(L2426="Paket Tinggal Gudang","Tidak Bermasalah",IF(L2426="Sampai","Tidak Bermasalah",IF(L2426="Tanda Terima","Tidak Bermasalah",IF(L2426="TTD Retur","Bermasalah",0)))))))))</f>
        <v>Tidak Bermasalah</v>
      </c>
    </row>
    <row r="2427" spans="1:13" x14ac:dyDescent="0.25">
      <c r="A2427" s="1">
        <v>44967</v>
      </c>
      <c r="B2427" t="s">
        <v>29</v>
      </c>
      <c r="C2427">
        <f t="shared" si="162"/>
        <v>108</v>
      </c>
      <c r="D2427" t="s">
        <v>8</v>
      </c>
      <c r="E2427">
        <f>IF(D2427="ECO",1,IF(D2427="EZ",2,3))</f>
        <v>2</v>
      </c>
      <c r="F2427" t="s">
        <v>4</v>
      </c>
      <c r="G2427">
        <f>IF(F2427="PP_PM",1,IF(F2427="PP_CASH",2,3))</f>
        <v>1</v>
      </c>
      <c r="H2427" t="s">
        <v>12</v>
      </c>
      <c r="I2427">
        <f>IF(H2427="AKULAKUOB",1,IF(H2427="BUKAEXPRESS",2,IF(H2427="BUKALAPAK",3,IF(H2427="E3",4,IF(H2427="LAZADA",5,IF(H2427="MAGELLAN",6,IF(H2427="SHOPEE",7,IF(H2427="TOKOPEDIA",8,9))))))))</f>
        <v>6</v>
      </c>
      <c r="J2427">
        <v>9096</v>
      </c>
      <c r="K2427">
        <f>IF(M2427="Bermasalah",0,1)</f>
        <v>1</v>
      </c>
      <c r="L2427" t="s">
        <v>49</v>
      </c>
      <c r="M2427" t="str">
        <f t="shared" si="163"/>
        <v>Tidak Bermasalah</v>
      </c>
    </row>
    <row r="2428" spans="1:13" x14ac:dyDescent="0.25">
      <c r="A2428" s="1">
        <v>44968</v>
      </c>
      <c r="B2428" t="s">
        <v>29</v>
      </c>
      <c r="C2428">
        <f t="shared" si="162"/>
        <v>108</v>
      </c>
      <c r="D2428" t="s">
        <v>8</v>
      </c>
      <c r="E2428">
        <f>IF(D2428="ECO",1,IF(D2428="EZ",2,3))</f>
        <v>2</v>
      </c>
      <c r="F2428" t="s">
        <v>4</v>
      </c>
      <c r="G2428">
        <f>IF(F2428="PP_PM",1,IF(F2428="PP_CASH",2,3))</f>
        <v>1</v>
      </c>
      <c r="H2428" t="s">
        <v>12</v>
      </c>
      <c r="I2428">
        <f>IF(H2428="AKULAKUOB",1,IF(H2428="BUKAEXPRESS",2,IF(H2428="BUKALAPAK",3,IF(H2428="E3",4,IF(H2428="LAZADA",5,IF(H2428="MAGELLAN",6,IF(H2428="SHOPEE",7,IF(H2428="TOKOPEDIA",8,9))))))))</f>
        <v>6</v>
      </c>
      <c r="J2428">
        <v>24108</v>
      </c>
      <c r="K2428">
        <f>IF(M2428="Bermasalah",0,1)</f>
        <v>1</v>
      </c>
      <c r="L2428" t="s">
        <v>49</v>
      </c>
      <c r="M2428" t="str">
        <f t="shared" si="163"/>
        <v>Tidak Bermasalah</v>
      </c>
    </row>
    <row r="2429" spans="1:13" x14ac:dyDescent="0.25">
      <c r="A2429" s="1">
        <v>44964</v>
      </c>
      <c r="B2429" t="s">
        <v>29</v>
      </c>
      <c r="C2429">
        <f t="shared" si="162"/>
        <v>108</v>
      </c>
      <c r="D2429" t="s">
        <v>3</v>
      </c>
      <c r="E2429">
        <f>IF(D2429="ECO",1,IF(D2429="EZ",2,3))</f>
        <v>1</v>
      </c>
      <c r="F2429" t="s">
        <v>4</v>
      </c>
      <c r="G2429">
        <f>IF(F2429="PP_PM",1,IF(F2429="PP_CASH",2,3))</f>
        <v>1</v>
      </c>
      <c r="H2429" t="s">
        <v>12</v>
      </c>
      <c r="I2429">
        <f>IF(H2429="AKULAKUOB",1,IF(H2429="BUKAEXPRESS",2,IF(H2429="BUKALAPAK",3,IF(H2429="E3",4,IF(H2429="LAZADA",5,IF(H2429="MAGELLAN",6,IF(H2429="SHOPEE",7,IF(H2429="TOKOPEDIA",8,9))))))))</f>
        <v>6</v>
      </c>
      <c r="J2429">
        <v>21532</v>
      </c>
      <c r="K2429">
        <f>IF(M2429="Bermasalah",0,1)</f>
        <v>1</v>
      </c>
      <c r="L2429" t="s">
        <v>49</v>
      </c>
      <c r="M2429" t="str">
        <f t="shared" si="163"/>
        <v>Tidak Bermasalah</v>
      </c>
    </row>
    <row r="2430" spans="1:13" x14ac:dyDescent="0.25">
      <c r="A2430" s="1">
        <v>44965</v>
      </c>
      <c r="B2430" t="s">
        <v>29</v>
      </c>
      <c r="C2430">
        <f t="shared" si="162"/>
        <v>108</v>
      </c>
      <c r="D2430" t="s">
        <v>3</v>
      </c>
      <c r="E2430">
        <f>IF(D2430="ECO",1,IF(D2430="EZ",2,3))</f>
        <v>1</v>
      </c>
      <c r="F2430" t="s">
        <v>4</v>
      </c>
      <c r="G2430">
        <f>IF(F2430="PP_PM",1,IF(F2430="PP_CASH",2,3))</f>
        <v>1</v>
      </c>
      <c r="H2430" t="s">
        <v>12</v>
      </c>
      <c r="I2430">
        <f>IF(H2430="AKULAKUOB",1,IF(H2430="BUKAEXPRESS",2,IF(H2430="BUKALAPAK",3,IF(H2430="E3",4,IF(H2430="LAZADA",5,IF(H2430="MAGELLAN",6,IF(H2430="SHOPEE",7,IF(H2430="TOKOPEDIA",8,9))))))))</f>
        <v>6</v>
      </c>
      <c r="J2430">
        <v>21532</v>
      </c>
      <c r="K2430">
        <f>IF(M2430="Bermasalah",0,1)</f>
        <v>1</v>
      </c>
      <c r="L2430" t="s">
        <v>49</v>
      </c>
      <c r="M2430" t="str">
        <f t="shared" si="163"/>
        <v>Tidak Bermasalah</v>
      </c>
    </row>
    <row r="2431" spans="1:13" x14ac:dyDescent="0.25">
      <c r="A2431" s="1">
        <v>44966</v>
      </c>
      <c r="B2431" t="s">
        <v>29</v>
      </c>
      <c r="C2431">
        <f t="shared" si="162"/>
        <v>108</v>
      </c>
      <c r="D2431" t="s">
        <v>3</v>
      </c>
      <c r="E2431">
        <f>IF(D2431="ECO",1,IF(D2431="EZ",2,3))</f>
        <v>1</v>
      </c>
      <c r="F2431" t="s">
        <v>4</v>
      </c>
      <c r="G2431">
        <f>IF(F2431="PP_PM",1,IF(F2431="PP_CASH",2,3))</f>
        <v>1</v>
      </c>
      <c r="H2431" t="s">
        <v>12</v>
      </c>
      <c r="I2431">
        <f>IF(H2431="AKULAKUOB",1,IF(H2431="BUKAEXPRESS",2,IF(H2431="BUKALAPAK",3,IF(H2431="E3",4,IF(H2431="LAZADA",5,IF(H2431="MAGELLAN",6,IF(H2431="SHOPEE",7,IF(H2431="TOKOPEDIA",8,9))))))))</f>
        <v>6</v>
      </c>
      <c r="J2431">
        <v>21532</v>
      </c>
      <c r="K2431">
        <f>IF(M2431="Bermasalah",0,1)</f>
        <v>1</v>
      </c>
      <c r="L2431" t="s">
        <v>49</v>
      </c>
      <c r="M2431" t="str">
        <f t="shared" si="163"/>
        <v>Tidak Bermasalah</v>
      </c>
    </row>
    <row r="2432" spans="1:13" x14ac:dyDescent="0.25">
      <c r="A2432" s="1">
        <v>44971</v>
      </c>
      <c r="B2432" t="s">
        <v>29</v>
      </c>
      <c r="C2432">
        <f t="shared" si="162"/>
        <v>108</v>
      </c>
      <c r="D2432" t="s">
        <v>8</v>
      </c>
      <c r="E2432">
        <f>IF(D2432="ECO",1,IF(D2432="EZ",2,3))</f>
        <v>2</v>
      </c>
      <c r="F2432" t="s">
        <v>4</v>
      </c>
      <c r="G2432">
        <f>IF(F2432="PP_PM",1,IF(F2432="PP_CASH",2,3))</f>
        <v>1</v>
      </c>
      <c r="H2432" t="s">
        <v>12</v>
      </c>
      <c r="I2432">
        <f>IF(H2432="AKULAKUOB",1,IF(H2432="BUKAEXPRESS",2,IF(H2432="BUKALAPAK",3,IF(H2432="E3",4,IF(H2432="LAZADA",5,IF(H2432="MAGELLAN",6,IF(H2432="SHOPEE",7,IF(H2432="TOKOPEDIA",8,9))))))))</f>
        <v>6</v>
      </c>
      <c r="J2432">
        <v>30555</v>
      </c>
      <c r="K2432">
        <f>IF(M2432="Bermasalah",0,1)</f>
        <v>1</v>
      </c>
      <c r="L2432" t="s">
        <v>49</v>
      </c>
      <c r="M2432" t="str">
        <f t="shared" si="163"/>
        <v>Tidak Bermasalah</v>
      </c>
    </row>
    <row r="2433" spans="1:13" x14ac:dyDescent="0.25">
      <c r="A2433" s="1">
        <v>44958</v>
      </c>
      <c r="B2433" t="s">
        <v>29</v>
      </c>
      <c r="C2433">
        <f t="shared" si="162"/>
        <v>108</v>
      </c>
      <c r="D2433" t="s">
        <v>8</v>
      </c>
      <c r="E2433">
        <f>IF(D2433="ECO",1,IF(D2433="EZ",2,3))</f>
        <v>2</v>
      </c>
      <c r="F2433" t="s">
        <v>4</v>
      </c>
      <c r="G2433">
        <f>IF(F2433="PP_PM",1,IF(F2433="PP_CASH",2,3))</f>
        <v>1</v>
      </c>
      <c r="H2433" t="s">
        <v>12</v>
      </c>
      <c r="I2433">
        <f>IF(H2433="AKULAKUOB",1,IF(H2433="BUKAEXPRESS",2,IF(H2433="BUKALAPAK",3,IF(H2433="E3",4,IF(H2433="LAZADA",5,IF(H2433="MAGELLAN",6,IF(H2433="SHOPEE",7,IF(H2433="TOKOPEDIA",8,9))))))))</f>
        <v>6</v>
      </c>
      <c r="J2433">
        <v>5335</v>
      </c>
      <c r="K2433">
        <f>IF(M2433="Bermasalah",0,1)</f>
        <v>1</v>
      </c>
      <c r="L2433" t="s">
        <v>49</v>
      </c>
      <c r="M2433" t="str">
        <f t="shared" si="163"/>
        <v>Tidak Bermasalah</v>
      </c>
    </row>
    <row r="2434" spans="1:13" x14ac:dyDescent="0.25">
      <c r="A2434" s="1">
        <v>44958</v>
      </c>
      <c r="B2434" t="s">
        <v>29</v>
      </c>
      <c r="C2434">
        <f t="shared" si="162"/>
        <v>108</v>
      </c>
      <c r="D2434" t="s">
        <v>8</v>
      </c>
      <c r="E2434">
        <f>IF(D2434="ECO",1,IF(D2434="EZ",2,3))</f>
        <v>2</v>
      </c>
      <c r="F2434" t="s">
        <v>4</v>
      </c>
      <c r="G2434">
        <f>IF(F2434="PP_PM",1,IF(F2434="PP_CASH",2,3))</f>
        <v>1</v>
      </c>
      <c r="H2434" t="s">
        <v>12</v>
      </c>
      <c r="I2434">
        <f>IF(H2434="AKULAKUOB",1,IF(H2434="BUKAEXPRESS",2,IF(H2434="BUKALAPAK",3,IF(H2434="E3",4,IF(H2434="LAZADA",5,IF(H2434="MAGELLAN",6,IF(H2434="SHOPEE",7,IF(H2434="TOKOPEDIA",8,9))))))))</f>
        <v>6</v>
      </c>
      <c r="J2434">
        <v>19885</v>
      </c>
      <c r="K2434">
        <f>IF(M2434="Bermasalah",0,1)</f>
        <v>1</v>
      </c>
      <c r="L2434" t="s">
        <v>49</v>
      </c>
      <c r="M2434" t="str">
        <f t="shared" si="163"/>
        <v>Tidak Bermasalah</v>
      </c>
    </row>
    <row r="2435" spans="1:13" x14ac:dyDescent="0.25">
      <c r="A2435" s="1">
        <v>44958</v>
      </c>
      <c r="B2435" t="s">
        <v>29</v>
      </c>
      <c r="C2435">
        <f t="shared" si="162"/>
        <v>108</v>
      </c>
      <c r="D2435" t="s">
        <v>8</v>
      </c>
      <c r="E2435">
        <f>IF(D2435="ECO",1,IF(D2435="EZ",2,3))</f>
        <v>2</v>
      </c>
      <c r="F2435" t="s">
        <v>4</v>
      </c>
      <c r="G2435">
        <f>IF(F2435="PP_PM",1,IF(F2435="PP_CASH",2,3))</f>
        <v>1</v>
      </c>
      <c r="H2435" t="s">
        <v>12</v>
      </c>
      <c r="I2435">
        <f>IF(H2435="AKULAKUOB",1,IF(H2435="BUKAEXPRESS",2,IF(H2435="BUKALAPAK",3,IF(H2435="E3",4,IF(H2435="LAZADA",5,IF(H2435="MAGELLAN",6,IF(H2435="SHOPEE",7,IF(H2435="TOKOPEDIA",8,9))))))))</f>
        <v>6</v>
      </c>
      <c r="J2435">
        <v>5335</v>
      </c>
      <c r="K2435">
        <f>IF(M2435="Bermasalah",0,1)</f>
        <v>1</v>
      </c>
      <c r="L2435" t="s">
        <v>49</v>
      </c>
      <c r="M2435" t="str">
        <f t="shared" si="163"/>
        <v>Tidak Bermasalah</v>
      </c>
    </row>
    <row r="2436" spans="1:13" x14ac:dyDescent="0.25">
      <c r="A2436" s="1">
        <v>44958</v>
      </c>
      <c r="B2436" t="s">
        <v>29</v>
      </c>
      <c r="C2436">
        <f t="shared" si="162"/>
        <v>108</v>
      </c>
      <c r="D2436" t="s">
        <v>8</v>
      </c>
      <c r="E2436">
        <f>IF(D2436="ECO",1,IF(D2436="EZ",2,3))</f>
        <v>2</v>
      </c>
      <c r="F2436" t="s">
        <v>4</v>
      </c>
      <c r="G2436">
        <f>IF(F2436="PP_PM",1,IF(F2436="PP_CASH",2,3))</f>
        <v>1</v>
      </c>
      <c r="H2436" t="s">
        <v>12</v>
      </c>
      <c r="I2436">
        <f>IF(H2436="AKULAKUOB",1,IF(H2436="BUKAEXPRESS",2,IF(H2436="BUKALAPAK",3,IF(H2436="E3",4,IF(H2436="LAZADA",5,IF(H2436="MAGELLAN",6,IF(H2436="SHOPEE",7,IF(H2436="TOKOPEDIA",8,9))))))))</f>
        <v>6</v>
      </c>
      <c r="J2436">
        <v>4365</v>
      </c>
      <c r="K2436">
        <f>IF(M2436="Bermasalah",0,1)</f>
        <v>1</v>
      </c>
      <c r="L2436" t="s">
        <v>49</v>
      </c>
      <c r="M2436" t="str">
        <f t="shared" si="163"/>
        <v>Tidak Bermasalah</v>
      </c>
    </row>
    <row r="2437" spans="1:13" x14ac:dyDescent="0.25">
      <c r="A2437" s="1">
        <v>44958</v>
      </c>
      <c r="B2437" t="s">
        <v>29</v>
      </c>
      <c r="C2437">
        <f t="shared" si="162"/>
        <v>108</v>
      </c>
      <c r="D2437" t="s">
        <v>8</v>
      </c>
      <c r="E2437">
        <f>IF(D2437="ECO",1,IF(D2437="EZ",2,3))</f>
        <v>2</v>
      </c>
      <c r="F2437" t="s">
        <v>4</v>
      </c>
      <c r="G2437">
        <f>IF(F2437="PP_PM",1,IF(F2437="PP_CASH",2,3))</f>
        <v>1</v>
      </c>
      <c r="H2437" t="s">
        <v>12</v>
      </c>
      <c r="I2437">
        <f>IF(H2437="AKULAKUOB",1,IF(H2437="BUKAEXPRESS",2,IF(H2437="BUKALAPAK",3,IF(H2437="E3",4,IF(H2437="LAZADA",5,IF(H2437="MAGELLAN",6,IF(H2437="SHOPEE",7,IF(H2437="TOKOPEDIA",8,9))))))))</f>
        <v>6</v>
      </c>
      <c r="J2437">
        <v>32010</v>
      </c>
      <c r="K2437">
        <f>IF(M2437="Bermasalah",0,1)</f>
        <v>1</v>
      </c>
      <c r="L2437" t="s">
        <v>49</v>
      </c>
      <c r="M2437" t="str">
        <f t="shared" si="163"/>
        <v>Tidak Bermasalah</v>
      </c>
    </row>
    <row r="2438" spans="1:13" x14ac:dyDescent="0.25">
      <c r="A2438" s="1">
        <v>44958</v>
      </c>
      <c r="B2438" t="s">
        <v>29</v>
      </c>
      <c r="C2438">
        <f t="shared" si="162"/>
        <v>108</v>
      </c>
      <c r="D2438" t="s">
        <v>8</v>
      </c>
      <c r="E2438">
        <f>IF(D2438="ECO",1,IF(D2438="EZ",2,3))</f>
        <v>2</v>
      </c>
      <c r="F2438" t="s">
        <v>4</v>
      </c>
      <c r="G2438">
        <f>IF(F2438="PP_PM",1,IF(F2438="PP_CASH",2,3))</f>
        <v>1</v>
      </c>
      <c r="H2438" t="s">
        <v>12</v>
      </c>
      <c r="I2438">
        <f>IF(H2438="AKULAKUOB",1,IF(H2438="BUKAEXPRESS",2,IF(H2438="BUKALAPAK",3,IF(H2438="E3",4,IF(H2438="LAZADA",5,IF(H2438="MAGELLAN",6,IF(H2438="SHOPEE",7,IF(H2438="TOKOPEDIA",8,9))))))))</f>
        <v>6</v>
      </c>
      <c r="J2438">
        <v>5335</v>
      </c>
      <c r="K2438">
        <f>IF(M2438="Bermasalah",0,1)</f>
        <v>1</v>
      </c>
      <c r="L2438" t="s">
        <v>49</v>
      </c>
      <c r="M2438" t="str">
        <f t="shared" si="163"/>
        <v>Tidak Bermasalah</v>
      </c>
    </row>
    <row r="2439" spans="1:13" x14ac:dyDescent="0.25">
      <c r="A2439" s="1">
        <v>44958</v>
      </c>
      <c r="B2439" t="s">
        <v>29</v>
      </c>
      <c r="C2439">
        <f t="shared" si="162"/>
        <v>108</v>
      </c>
      <c r="D2439" t="s">
        <v>8</v>
      </c>
      <c r="E2439">
        <f>IF(D2439="ECO",1,IF(D2439="EZ",2,3))</f>
        <v>2</v>
      </c>
      <c r="F2439" t="s">
        <v>4</v>
      </c>
      <c r="G2439">
        <f>IF(F2439="PP_PM",1,IF(F2439="PP_CASH",2,3))</f>
        <v>1</v>
      </c>
      <c r="H2439" t="s">
        <v>12</v>
      </c>
      <c r="I2439">
        <f>IF(H2439="AKULAKUOB",1,IF(H2439="BUKAEXPRESS",2,IF(H2439="BUKALAPAK",3,IF(H2439="E3",4,IF(H2439="LAZADA",5,IF(H2439="MAGELLAN",6,IF(H2439="SHOPEE",7,IF(H2439="TOKOPEDIA",8,9))))))))</f>
        <v>6</v>
      </c>
      <c r="J2439">
        <v>4365</v>
      </c>
      <c r="K2439">
        <f>IF(M2439="Bermasalah",0,1)</f>
        <v>1</v>
      </c>
      <c r="L2439" t="s">
        <v>49</v>
      </c>
      <c r="M2439" t="str">
        <f t="shared" si="163"/>
        <v>Tidak Bermasalah</v>
      </c>
    </row>
    <row r="2440" spans="1:13" x14ac:dyDescent="0.25">
      <c r="A2440" s="1">
        <v>44958</v>
      </c>
      <c r="B2440" t="s">
        <v>29</v>
      </c>
      <c r="C2440">
        <f t="shared" si="162"/>
        <v>108</v>
      </c>
      <c r="D2440" t="s">
        <v>8</v>
      </c>
      <c r="E2440">
        <f>IF(D2440="ECO",1,IF(D2440="EZ",2,3))</f>
        <v>2</v>
      </c>
      <c r="F2440" t="s">
        <v>4</v>
      </c>
      <c r="G2440">
        <f>IF(F2440="PP_PM",1,IF(F2440="PP_CASH",2,3))</f>
        <v>1</v>
      </c>
      <c r="H2440" t="s">
        <v>12</v>
      </c>
      <c r="I2440">
        <f>IF(H2440="AKULAKUOB",1,IF(H2440="BUKAEXPRESS",2,IF(H2440="BUKALAPAK",3,IF(H2440="E3",4,IF(H2440="LAZADA",5,IF(H2440="MAGELLAN",6,IF(H2440="SHOPEE",7,IF(H2440="TOKOPEDIA",8,9))))))))</f>
        <v>6</v>
      </c>
      <c r="J2440">
        <v>8730</v>
      </c>
      <c r="K2440">
        <f>IF(M2440="Bermasalah",0,1)</f>
        <v>1</v>
      </c>
      <c r="L2440" t="s">
        <v>49</v>
      </c>
      <c r="M2440" t="str">
        <f t="shared" si="163"/>
        <v>Tidak Bermasalah</v>
      </c>
    </row>
    <row r="2441" spans="1:13" x14ac:dyDescent="0.25">
      <c r="A2441" s="1">
        <v>44958</v>
      </c>
      <c r="B2441" t="s">
        <v>29</v>
      </c>
      <c r="C2441">
        <f t="shared" si="162"/>
        <v>108</v>
      </c>
      <c r="D2441" t="s">
        <v>8</v>
      </c>
      <c r="E2441">
        <f>IF(D2441="ECO",1,IF(D2441="EZ",2,3))</f>
        <v>2</v>
      </c>
      <c r="F2441" t="s">
        <v>4</v>
      </c>
      <c r="G2441">
        <f>IF(F2441="PP_PM",1,IF(F2441="PP_CASH",2,3))</f>
        <v>1</v>
      </c>
      <c r="H2441" t="s">
        <v>12</v>
      </c>
      <c r="I2441">
        <f>IF(H2441="AKULAKUOB",1,IF(H2441="BUKAEXPRESS",2,IF(H2441="BUKALAPAK",3,IF(H2441="E3",4,IF(H2441="LAZADA",5,IF(H2441="MAGELLAN",6,IF(H2441="SHOPEE",7,IF(H2441="TOKOPEDIA",8,9))))))))</f>
        <v>6</v>
      </c>
      <c r="J2441">
        <v>6790</v>
      </c>
      <c r="K2441">
        <f>IF(M2441="Bermasalah",0,1)</f>
        <v>1</v>
      </c>
      <c r="L2441" t="s">
        <v>49</v>
      </c>
      <c r="M2441" t="str">
        <f t="shared" si="163"/>
        <v>Tidak Bermasalah</v>
      </c>
    </row>
    <row r="2442" spans="1:13" x14ac:dyDescent="0.25">
      <c r="A2442" s="1">
        <v>44958</v>
      </c>
      <c r="B2442" t="s">
        <v>29</v>
      </c>
      <c r="C2442">
        <f t="shared" si="162"/>
        <v>108</v>
      </c>
      <c r="D2442" t="s">
        <v>8</v>
      </c>
      <c r="E2442">
        <f>IF(D2442="ECO",1,IF(D2442="EZ",2,3))</f>
        <v>2</v>
      </c>
      <c r="F2442" t="s">
        <v>4</v>
      </c>
      <c r="G2442">
        <f>IF(F2442="PP_PM",1,IF(F2442="PP_CASH",2,3))</f>
        <v>1</v>
      </c>
      <c r="H2442" t="s">
        <v>12</v>
      </c>
      <c r="I2442">
        <f>IF(H2442="AKULAKUOB",1,IF(H2442="BUKAEXPRESS",2,IF(H2442="BUKALAPAK",3,IF(H2442="E3",4,IF(H2442="LAZADA",5,IF(H2442="MAGELLAN",6,IF(H2442="SHOPEE",7,IF(H2442="TOKOPEDIA",8,9))))))))</f>
        <v>6</v>
      </c>
      <c r="J2442">
        <v>7275</v>
      </c>
      <c r="K2442">
        <f>IF(M2442="Bermasalah",0,1)</f>
        <v>1</v>
      </c>
      <c r="L2442" t="s">
        <v>49</v>
      </c>
      <c r="M2442" t="str">
        <f t="shared" si="163"/>
        <v>Tidak Bermasalah</v>
      </c>
    </row>
    <row r="2443" spans="1:13" x14ac:dyDescent="0.25">
      <c r="A2443" s="1">
        <v>44958</v>
      </c>
      <c r="B2443" t="s">
        <v>29</v>
      </c>
      <c r="C2443">
        <f t="shared" si="162"/>
        <v>108</v>
      </c>
      <c r="D2443" t="s">
        <v>8</v>
      </c>
      <c r="E2443">
        <f>IF(D2443="ECO",1,IF(D2443="EZ",2,3))</f>
        <v>2</v>
      </c>
      <c r="F2443" t="s">
        <v>4</v>
      </c>
      <c r="G2443">
        <f>IF(F2443="PP_PM",1,IF(F2443="PP_CASH",2,3))</f>
        <v>1</v>
      </c>
      <c r="H2443" t="s">
        <v>12</v>
      </c>
      <c r="I2443">
        <f>IF(H2443="AKULAKUOB",1,IF(H2443="BUKAEXPRESS",2,IF(H2443="BUKALAPAK",3,IF(H2443="E3",4,IF(H2443="LAZADA",5,IF(H2443="MAGELLAN",6,IF(H2443="SHOPEE",7,IF(H2443="TOKOPEDIA",8,9))))))))</f>
        <v>6</v>
      </c>
      <c r="J2443">
        <v>23280</v>
      </c>
      <c r="K2443">
        <f>IF(M2443="Bermasalah",0,1)</f>
        <v>1</v>
      </c>
      <c r="L2443" t="s">
        <v>49</v>
      </c>
      <c r="M2443" t="str">
        <f t="shared" si="163"/>
        <v>Tidak Bermasalah</v>
      </c>
    </row>
    <row r="2444" spans="1:13" x14ac:dyDescent="0.25">
      <c r="A2444" s="1">
        <v>44958</v>
      </c>
      <c r="B2444" t="s">
        <v>29</v>
      </c>
      <c r="C2444">
        <f t="shared" si="162"/>
        <v>108</v>
      </c>
      <c r="D2444" t="s">
        <v>8</v>
      </c>
      <c r="E2444">
        <f>IF(D2444="ECO",1,IF(D2444="EZ",2,3))</f>
        <v>2</v>
      </c>
      <c r="F2444" t="s">
        <v>4</v>
      </c>
      <c r="G2444">
        <f>IF(F2444="PP_PM",1,IF(F2444="PP_CASH",2,3))</f>
        <v>1</v>
      </c>
      <c r="H2444" t="s">
        <v>12</v>
      </c>
      <c r="I2444">
        <f>IF(H2444="AKULAKUOB",1,IF(H2444="BUKAEXPRESS",2,IF(H2444="BUKALAPAK",3,IF(H2444="E3",4,IF(H2444="LAZADA",5,IF(H2444="MAGELLAN",6,IF(H2444="SHOPEE",7,IF(H2444="TOKOPEDIA",8,9))))))))</f>
        <v>6</v>
      </c>
      <c r="J2444">
        <v>4365</v>
      </c>
      <c r="K2444">
        <f>IF(M2444="Bermasalah",0,1)</f>
        <v>1</v>
      </c>
      <c r="L2444" t="s">
        <v>49</v>
      </c>
      <c r="M2444" t="str">
        <f t="shared" si="163"/>
        <v>Tidak Bermasalah</v>
      </c>
    </row>
    <row r="2445" spans="1:13" x14ac:dyDescent="0.25">
      <c r="A2445" s="1">
        <v>44958</v>
      </c>
      <c r="B2445" t="s">
        <v>29</v>
      </c>
      <c r="C2445">
        <f t="shared" si="162"/>
        <v>108</v>
      </c>
      <c r="D2445" t="s">
        <v>8</v>
      </c>
      <c r="E2445">
        <f>IF(D2445="ECO",1,IF(D2445="EZ",2,3))</f>
        <v>2</v>
      </c>
      <c r="F2445" t="s">
        <v>4</v>
      </c>
      <c r="G2445">
        <f>IF(F2445="PP_PM",1,IF(F2445="PP_CASH",2,3))</f>
        <v>1</v>
      </c>
      <c r="H2445" t="s">
        <v>12</v>
      </c>
      <c r="I2445">
        <f>IF(H2445="AKULAKUOB",1,IF(H2445="BUKAEXPRESS",2,IF(H2445="BUKALAPAK",3,IF(H2445="E3",4,IF(H2445="LAZADA",5,IF(H2445="MAGELLAN",6,IF(H2445="SHOPEE",7,IF(H2445="TOKOPEDIA",8,9))))))))</f>
        <v>6</v>
      </c>
      <c r="J2445">
        <v>17945</v>
      </c>
      <c r="K2445">
        <f>IF(M2445="Bermasalah",0,1)</f>
        <v>1</v>
      </c>
      <c r="L2445" t="s">
        <v>49</v>
      </c>
      <c r="M2445" t="str">
        <f t="shared" si="163"/>
        <v>Tidak Bermasalah</v>
      </c>
    </row>
    <row r="2446" spans="1:13" x14ac:dyDescent="0.25">
      <c r="A2446" s="1">
        <v>44958</v>
      </c>
      <c r="B2446" t="s">
        <v>29</v>
      </c>
      <c r="C2446">
        <f t="shared" si="162"/>
        <v>108</v>
      </c>
      <c r="D2446" t="s">
        <v>8</v>
      </c>
      <c r="E2446">
        <f>IF(D2446="ECO",1,IF(D2446="EZ",2,3))</f>
        <v>2</v>
      </c>
      <c r="F2446" t="s">
        <v>4</v>
      </c>
      <c r="G2446">
        <f>IF(F2446="PP_PM",1,IF(F2446="PP_CASH",2,3))</f>
        <v>1</v>
      </c>
      <c r="H2446" t="s">
        <v>12</v>
      </c>
      <c r="I2446">
        <f>IF(H2446="AKULAKUOB",1,IF(H2446="BUKAEXPRESS",2,IF(H2446="BUKALAPAK",3,IF(H2446="E3",4,IF(H2446="LAZADA",5,IF(H2446="MAGELLAN",6,IF(H2446="SHOPEE",7,IF(H2446="TOKOPEDIA",8,9))))))))</f>
        <v>6</v>
      </c>
      <c r="J2446">
        <v>26675</v>
      </c>
      <c r="K2446">
        <f>IF(M2446="Bermasalah",0,1)</f>
        <v>1</v>
      </c>
      <c r="L2446" t="s">
        <v>49</v>
      </c>
      <c r="M2446" t="str">
        <f t="shared" si="163"/>
        <v>Tidak Bermasalah</v>
      </c>
    </row>
    <row r="2447" spans="1:13" x14ac:dyDescent="0.25">
      <c r="A2447" s="1">
        <v>44958</v>
      </c>
      <c r="B2447" t="s">
        <v>29</v>
      </c>
      <c r="C2447">
        <f t="shared" si="162"/>
        <v>108</v>
      </c>
      <c r="D2447" t="s">
        <v>8</v>
      </c>
      <c r="E2447">
        <f>IF(D2447="ECO",1,IF(D2447="EZ",2,3))</f>
        <v>2</v>
      </c>
      <c r="F2447" t="s">
        <v>4</v>
      </c>
      <c r="G2447">
        <f>IF(F2447="PP_PM",1,IF(F2447="PP_CASH",2,3))</f>
        <v>1</v>
      </c>
      <c r="H2447" t="s">
        <v>12</v>
      </c>
      <c r="I2447">
        <f>IF(H2447="AKULAKUOB",1,IF(H2447="BUKAEXPRESS",2,IF(H2447="BUKALAPAK",3,IF(H2447="E3",4,IF(H2447="LAZADA",5,IF(H2447="MAGELLAN",6,IF(H2447="SHOPEE",7,IF(H2447="TOKOPEDIA",8,9))))))))</f>
        <v>6</v>
      </c>
      <c r="J2447">
        <v>30070</v>
      </c>
      <c r="K2447">
        <f>IF(M2447="Bermasalah",0,1)</f>
        <v>1</v>
      </c>
      <c r="L2447" t="s">
        <v>49</v>
      </c>
      <c r="M2447" t="str">
        <f t="shared" si="163"/>
        <v>Tidak Bermasalah</v>
      </c>
    </row>
    <row r="2448" spans="1:13" x14ac:dyDescent="0.25">
      <c r="A2448" s="1">
        <v>44958</v>
      </c>
      <c r="B2448" t="s">
        <v>29</v>
      </c>
      <c r="C2448">
        <f t="shared" si="162"/>
        <v>108</v>
      </c>
      <c r="D2448" t="s">
        <v>8</v>
      </c>
      <c r="E2448">
        <f>IF(D2448="ECO",1,IF(D2448="EZ",2,3))</f>
        <v>2</v>
      </c>
      <c r="F2448" t="s">
        <v>4</v>
      </c>
      <c r="G2448">
        <f>IF(F2448="PP_PM",1,IF(F2448="PP_CASH",2,3))</f>
        <v>1</v>
      </c>
      <c r="H2448" t="s">
        <v>12</v>
      </c>
      <c r="I2448">
        <f>IF(H2448="AKULAKUOB",1,IF(H2448="BUKAEXPRESS",2,IF(H2448="BUKALAPAK",3,IF(H2448="E3",4,IF(H2448="LAZADA",5,IF(H2448="MAGELLAN",6,IF(H2448="SHOPEE",7,IF(H2448="TOKOPEDIA",8,9))))))))</f>
        <v>6</v>
      </c>
      <c r="J2448">
        <v>5335</v>
      </c>
      <c r="K2448">
        <f>IF(M2448="Bermasalah",0,1)</f>
        <v>1</v>
      </c>
      <c r="L2448" t="s">
        <v>49</v>
      </c>
      <c r="M2448" t="str">
        <f t="shared" si="163"/>
        <v>Tidak Bermasalah</v>
      </c>
    </row>
    <row r="2449" spans="1:13" x14ac:dyDescent="0.25">
      <c r="A2449" s="1">
        <v>44958</v>
      </c>
      <c r="B2449" t="s">
        <v>29</v>
      </c>
      <c r="C2449">
        <f t="shared" si="162"/>
        <v>108</v>
      </c>
      <c r="D2449" t="s">
        <v>8</v>
      </c>
      <c r="E2449">
        <f>IF(D2449="ECO",1,IF(D2449="EZ",2,3))</f>
        <v>2</v>
      </c>
      <c r="F2449" t="s">
        <v>4</v>
      </c>
      <c r="G2449">
        <f>IF(F2449="PP_PM",1,IF(F2449="PP_CASH",2,3))</f>
        <v>1</v>
      </c>
      <c r="H2449" t="s">
        <v>12</v>
      </c>
      <c r="I2449">
        <f>IF(H2449="AKULAKUOB",1,IF(H2449="BUKAEXPRESS",2,IF(H2449="BUKALAPAK",3,IF(H2449="E3",4,IF(H2449="LAZADA",5,IF(H2449="MAGELLAN",6,IF(H2449="SHOPEE",7,IF(H2449="TOKOPEDIA",8,9))))))))</f>
        <v>6</v>
      </c>
      <c r="J2449">
        <v>3880</v>
      </c>
      <c r="K2449">
        <f>IF(M2449="Bermasalah",0,1)</f>
        <v>1</v>
      </c>
      <c r="L2449" t="s">
        <v>49</v>
      </c>
      <c r="M2449" t="str">
        <f t="shared" si="163"/>
        <v>Tidak Bermasalah</v>
      </c>
    </row>
    <row r="2450" spans="1:13" x14ac:dyDescent="0.25">
      <c r="A2450" s="1">
        <v>44958</v>
      </c>
      <c r="B2450" t="s">
        <v>29</v>
      </c>
      <c r="C2450">
        <f t="shared" si="162"/>
        <v>108</v>
      </c>
      <c r="D2450" t="s">
        <v>8</v>
      </c>
      <c r="E2450">
        <f>IF(D2450="ECO",1,IF(D2450="EZ",2,3))</f>
        <v>2</v>
      </c>
      <c r="F2450" t="s">
        <v>4</v>
      </c>
      <c r="G2450">
        <f>IF(F2450="PP_PM",1,IF(F2450="PP_CASH",2,3))</f>
        <v>1</v>
      </c>
      <c r="H2450" t="s">
        <v>12</v>
      </c>
      <c r="I2450">
        <f>IF(H2450="AKULAKUOB",1,IF(H2450="BUKAEXPRESS",2,IF(H2450="BUKALAPAK",3,IF(H2450="E3",4,IF(H2450="LAZADA",5,IF(H2450="MAGELLAN",6,IF(H2450="SHOPEE",7,IF(H2450="TOKOPEDIA",8,9))))))))</f>
        <v>6</v>
      </c>
      <c r="J2450">
        <v>20370</v>
      </c>
      <c r="K2450">
        <f>IF(M2450="Bermasalah",0,1)</f>
        <v>1</v>
      </c>
      <c r="L2450" t="s">
        <v>49</v>
      </c>
      <c r="M2450" t="str">
        <f t="shared" si="163"/>
        <v>Tidak Bermasalah</v>
      </c>
    </row>
    <row r="2451" spans="1:13" x14ac:dyDescent="0.25">
      <c r="A2451" s="1">
        <v>44998</v>
      </c>
      <c r="B2451" t="s">
        <v>29</v>
      </c>
      <c r="C2451">
        <f t="shared" si="162"/>
        <v>108</v>
      </c>
      <c r="D2451" t="s">
        <v>8</v>
      </c>
      <c r="E2451">
        <f>IF(D2451="ECO",1,IF(D2451="EZ",2,3))</f>
        <v>2</v>
      </c>
      <c r="F2451" t="s">
        <v>4</v>
      </c>
      <c r="G2451">
        <f>IF(F2451="PP_PM",1,IF(F2451="PP_CASH",2,3))</f>
        <v>1</v>
      </c>
      <c r="H2451" t="s">
        <v>12</v>
      </c>
      <c r="I2451">
        <f>IF(H2451="AKULAKUOB",1,IF(H2451="BUKAEXPRESS",2,IF(H2451="BUKALAPAK",3,IF(H2451="E3",4,IF(H2451="LAZADA",5,IF(H2451="MAGELLAN",6,IF(H2451="SHOPEE",7,IF(H2451="TOKOPEDIA",8,9))))))))</f>
        <v>6</v>
      </c>
      <c r="J2451">
        <v>34920</v>
      </c>
      <c r="K2451">
        <f>IF(M2451="Bermasalah",0,1)</f>
        <v>0</v>
      </c>
      <c r="L2451" t="s">
        <v>19</v>
      </c>
      <c r="M2451" t="str">
        <f t="shared" si="163"/>
        <v>Bermasalah</v>
      </c>
    </row>
    <row r="2452" spans="1:13" x14ac:dyDescent="0.25">
      <c r="A2452" s="1">
        <v>45009</v>
      </c>
      <c r="B2452" t="s">
        <v>29</v>
      </c>
      <c r="C2452">
        <f t="shared" si="162"/>
        <v>108</v>
      </c>
      <c r="D2452" t="s">
        <v>8</v>
      </c>
      <c r="E2452">
        <f>IF(D2452="ECO",1,IF(D2452="EZ",2,3))</f>
        <v>2</v>
      </c>
      <c r="F2452" t="s">
        <v>4</v>
      </c>
      <c r="G2452">
        <f>IF(F2452="PP_PM",1,IF(F2452="PP_CASH",2,3))</f>
        <v>1</v>
      </c>
      <c r="H2452" t="s">
        <v>12</v>
      </c>
      <c r="I2452">
        <f>IF(H2452="AKULAKUOB",1,IF(H2452="BUKAEXPRESS",2,IF(H2452="BUKALAPAK",3,IF(H2452="E3",4,IF(H2452="LAZADA",5,IF(H2452="MAGELLAN",6,IF(H2452="SHOPEE",7,IF(H2452="TOKOPEDIA",8,9))))))))</f>
        <v>6</v>
      </c>
      <c r="J2452">
        <v>34435</v>
      </c>
      <c r="K2452">
        <f>IF(M2452="Bermasalah",0,1)</f>
        <v>1</v>
      </c>
      <c r="L2452" t="s">
        <v>49</v>
      </c>
      <c r="M2452" t="str">
        <f t="shared" si="163"/>
        <v>Tidak Bermasalah</v>
      </c>
    </row>
    <row r="2453" spans="1:13" x14ac:dyDescent="0.25">
      <c r="A2453" s="1">
        <v>45036</v>
      </c>
      <c r="B2453" t="s">
        <v>29</v>
      </c>
      <c r="C2453">
        <f t="shared" si="162"/>
        <v>108</v>
      </c>
      <c r="D2453" t="s">
        <v>8</v>
      </c>
      <c r="E2453">
        <f>IF(D2453="ECO",1,IF(D2453="EZ",2,3))</f>
        <v>2</v>
      </c>
      <c r="F2453" t="s">
        <v>4</v>
      </c>
      <c r="G2453">
        <f>IF(F2453="PP_PM",1,IF(F2453="PP_CASH",2,3))</f>
        <v>1</v>
      </c>
      <c r="H2453" t="s">
        <v>12</v>
      </c>
      <c r="I2453">
        <f>IF(H2453="AKULAKUOB",1,IF(H2453="BUKAEXPRESS",2,IF(H2453="BUKALAPAK",3,IF(H2453="E3",4,IF(H2453="LAZADA",5,IF(H2453="MAGELLAN",6,IF(H2453="SHOPEE",7,IF(H2453="TOKOPEDIA",8,9))))))))</f>
        <v>6</v>
      </c>
      <c r="J2453">
        <v>13191</v>
      </c>
      <c r="K2453">
        <f>IF(M2453="Bermasalah",0,1)</f>
        <v>1</v>
      </c>
      <c r="L2453" t="s">
        <v>49</v>
      </c>
      <c r="M2453" t="str">
        <f t="shared" si="163"/>
        <v>Tidak Bermasalah</v>
      </c>
    </row>
    <row r="2454" spans="1:13" x14ac:dyDescent="0.25">
      <c r="A2454" s="1">
        <v>45042</v>
      </c>
      <c r="B2454" t="s">
        <v>29</v>
      </c>
      <c r="C2454">
        <f t="shared" si="162"/>
        <v>108</v>
      </c>
      <c r="D2454" t="s">
        <v>8</v>
      </c>
      <c r="E2454">
        <f>IF(D2454="ECO",1,IF(D2454="EZ",2,3))</f>
        <v>2</v>
      </c>
      <c r="F2454" t="s">
        <v>4</v>
      </c>
      <c r="G2454">
        <f>IF(F2454="PP_PM",1,IF(F2454="PP_CASH",2,3))</f>
        <v>1</v>
      </c>
      <c r="H2454" t="s">
        <v>12</v>
      </c>
      <c r="I2454">
        <f>IF(H2454="AKULAKUOB",1,IF(H2454="BUKAEXPRESS",2,IF(H2454="BUKALAPAK",3,IF(H2454="E3",4,IF(H2454="LAZADA",5,IF(H2454="MAGELLAN",6,IF(H2454="SHOPEE",7,IF(H2454="TOKOPEDIA",8,9))))))))</f>
        <v>6</v>
      </c>
      <c r="J2454">
        <v>4365</v>
      </c>
      <c r="K2454">
        <f>IF(M2454="Bermasalah",0,1)</f>
        <v>1</v>
      </c>
      <c r="L2454" t="s">
        <v>49</v>
      </c>
      <c r="M2454" t="str">
        <f t="shared" si="163"/>
        <v>Tidak Bermasalah</v>
      </c>
    </row>
    <row r="2455" spans="1:13" x14ac:dyDescent="0.25">
      <c r="A2455" s="1">
        <v>45020</v>
      </c>
      <c r="B2455" t="s">
        <v>29</v>
      </c>
      <c r="C2455">
        <f t="shared" si="162"/>
        <v>108</v>
      </c>
      <c r="D2455" t="s">
        <v>8</v>
      </c>
      <c r="E2455">
        <f>IF(D2455="ECO",1,IF(D2455="EZ",2,3))</f>
        <v>2</v>
      </c>
      <c r="F2455" t="s">
        <v>4</v>
      </c>
      <c r="G2455">
        <f>IF(F2455="PP_PM",1,IF(F2455="PP_CASH",2,3))</f>
        <v>1</v>
      </c>
      <c r="H2455" t="s">
        <v>12</v>
      </c>
      <c r="I2455">
        <f>IF(H2455="AKULAKUOB",1,IF(H2455="BUKAEXPRESS",2,IF(H2455="BUKALAPAK",3,IF(H2455="E3",4,IF(H2455="LAZADA",5,IF(H2455="MAGELLAN",6,IF(H2455="SHOPEE",7,IF(H2455="TOKOPEDIA",8,9))))))))</f>
        <v>6</v>
      </c>
      <c r="J2455">
        <v>4483</v>
      </c>
      <c r="K2455">
        <f>IF(M2455="Bermasalah",0,1)</f>
        <v>0</v>
      </c>
      <c r="L2455" t="s">
        <v>10</v>
      </c>
      <c r="M2455" t="str">
        <f t="shared" si="163"/>
        <v>Bermasalah</v>
      </c>
    </row>
    <row r="2456" spans="1:13" x14ac:dyDescent="0.25">
      <c r="A2456" s="1">
        <v>45028</v>
      </c>
      <c r="B2456" t="s">
        <v>29</v>
      </c>
      <c r="C2456">
        <f t="shared" si="162"/>
        <v>108</v>
      </c>
      <c r="D2456" t="s">
        <v>8</v>
      </c>
      <c r="E2456">
        <f>IF(D2456="ECO",1,IF(D2456="EZ",2,3))</f>
        <v>2</v>
      </c>
      <c r="F2456" t="s">
        <v>4</v>
      </c>
      <c r="G2456">
        <f>IF(F2456="PP_PM",1,IF(F2456="PP_CASH",2,3))</f>
        <v>1</v>
      </c>
      <c r="H2456" t="s">
        <v>12</v>
      </c>
      <c r="I2456">
        <f>IF(H2456="AKULAKUOB",1,IF(H2456="BUKAEXPRESS",2,IF(H2456="BUKALAPAK",3,IF(H2456="E3",4,IF(H2456="LAZADA",5,IF(H2456="MAGELLAN",6,IF(H2456="SHOPEE",7,IF(H2456="TOKOPEDIA",8,9))))))))</f>
        <v>6</v>
      </c>
      <c r="J2456">
        <v>4072</v>
      </c>
      <c r="K2456">
        <f>IF(M2456="Bermasalah",0,1)</f>
        <v>0</v>
      </c>
      <c r="L2456" t="s">
        <v>10</v>
      </c>
      <c r="M2456" t="str">
        <f t="shared" si="163"/>
        <v>Bermasalah</v>
      </c>
    </row>
    <row r="2457" spans="1:13" x14ac:dyDescent="0.25">
      <c r="A2457" s="1">
        <v>45041</v>
      </c>
      <c r="B2457" t="s">
        <v>29</v>
      </c>
      <c r="C2457">
        <f t="shared" si="162"/>
        <v>108</v>
      </c>
      <c r="D2457" t="s">
        <v>8</v>
      </c>
      <c r="E2457">
        <f>IF(D2457="ECO",1,IF(D2457="EZ",2,3))</f>
        <v>2</v>
      </c>
      <c r="F2457" t="s">
        <v>4</v>
      </c>
      <c r="G2457">
        <f>IF(F2457="PP_PM",1,IF(F2457="PP_CASH",2,3))</f>
        <v>1</v>
      </c>
      <c r="H2457" t="s">
        <v>12</v>
      </c>
      <c r="I2457">
        <f>IF(H2457="AKULAKUOB",1,IF(H2457="BUKAEXPRESS",2,IF(H2457="BUKALAPAK",3,IF(H2457="E3",4,IF(H2457="LAZADA",5,IF(H2457="MAGELLAN",6,IF(H2457="SHOPEE",7,IF(H2457="TOKOPEDIA",8,9))))))))</f>
        <v>6</v>
      </c>
      <c r="J2457">
        <v>3880</v>
      </c>
      <c r="K2457">
        <f>IF(M2457="Bermasalah",0,1)</f>
        <v>0</v>
      </c>
      <c r="L2457" t="s">
        <v>10</v>
      </c>
      <c r="M2457" t="str">
        <f t="shared" si="163"/>
        <v>Bermasalah</v>
      </c>
    </row>
    <row r="2458" spans="1:13" x14ac:dyDescent="0.25">
      <c r="A2458" s="1">
        <v>45033</v>
      </c>
      <c r="B2458" t="s">
        <v>29</v>
      </c>
      <c r="C2458">
        <f t="shared" si="162"/>
        <v>108</v>
      </c>
      <c r="D2458" t="s">
        <v>8</v>
      </c>
      <c r="E2458">
        <f>IF(D2458="ECO",1,IF(D2458="EZ",2,3))</f>
        <v>2</v>
      </c>
      <c r="F2458" t="s">
        <v>4</v>
      </c>
      <c r="G2458">
        <f>IF(F2458="PP_PM",1,IF(F2458="PP_CASH",2,3))</f>
        <v>1</v>
      </c>
      <c r="H2458" t="s">
        <v>12</v>
      </c>
      <c r="I2458">
        <f>IF(H2458="AKULAKUOB",1,IF(H2458="BUKAEXPRESS",2,IF(H2458="BUKALAPAK",3,IF(H2458="E3",4,IF(H2458="LAZADA",5,IF(H2458="MAGELLAN",6,IF(H2458="SHOPEE",7,IF(H2458="TOKOPEDIA",8,9))))))))</f>
        <v>6</v>
      </c>
      <c r="J2458">
        <v>19400</v>
      </c>
      <c r="K2458">
        <f>IF(M2458="Bermasalah",0,1)</f>
        <v>0</v>
      </c>
      <c r="L2458" t="s">
        <v>131</v>
      </c>
      <c r="M2458" t="str">
        <f t="shared" si="163"/>
        <v>Bermasalah</v>
      </c>
    </row>
    <row r="2459" spans="1:13" x14ac:dyDescent="0.25">
      <c r="A2459" s="1">
        <v>45040</v>
      </c>
      <c r="B2459" t="s">
        <v>29</v>
      </c>
      <c r="C2459">
        <f t="shared" si="162"/>
        <v>108</v>
      </c>
      <c r="D2459" t="s">
        <v>8</v>
      </c>
      <c r="E2459">
        <f>IF(D2459="ECO",1,IF(D2459="EZ",2,3))</f>
        <v>2</v>
      </c>
      <c r="F2459" t="s">
        <v>4</v>
      </c>
      <c r="G2459">
        <f>IF(F2459="PP_PM",1,IF(F2459="PP_CASH",2,3))</f>
        <v>1</v>
      </c>
      <c r="H2459" t="s">
        <v>12</v>
      </c>
      <c r="I2459">
        <f>IF(H2459="AKULAKUOB",1,IF(H2459="BUKAEXPRESS",2,IF(H2459="BUKALAPAK",3,IF(H2459="E3",4,IF(H2459="LAZADA",5,IF(H2459="MAGELLAN",6,IF(H2459="SHOPEE",7,IF(H2459="TOKOPEDIA",8,9))))))))</f>
        <v>6</v>
      </c>
      <c r="J2459">
        <v>4365</v>
      </c>
      <c r="K2459">
        <f>IF(M2459="Bermasalah",0,1)</f>
        <v>0</v>
      </c>
      <c r="L2459" t="s">
        <v>10</v>
      </c>
      <c r="M2459" t="str">
        <f t="shared" si="163"/>
        <v>Bermasalah</v>
      </c>
    </row>
    <row r="2460" spans="1:13" x14ac:dyDescent="0.25">
      <c r="A2460" s="1">
        <v>45042</v>
      </c>
      <c r="B2460" t="s">
        <v>29</v>
      </c>
      <c r="C2460">
        <f t="shared" si="162"/>
        <v>108</v>
      </c>
      <c r="D2460" t="s">
        <v>8</v>
      </c>
      <c r="E2460">
        <f>IF(D2460="ECO",1,IF(D2460="EZ",2,3))</f>
        <v>2</v>
      </c>
      <c r="F2460" t="s">
        <v>4</v>
      </c>
      <c r="G2460">
        <f>IF(F2460="PP_PM",1,IF(F2460="PP_CASH",2,3))</f>
        <v>1</v>
      </c>
      <c r="H2460" t="s">
        <v>12</v>
      </c>
      <c r="I2460">
        <f>IF(H2460="AKULAKUOB",1,IF(H2460="BUKAEXPRESS",2,IF(H2460="BUKALAPAK",3,IF(H2460="E3",4,IF(H2460="LAZADA",5,IF(H2460="MAGELLAN",6,IF(H2460="SHOPEE",7,IF(H2460="TOKOPEDIA",8,9))))))))</f>
        <v>6</v>
      </c>
      <c r="J2460">
        <v>19981</v>
      </c>
      <c r="K2460">
        <f>IF(M2460="Bermasalah",0,1)</f>
        <v>0</v>
      </c>
      <c r="L2460" t="s">
        <v>19</v>
      </c>
      <c r="M2460" t="str">
        <f t="shared" si="163"/>
        <v>Bermasalah</v>
      </c>
    </row>
    <row r="2461" spans="1:13" x14ac:dyDescent="0.25">
      <c r="A2461" s="1">
        <v>45021</v>
      </c>
      <c r="B2461" t="s">
        <v>29</v>
      </c>
      <c r="C2461">
        <f t="shared" si="162"/>
        <v>108</v>
      </c>
      <c r="D2461" t="s">
        <v>8</v>
      </c>
      <c r="E2461">
        <f>IF(D2461="ECO",1,IF(D2461="EZ",2,3))</f>
        <v>2</v>
      </c>
      <c r="F2461" t="s">
        <v>4</v>
      </c>
      <c r="G2461">
        <f>IF(F2461="PP_PM",1,IF(F2461="PP_CASH",2,3))</f>
        <v>1</v>
      </c>
      <c r="H2461" t="s">
        <v>12</v>
      </c>
      <c r="I2461">
        <f>IF(H2461="AKULAKUOB",1,IF(H2461="BUKAEXPRESS",2,IF(H2461="BUKALAPAK",3,IF(H2461="E3",4,IF(H2461="LAZADA",5,IF(H2461="MAGELLAN",6,IF(H2461="SHOPEE",7,IF(H2461="TOKOPEDIA",8,9))))))))</f>
        <v>6</v>
      </c>
      <c r="J2461">
        <v>10281</v>
      </c>
      <c r="K2461">
        <f>IF(M2461="Bermasalah",0,1)</f>
        <v>0</v>
      </c>
      <c r="L2461" t="s">
        <v>19</v>
      </c>
      <c r="M2461" t="str">
        <f t="shared" si="163"/>
        <v>Bermasalah</v>
      </c>
    </row>
    <row r="2462" spans="1:13" x14ac:dyDescent="0.25">
      <c r="A2462" s="1">
        <v>45074</v>
      </c>
      <c r="B2462" t="s">
        <v>29</v>
      </c>
      <c r="C2462">
        <f t="shared" si="162"/>
        <v>108</v>
      </c>
      <c r="D2462" t="s">
        <v>8</v>
      </c>
      <c r="E2462">
        <f>IF(D2462="ECO",1,IF(D2462="EZ",2,3))</f>
        <v>2</v>
      </c>
      <c r="F2462" t="s">
        <v>4</v>
      </c>
      <c r="G2462">
        <f>IF(F2462="PP_PM",1,IF(F2462="PP_CASH",2,3))</f>
        <v>1</v>
      </c>
      <c r="H2462" t="s">
        <v>12</v>
      </c>
      <c r="I2462">
        <f>IF(H2462="AKULAKUOB",1,IF(H2462="BUKAEXPRESS",2,IF(H2462="BUKALAPAK",3,IF(H2462="E3",4,IF(H2462="LAZADA",5,IF(H2462="MAGELLAN",6,IF(H2462="SHOPEE",7,IF(H2462="TOKOPEDIA",8,9))))))))</f>
        <v>6</v>
      </c>
      <c r="J2462">
        <v>17460</v>
      </c>
      <c r="K2462">
        <f>IF(M2462="Bermasalah",0,1)</f>
        <v>0</v>
      </c>
      <c r="L2462" t="s">
        <v>19</v>
      </c>
      <c r="M2462" t="str">
        <f t="shared" si="163"/>
        <v>Bermasalah</v>
      </c>
    </row>
    <row r="2463" spans="1:13" x14ac:dyDescent="0.25">
      <c r="A2463" s="1">
        <v>45075</v>
      </c>
      <c r="B2463" t="s">
        <v>29</v>
      </c>
      <c r="C2463">
        <f t="shared" si="162"/>
        <v>108</v>
      </c>
      <c r="D2463" t="s">
        <v>8</v>
      </c>
      <c r="E2463">
        <f>IF(D2463="ECO",1,IF(D2463="EZ",2,3))</f>
        <v>2</v>
      </c>
      <c r="F2463" t="s">
        <v>4</v>
      </c>
      <c r="G2463">
        <f>IF(F2463="PP_PM",1,IF(F2463="PP_CASH",2,3))</f>
        <v>1</v>
      </c>
      <c r="H2463" t="s">
        <v>12</v>
      </c>
      <c r="I2463">
        <f>IF(H2463="AKULAKUOB",1,IF(H2463="BUKAEXPRESS",2,IF(H2463="BUKALAPAK",3,IF(H2463="E3",4,IF(H2463="LAZADA",5,IF(H2463="MAGELLAN",6,IF(H2463="SHOPEE",7,IF(H2463="TOKOPEDIA",8,9))))))))</f>
        <v>6</v>
      </c>
      <c r="J2463">
        <v>19885</v>
      </c>
      <c r="K2463">
        <f>IF(M2463="Bermasalah",0,1)</f>
        <v>0</v>
      </c>
      <c r="L2463" t="s">
        <v>131</v>
      </c>
      <c r="M2463" t="str">
        <f t="shared" si="163"/>
        <v>Bermasalah</v>
      </c>
    </row>
    <row r="2464" spans="1:13" x14ac:dyDescent="0.25">
      <c r="A2464" s="1">
        <v>45076</v>
      </c>
      <c r="B2464" t="s">
        <v>29</v>
      </c>
      <c r="C2464">
        <f t="shared" si="162"/>
        <v>108</v>
      </c>
      <c r="D2464" t="s">
        <v>3</v>
      </c>
      <c r="E2464">
        <f>IF(D2464="ECO",1,IF(D2464="EZ",2,3))</f>
        <v>1</v>
      </c>
      <c r="F2464" t="s">
        <v>4</v>
      </c>
      <c r="G2464">
        <f>IF(F2464="PP_PM",1,IF(F2464="PP_CASH",2,3))</f>
        <v>1</v>
      </c>
      <c r="H2464" t="s">
        <v>12</v>
      </c>
      <c r="I2464">
        <f>IF(H2464="AKULAKUOB",1,IF(H2464="BUKAEXPRESS",2,IF(H2464="BUKALAPAK",3,IF(H2464="E3",4,IF(H2464="LAZADA",5,IF(H2464="MAGELLAN",6,IF(H2464="SHOPEE",7,IF(H2464="TOKOPEDIA",8,9))))))))</f>
        <v>6</v>
      </c>
      <c r="J2464">
        <v>28958</v>
      </c>
      <c r="K2464">
        <f>IF(M2464="Bermasalah",0,1)</f>
        <v>1</v>
      </c>
      <c r="L2464" t="s">
        <v>49</v>
      </c>
      <c r="M2464" t="str">
        <f t="shared" si="163"/>
        <v>Tidak Bermasalah</v>
      </c>
    </row>
    <row r="2465" spans="1:13" x14ac:dyDescent="0.25">
      <c r="A2465" s="1">
        <v>45077</v>
      </c>
      <c r="B2465" t="s">
        <v>29</v>
      </c>
      <c r="C2465">
        <f t="shared" si="162"/>
        <v>108</v>
      </c>
      <c r="D2465" t="s">
        <v>8</v>
      </c>
      <c r="E2465">
        <f>IF(D2465="ECO",1,IF(D2465="EZ",2,3))</f>
        <v>2</v>
      </c>
      <c r="F2465" t="s">
        <v>4</v>
      </c>
      <c r="G2465">
        <f>IF(F2465="PP_PM",1,IF(F2465="PP_CASH",2,3))</f>
        <v>1</v>
      </c>
      <c r="H2465" t="s">
        <v>12</v>
      </c>
      <c r="I2465">
        <f>IF(H2465="AKULAKUOB",1,IF(H2465="BUKAEXPRESS",2,IF(H2465="BUKALAPAK",3,IF(H2465="E3",4,IF(H2465="LAZADA",5,IF(H2465="MAGELLAN",6,IF(H2465="SHOPEE",7,IF(H2465="TOKOPEDIA",8,9))))))))</f>
        <v>6</v>
      </c>
      <c r="J2465">
        <v>32692</v>
      </c>
      <c r="K2465">
        <f>IF(M2465="Bermasalah",0,1)</f>
        <v>0</v>
      </c>
      <c r="L2465" t="s">
        <v>131</v>
      </c>
      <c r="M2465" t="str">
        <f t="shared" si="163"/>
        <v>Bermasalah</v>
      </c>
    </row>
    <row r="2466" spans="1:13" x14ac:dyDescent="0.25">
      <c r="A2466" s="1">
        <v>45047</v>
      </c>
      <c r="B2466" t="s">
        <v>29</v>
      </c>
      <c r="C2466">
        <f t="shared" si="162"/>
        <v>108</v>
      </c>
      <c r="D2466" t="s">
        <v>8</v>
      </c>
      <c r="E2466">
        <f>IF(D2466="ECO",1,IF(D2466="EZ",2,3))</f>
        <v>2</v>
      </c>
      <c r="F2466" t="s">
        <v>4</v>
      </c>
      <c r="G2466">
        <f>IF(F2466="PP_PM",1,IF(F2466="PP_CASH",2,3))</f>
        <v>1</v>
      </c>
      <c r="H2466" t="s">
        <v>12</v>
      </c>
      <c r="I2466">
        <f>IF(H2466="AKULAKUOB",1,IF(H2466="BUKAEXPRESS",2,IF(H2466="BUKALAPAK",3,IF(H2466="E3",4,IF(H2466="LAZADA",5,IF(H2466="MAGELLAN",6,IF(H2466="SHOPEE",7,IF(H2466="TOKOPEDIA",8,9))))))))</f>
        <v>6</v>
      </c>
      <c r="J2466">
        <v>15520</v>
      </c>
      <c r="K2466">
        <f>IF(M2466="Bermasalah",0,1)</f>
        <v>0</v>
      </c>
      <c r="L2466" t="s">
        <v>131</v>
      </c>
      <c r="M2466" t="str">
        <f t="shared" si="163"/>
        <v>Bermasalah</v>
      </c>
    </row>
    <row r="2467" spans="1:13" x14ac:dyDescent="0.25">
      <c r="A2467" s="1">
        <v>45071</v>
      </c>
      <c r="B2467" t="s">
        <v>29</v>
      </c>
      <c r="C2467">
        <f t="shared" si="162"/>
        <v>108</v>
      </c>
      <c r="D2467" t="s">
        <v>8</v>
      </c>
      <c r="E2467">
        <f>IF(D2467="ECO",1,IF(D2467="EZ",2,3))</f>
        <v>2</v>
      </c>
      <c r="F2467" t="s">
        <v>4</v>
      </c>
      <c r="G2467">
        <f>IF(F2467="PP_PM",1,IF(F2467="PP_CASH",2,3))</f>
        <v>1</v>
      </c>
      <c r="H2467" t="s">
        <v>12</v>
      </c>
      <c r="I2467">
        <f>IF(H2467="AKULAKUOB",1,IF(H2467="BUKAEXPRESS",2,IF(H2467="BUKALAPAK",3,IF(H2467="E3",4,IF(H2467="LAZADA",5,IF(H2467="MAGELLAN",6,IF(H2467="SHOPEE",7,IF(H2467="TOKOPEDIA",8,9))))))))</f>
        <v>6</v>
      </c>
      <c r="J2467">
        <v>23280</v>
      </c>
      <c r="K2467">
        <f>IF(M2467="Bermasalah",0,1)</f>
        <v>1</v>
      </c>
      <c r="L2467" t="s">
        <v>49</v>
      </c>
      <c r="M2467" t="str">
        <f t="shared" si="163"/>
        <v>Tidak Bermasalah</v>
      </c>
    </row>
    <row r="2468" spans="1:13" x14ac:dyDescent="0.25">
      <c r="A2468" s="1">
        <v>45099</v>
      </c>
      <c r="B2468" t="s">
        <v>29</v>
      </c>
      <c r="C2468">
        <f t="shared" si="162"/>
        <v>108</v>
      </c>
      <c r="D2468" t="s">
        <v>8</v>
      </c>
      <c r="E2468">
        <f>IF(D2468="ECO",1,IF(D2468="EZ",2,3))</f>
        <v>2</v>
      </c>
      <c r="F2468" t="s">
        <v>4</v>
      </c>
      <c r="G2468">
        <f>IF(F2468="PP_PM",1,IF(F2468="PP_CASH",2,3))</f>
        <v>1</v>
      </c>
      <c r="H2468" t="s">
        <v>12</v>
      </c>
      <c r="I2468">
        <f>IF(H2468="AKULAKUOB",1,IF(H2468="BUKAEXPRESS",2,IF(H2468="BUKALAPAK",3,IF(H2468="E3",4,IF(H2468="LAZADA",5,IF(H2468="MAGELLAN",6,IF(H2468="SHOPEE",7,IF(H2468="TOKOPEDIA",8,9))))))))</f>
        <v>6</v>
      </c>
      <c r="J2468">
        <v>3880</v>
      </c>
      <c r="K2468">
        <f>IF(M2468="Bermasalah",0,1)</f>
        <v>1</v>
      </c>
      <c r="L2468" t="s">
        <v>49</v>
      </c>
      <c r="M2468" t="str">
        <f t="shared" si="163"/>
        <v>Tidak Bermasalah</v>
      </c>
    </row>
    <row r="2469" spans="1:13" x14ac:dyDescent="0.25">
      <c r="A2469" s="1">
        <v>45090</v>
      </c>
      <c r="B2469" t="s">
        <v>29</v>
      </c>
      <c r="C2469">
        <f t="shared" si="162"/>
        <v>108</v>
      </c>
      <c r="D2469" t="s">
        <v>8</v>
      </c>
      <c r="E2469">
        <f>IF(D2469="ECO",1,IF(D2469="EZ",2,3))</f>
        <v>2</v>
      </c>
      <c r="F2469" t="s">
        <v>4</v>
      </c>
      <c r="G2469">
        <f>IF(F2469="PP_PM",1,IF(F2469="PP_CASH",2,3))</f>
        <v>1</v>
      </c>
      <c r="H2469" t="s">
        <v>12</v>
      </c>
      <c r="I2469">
        <f>IF(H2469="AKULAKUOB",1,IF(H2469="BUKAEXPRESS",2,IF(H2469="BUKALAPAK",3,IF(H2469="E3",4,IF(H2469="LAZADA",5,IF(H2469="MAGELLAN",6,IF(H2469="SHOPEE",7,IF(H2469="TOKOPEDIA",8,9))))))))</f>
        <v>6</v>
      </c>
      <c r="J2469">
        <v>13237</v>
      </c>
      <c r="K2469">
        <f>IF(M2469="Bermasalah",0,1)</f>
        <v>0</v>
      </c>
      <c r="L2469" t="s">
        <v>19</v>
      </c>
      <c r="M2469" t="str">
        <f t="shared" si="163"/>
        <v>Bermasalah</v>
      </c>
    </row>
    <row r="2470" spans="1:13" x14ac:dyDescent="0.25">
      <c r="A2470" s="1">
        <v>45081</v>
      </c>
      <c r="B2470" t="s">
        <v>29</v>
      </c>
      <c r="C2470">
        <f t="shared" si="162"/>
        <v>108</v>
      </c>
      <c r="D2470" t="s">
        <v>8</v>
      </c>
      <c r="E2470">
        <f>IF(D2470="ECO",1,IF(D2470="EZ",2,3))</f>
        <v>2</v>
      </c>
      <c r="F2470" t="s">
        <v>4</v>
      </c>
      <c r="G2470">
        <f>IF(F2470="PP_PM",1,IF(F2470="PP_CASH",2,3))</f>
        <v>1</v>
      </c>
      <c r="H2470" t="s">
        <v>12</v>
      </c>
      <c r="I2470">
        <f>IF(H2470="AKULAKUOB",1,IF(H2470="BUKAEXPRESS",2,IF(H2470="BUKALAPAK",3,IF(H2470="E3",4,IF(H2470="LAZADA",5,IF(H2470="MAGELLAN",6,IF(H2470="SHOPEE",7,IF(H2470="TOKOPEDIA",8,9))))))))</f>
        <v>6</v>
      </c>
      <c r="J2470">
        <v>4365</v>
      </c>
      <c r="K2470">
        <f>IF(M2470="Bermasalah",0,1)</f>
        <v>0</v>
      </c>
      <c r="L2470" t="s">
        <v>19</v>
      </c>
      <c r="M2470" t="str">
        <f t="shared" si="163"/>
        <v>Bermasalah</v>
      </c>
    </row>
    <row r="2471" spans="1:13" x14ac:dyDescent="0.25">
      <c r="A2471" s="1">
        <v>45090</v>
      </c>
      <c r="B2471" t="s">
        <v>29</v>
      </c>
      <c r="C2471">
        <f t="shared" si="162"/>
        <v>108</v>
      </c>
      <c r="D2471" t="s">
        <v>8</v>
      </c>
      <c r="E2471">
        <f>IF(D2471="ECO",1,IF(D2471="EZ",2,3))</f>
        <v>2</v>
      </c>
      <c r="F2471" t="s">
        <v>4</v>
      </c>
      <c r="G2471">
        <f>IF(F2471="PP_PM",1,IF(F2471="PP_CASH",2,3))</f>
        <v>1</v>
      </c>
      <c r="H2471" t="s">
        <v>12</v>
      </c>
      <c r="I2471">
        <f>IF(H2471="AKULAKUOB",1,IF(H2471="BUKAEXPRESS",2,IF(H2471="BUKALAPAK",3,IF(H2471="E3",4,IF(H2471="LAZADA",5,IF(H2471="MAGELLAN",6,IF(H2471="SHOPEE",7,IF(H2471="TOKOPEDIA",8,9))))))))</f>
        <v>6</v>
      </c>
      <c r="J2471">
        <v>3965</v>
      </c>
      <c r="K2471">
        <f>IF(M2471="Bermasalah",0,1)</f>
        <v>0</v>
      </c>
      <c r="L2471" t="s">
        <v>19</v>
      </c>
      <c r="M2471" t="str">
        <f t="shared" si="163"/>
        <v>Bermasalah</v>
      </c>
    </row>
    <row r="2472" spans="1:13" x14ac:dyDescent="0.25">
      <c r="A2472" s="1">
        <v>45092</v>
      </c>
      <c r="B2472" t="s">
        <v>29</v>
      </c>
      <c r="C2472">
        <f t="shared" si="162"/>
        <v>108</v>
      </c>
      <c r="D2472" t="s">
        <v>8</v>
      </c>
      <c r="E2472">
        <f>IF(D2472="ECO",1,IF(D2472="EZ",2,3))</f>
        <v>2</v>
      </c>
      <c r="F2472" t="s">
        <v>4</v>
      </c>
      <c r="G2472">
        <f>IF(F2472="PP_PM",1,IF(F2472="PP_CASH",2,3))</f>
        <v>1</v>
      </c>
      <c r="H2472" t="s">
        <v>12</v>
      </c>
      <c r="I2472">
        <f>IF(H2472="AKULAKUOB",1,IF(H2472="BUKAEXPRESS",2,IF(H2472="BUKALAPAK",3,IF(H2472="E3",4,IF(H2472="LAZADA",5,IF(H2472="MAGELLAN",6,IF(H2472="SHOPEE",7,IF(H2472="TOKOPEDIA",8,9))))))))</f>
        <v>6</v>
      </c>
      <c r="J2472">
        <v>5431</v>
      </c>
      <c r="K2472">
        <f>IF(M2472="Bermasalah",0,1)</f>
        <v>1</v>
      </c>
      <c r="L2472" t="s">
        <v>49</v>
      </c>
      <c r="M2472" t="str">
        <f t="shared" si="163"/>
        <v>Tidak Bermasalah</v>
      </c>
    </row>
    <row r="2473" spans="1:13" x14ac:dyDescent="0.25">
      <c r="A2473" s="1">
        <v>44967</v>
      </c>
      <c r="B2473" t="s">
        <v>121</v>
      </c>
      <c r="C2473">
        <f t="shared" si="162"/>
        <v>109</v>
      </c>
      <c r="D2473" t="s">
        <v>3</v>
      </c>
      <c r="E2473">
        <f>IF(D2473="ECO",1,IF(D2473="EZ",2,3))</f>
        <v>1</v>
      </c>
      <c r="F2473" t="s">
        <v>4</v>
      </c>
      <c r="G2473">
        <f>IF(F2473="PP_PM",1,IF(F2473="PP_CASH",2,3))</f>
        <v>1</v>
      </c>
      <c r="H2473" t="s">
        <v>5</v>
      </c>
      <c r="I2473">
        <f>IF(H2473="AKULAKUOB",1,IF(H2473="BUKAEXPRESS",2,IF(H2473="BUKALAPAK",3,IF(H2473="E3",4,IF(H2473="LAZADA",5,IF(H2473="MAGELLAN",6,IF(H2473="SHOPEE",7,IF(H2473="TOKOPEDIA",8,9))))))))</f>
        <v>7</v>
      </c>
      <c r="J2473">
        <v>29948</v>
      </c>
      <c r="K2473">
        <f>IF(M2473="Bermasalah",0,1)</f>
        <v>1</v>
      </c>
      <c r="L2473" t="s">
        <v>49</v>
      </c>
      <c r="M2473" t="str">
        <f t="shared" si="163"/>
        <v>Tidak Bermasalah</v>
      </c>
    </row>
    <row r="2474" spans="1:13" x14ac:dyDescent="0.25">
      <c r="A2474" s="1">
        <v>44968</v>
      </c>
      <c r="B2474" t="s">
        <v>121</v>
      </c>
      <c r="C2474">
        <f>IF(B2474=B2473,109,110)</f>
        <v>109</v>
      </c>
      <c r="D2474" t="s">
        <v>3</v>
      </c>
      <c r="E2474">
        <f>IF(D2474="ECO",1,IF(D2474="EZ",2,3))</f>
        <v>1</v>
      </c>
      <c r="F2474" t="s">
        <v>4</v>
      </c>
      <c r="G2474">
        <f>IF(F2474="PP_PM",1,IF(F2474="PP_CASH",2,3))</f>
        <v>1</v>
      </c>
      <c r="H2474" t="s">
        <v>5</v>
      </c>
      <c r="I2474">
        <f>IF(H2474="AKULAKUOB",1,IF(H2474="BUKAEXPRESS",2,IF(H2474="BUKALAPAK",3,IF(H2474="E3",4,IF(H2474="LAZADA",5,IF(H2474="MAGELLAN",6,IF(H2474="SHOPEE",7,IF(H2474="TOKOPEDIA",8,9))))))))</f>
        <v>7</v>
      </c>
      <c r="J2474">
        <v>29948</v>
      </c>
      <c r="K2474">
        <f>IF(M2474="Bermasalah",0,1)</f>
        <v>1</v>
      </c>
      <c r="L2474" t="s">
        <v>49</v>
      </c>
      <c r="M2474" t="str">
        <f t="shared" si="163"/>
        <v>Tidak Bermasalah</v>
      </c>
    </row>
    <row r="2475" spans="1:13" x14ac:dyDescent="0.25">
      <c r="A2475" s="1">
        <v>45045</v>
      </c>
      <c r="B2475" t="s">
        <v>121</v>
      </c>
      <c r="C2475">
        <f t="shared" ref="C2475:C2480" si="164">IF(B2475=B2474,109,110)</f>
        <v>109</v>
      </c>
      <c r="D2475" t="s">
        <v>3</v>
      </c>
      <c r="E2475">
        <f>IF(D2475="ECO",1,IF(D2475="EZ",2,3))</f>
        <v>1</v>
      </c>
      <c r="F2475" t="s">
        <v>4</v>
      </c>
      <c r="G2475">
        <f>IF(F2475="PP_PM",1,IF(F2475="PP_CASH",2,3))</f>
        <v>1</v>
      </c>
      <c r="H2475" t="s">
        <v>5</v>
      </c>
      <c r="I2475">
        <f>IF(H2475="AKULAKUOB",1,IF(H2475="BUKAEXPRESS",2,IF(H2475="BUKALAPAK",3,IF(H2475="E3",4,IF(H2475="LAZADA",5,IF(H2475="MAGELLAN",6,IF(H2475="SHOPEE",7,IF(H2475="TOKOPEDIA",8,9))))))))</f>
        <v>7</v>
      </c>
      <c r="J2475">
        <v>12870</v>
      </c>
      <c r="K2475">
        <f>IF(M2475="Bermasalah",0,1)</f>
        <v>1</v>
      </c>
      <c r="L2475" t="s">
        <v>49</v>
      </c>
      <c r="M2475" t="str">
        <f t="shared" si="163"/>
        <v>Tidak Bermasalah</v>
      </c>
    </row>
    <row r="2476" spans="1:13" x14ac:dyDescent="0.25">
      <c r="A2476" s="1">
        <v>45093</v>
      </c>
      <c r="B2476" t="s">
        <v>121</v>
      </c>
      <c r="C2476">
        <f t="shared" si="164"/>
        <v>109</v>
      </c>
      <c r="D2476" t="s">
        <v>8</v>
      </c>
      <c r="E2476">
        <f>IF(D2476="ECO",1,IF(D2476="EZ",2,3))</f>
        <v>2</v>
      </c>
      <c r="F2476" t="s">
        <v>4</v>
      </c>
      <c r="G2476">
        <f>IF(F2476="PP_PM",1,IF(F2476="PP_CASH",2,3))</f>
        <v>1</v>
      </c>
      <c r="H2476" t="s">
        <v>5</v>
      </c>
      <c r="I2476">
        <f>IF(H2476="AKULAKUOB",1,IF(H2476="BUKAEXPRESS",2,IF(H2476="BUKALAPAK",3,IF(H2476="E3",4,IF(H2476="LAZADA",5,IF(H2476="MAGELLAN",6,IF(H2476="SHOPEE",7,IF(H2476="TOKOPEDIA",8,9))))))))</f>
        <v>7</v>
      </c>
      <c r="J2476">
        <v>4000</v>
      </c>
      <c r="K2476">
        <f>IF(M2476="Bermasalah",0,1)</f>
        <v>0</v>
      </c>
      <c r="L2476" t="s">
        <v>19</v>
      </c>
      <c r="M2476" t="str">
        <f t="shared" si="163"/>
        <v>Bermasalah</v>
      </c>
    </row>
    <row r="2477" spans="1:13" x14ac:dyDescent="0.25">
      <c r="A2477" s="1">
        <v>45098</v>
      </c>
      <c r="B2477" t="s">
        <v>121</v>
      </c>
      <c r="C2477">
        <f t="shared" si="164"/>
        <v>109</v>
      </c>
      <c r="D2477" t="s">
        <v>8</v>
      </c>
      <c r="E2477">
        <f>IF(D2477="ECO",1,IF(D2477="EZ",2,3))</f>
        <v>2</v>
      </c>
      <c r="F2477" t="s">
        <v>4</v>
      </c>
      <c r="G2477">
        <f>IF(F2477="PP_PM",1,IF(F2477="PP_CASH",2,3))</f>
        <v>1</v>
      </c>
      <c r="H2477" t="s">
        <v>5</v>
      </c>
      <c r="I2477">
        <f>IF(H2477="AKULAKUOB",1,IF(H2477="BUKAEXPRESS",2,IF(H2477="BUKALAPAK",3,IF(H2477="E3",4,IF(H2477="LAZADA",5,IF(H2477="MAGELLAN",6,IF(H2477="SHOPEE",7,IF(H2477="TOKOPEDIA",8,9))))))))</f>
        <v>7</v>
      </c>
      <c r="J2477">
        <v>4365</v>
      </c>
      <c r="K2477">
        <f>IF(M2477="Bermasalah",0,1)</f>
        <v>0</v>
      </c>
      <c r="L2477" t="s">
        <v>19</v>
      </c>
      <c r="M2477" t="str">
        <f t="shared" si="163"/>
        <v>Bermasalah</v>
      </c>
    </row>
    <row r="2478" spans="1:13" x14ac:dyDescent="0.25">
      <c r="A2478" s="1">
        <v>45048</v>
      </c>
      <c r="B2478" t="s">
        <v>121</v>
      </c>
      <c r="C2478">
        <f t="shared" si="164"/>
        <v>109</v>
      </c>
      <c r="D2478" t="s">
        <v>3</v>
      </c>
      <c r="E2478">
        <f>IF(D2478="ECO",1,IF(D2478="EZ",2,3))</f>
        <v>1</v>
      </c>
      <c r="F2478" t="s">
        <v>4</v>
      </c>
      <c r="G2478">
        <f>IF(F2478="PP_PM",1,IF(F2478="PP_CASH",2,3))</f>
        <v>1</v>
      </c>
      <c r="H2478" t="s">
        <v>5</v>
      </c>
      <c r="I2478">
        <f>IF(H2478="AKULAKUOB",1,IF(H2478="BUKAEXPRESS",2,IF(H2478="BUKALAPAK",3,IF(H2478="E3",4,IF(H2478="LAZADA",5,IF(H2478="MAGELLAN",6,IF(H2478="SHOPEE",7,IF(H2478="TOKOPEDIA",8,9))))))))</f>
        <v>7</v>
      </c>
      <c r="J2478">
        <v>23018</v>
      </c>
      <c r="K2478">
        <f>IF(M2478="Bermasalah",0,1)</f>
        <v>1</v>
      </c>
      <c r="L2478" t="s">
        <v>49</v>
      </c>
      <c r="M2478" t="str">
        <f t="shared" si="163"/>
        <v>Tidak Bermasalah</v>
      </c>
    </row>
    <row r="2479" spans="1:13" x14ac:dyDescent="0.25">
      <c r="A2479" s="1">
        <v>44932</v>
      </c>
      <c r="B2479" t="s">
        <v>43</v>
      </c>
      <c r="C2479">
        <f t="shared" si="164"/>
        <v>110</v>
      </c>
      <c r="D2479" t="s">
        <v>8</v>
      </c>
      <c r="E2479">
        <f>IF(D2479="ECO",1,IF(D2479="EZ",2,3))</f>
        <v>2</v>
      </c>
      <c r="F2479" t="s">
        <v>4</v>
      </c>
      <c r="G2479">
        <f>IF(F2479="PP_PM",1,IF(F2479="PP_CASH",2,3))</f>
        <v>1</v>
      </c>
      <c r="H2479" t="s">
        <v>5</v>
      </c>
      <c r="I2479">
        <f>IF(H2479="AKULAKUOB",1,IF(H2479="BUKAEXPRESS",2,IF(H2479="BUKALAPAK",3,IF(H2479="E3",4,IF(H2479="LAZADA",5,IF(H2479="MAGELLAN",6,IF(H2479="SHOPEE",7,IF(H2479="TOKOPEDIA",8,9))))))))</f>
        <v>7</v>
      </c>
      <c r="J2479">
        <v>3880</v>
      </c>
      <c r="K2479">
        <f>IF(M2479="Bermasalah",0,1)</f>
        <v>0</v>
      </c>
      <c r="L2479" t="s">
        <v>19</v>
      </c>
      <c r="M2479" t="str">
        <f t="shared" si="163"/>
        <v>Bermasalah</v>
      </c>
    </row>
    <row r="2480" spans="1:13" x14ac:dyDescent="0.25">
      <c r="A2480" s="1">
        <v>44956</v>
      </c>
      <c r="B2480" t="s">
        <v>43</v>
      </c>
      <c r="C2480">
        <f>IF(B2480=B2479,110,111)</f>
        <v>110</v>
      </c>
      <c r="D2480" t="s">
        <v>3</v>
      </c>
      <c r="E2480">
        <f>IF(D2480="ECO",1,IF(D2480="EZ",2,3))</f>
        <v>1</v>
      </c>
      <c r="F2480" t="s">
        <v>4</v>
      </c>
      <c r="G2480">
        <f>IF(F2480="PP_PM",1,IF(F2480="PP_CASH",2,3))</f>
        <v>1</v>
      </c>
      <c r="H2480" t="s">
        <v>5</v>
      </c>
      <c r="I2480">
        <f>IF(H2480="AKULAKUOB",1,IF(H2480="BUKAEXPRESS",2,IF(H2480="BUKALAPAK",3,IF(H2480="E3",4,IF(H2480="LAZADA",5,IF(H2480="MAGELLAN",6,IF(H2480="SHOPEE",7,IF(H2480="TOKOPEDIA",8,9))))))))</f>
        <v>7</v>
      </c>
      <c r="J2480">
        <v>26482</v>
      </c>
      <c r="K2480">
        <f>IF(M2480="Bermasalah",0,1)</f>
        <v>1</v>
      </c>
      <c r="L2480" t="s">
        <v>49</v>
      </c>
      <c r="M2480" t="str">
        <f t="shared" si="163"/>
        <v>Tidak Bermasalah</v>
      </c>
    </row>
    <row r="2481" spans="1:13" x14ac:dyDescent="0.25">
      <c r="A2481" s="1">
        <v>44927</v>
      </c>
      <c r="B2481" t="s">
        <v>43</v>
      </c>
      <c r="C2481">
        <f t="shared" ref="C2481:C2515" si="165">IF(B2481=B2480,110,111)</f>
        <v>110</v>
      </c>
      <c r="D2481" t="s">
        <v>8</v>
      </c>
      <c r="E2481">
        <f>IF(D2481="ECO",1,IF(D2481="EZ",2,3))</f>
        <v>2</v>
      </c>
      <c r="F2481" t="s">
        <v>4</v>
      </c>
      <c r="G2481">
        <f>IF(F2481="PP_PM",1,IF(F2481="PP_CASH",2,3))</f>
        <v>1</v>
      </c>
      <c r="H2481" t="s">
        <v>5</v>
      </c>
      <c r="I2481">
        <f>IF(H2481="AKULAKUOB",1,IF(H2481="BUKAEXPRESS",2,IF(H2481="BUKALAPAK",3,IF(H2481="E3",4,IF(H2481="LAZADA",5,IF(H2481="MAGELLAN",6,IF(H2481="SHOPEE",7,IF(H2481="TOKOPEDIA",8,9))))))))</f>
        <v>7</v>
      </c>
      <c r="J2481">
        <v>19000</v>
      </c>
      <c r="K2481">
        <f>IF(M2481="Bermasalah",0,1)</f>
        <v>1</v>
      </c>
      <c r="L2481" t="s">
        <v>49</v>
      </c>
      <c r="M2481" t="str">
        <f t="shared" si="163"/>
        <v>Tidak Bermasalah</v>
      </c>
    </row>
    <row r="2482" spans="1:13" x14ac:dyDescent="0.25">
      <c r="A2482" s="1">
        <v>44927</v>
      </c>
      <c r="B2482" t="s">
        <v>43</v>
      </c>
      <c r="C2482">
        <f t="shared" si="165"/>
        <v>110</v>
      </c>
      <c r="D2482" t="s">
        <v>8</v>
      </c>
      <c r="E2482">
        <f>IF(D2482="ECO",1,IF(D2482="EZ",2,3))</f>
        <v>2</v>
      </c>
      <c r="F2482" t="s">
        <v>4</v>
      </c>
      <c r="G2482">
        <f>IF(F2482="PP_PM",1,IF(F2482="PP_CASH",2,3))</f>
        <v>1</v>
      </c>
      <c r="H2482" t="s">
        <v>5</v>
      </c>
      <c r="I2482">
        <f>IF(H2482="AKULAKUOB",1,IF(H2482="BUKAEXPRESS",2,IF(H2482="BUKALAPAK",3,IF(H2482="E3",4,IF(H2482="LAZADA",5,IF(H2482="MAGELLAN",6,IF(H2482="SHOPEE",7,IF(H2482="TOKOPEDIA",8,9))))))))</f>
        <v>7</v>
      </c>
      <c r="J2482">
        <v>11000</v>
      </c>
      <c r="K2482">
        <f>IF(M2482="Bermasalah",0,1)</f>
        <v>1</v>
      </c>
      <c r="L2482" t="s">
        <v>49</v>
      </c>
      <c r="M2482" t="str">
        <f t="shared" si="163"/>
        <v>Tidak Bermasalah</v>
      </c>
    </row>
    <row r="2483" spans="1:13" x14ac:dyDescent="0.25">
      <c r="A2483" s="1">
        <v>44927</v>
      </c>
      <c r="B2483" t="s">
        <v>43</v>
      </c>
      <c r="C2483">
        <f t="shared" si="165"/>
        <v>110</v>
      </c>
      <c r="D2483" t="s">
        <v>8</v>
      </c>
      <c r="E2483">
        <f>IF(D2483="ECO",1,IF(D2483="EZ",2,3))</f>
        <v>2</v>
      </c>
      <c r="F2483" t="s">
        <v>4</v>
      </c>
      <c r="G2483">
        <f>IF(F2483="PP_PM",1,IF(F2483="PP_CASH",2,3))</f>
        <v>1</v>
      </c>
      <c r="H2483" t="s">
        <v>5</v>
      </c>
      <c r="I2483">
        <f>IF(H2483="AKULAKUOB",1,IF(H2483="BUKAEXPRESS",2,IF(H2483="BUKALAPAK",3,IF(H2483="E3",4,IF(H2483="LAZADA",5,IF(H2483="MAGELLAN",6,IF(H2483="SHOPEE",7,IF(H2483="TOKOPEDIA",8,9))))))))</f>
        <v>7</v>
      </c>
      <c r="J2483">
        <v>4000</v>
      </c>
      <c r="K2483">
        <f>IF(M2483="Bermasalah",0,1)</f>
        <v>1</v>
      </c>
      <c r="L2483" t="s">
        <v>49</v>
      </c>
      <c r="M2483" t="str">
        <f t="shared" si="163"/>
        <v>Tidak Bermasalah</v>
      </c>
    </row>
    <row r="2484" spans="1:13" x14ac:dyDescent="0.25">
      <c r="A2484" s="1">
        <v>44927</v>
      </c>
      <c r="B2484" t="s">
        <v>43</v>
      </c>
      <c r="C2484">
        <f t="shared" si="165"/>
        <v>110</v>
      </c>
      <c r="D2484" t="s">
        <v>3</v>
      </c>
      <c r="E2484">
        <f>IF(D2484="ECO",1,IF(D2484="EZ",2,3))</f>
        <v>1</v>
      </c>
      <c r="F2484" t="s">
        <v>4</v>
      </c>
      <c r="G2484">
        <f>IF(F2484="PP_PM",1,IF(F2484="PP_CASH",2,3))</f>
        <v>1</v>
      </c>
      <c r="H2484" t="s">
        <v>5</v>
      </c>
      <c r="I2484">
        <f>IF(H2484="AKULAKUOB",1,IF(H2484="BUKAEXPRESS",2,IF(H2484="BUKALAPAK",3,IF(H2484="E3",4,IF(H2484="LAZADA",5,IF(H2484="MAGELLAN",6,IF(H2484="SHOPEE",7,IF(H2484="TOKOPEDIA",8,9))))))))</f>
        <v>7</v>
      </c>
      <c r="J2484">
        <v>29000</v>
      </c>
      <c r="K2484">
        <f>IF(M2484="Bermasalah",0,1)</f>
        <v>1</v>
      </c>
      <c r="L2484" t="s">
        <v>49</v>
      </c>
      <c r="M2484" t="str">
        <f t="shared" si="163"/>
        <v>Tidak Bermasalah</v>
      </c>
    </row>
    <row r="2485" spans="1:13" x14ac:dyDescent="0.25">
      <c r="A2485" s="1">
        <v>44927</v>
      </c>
      <c r="B2485" t="s">
        <v>43</v>
      </c>
      <c r="C2485">
        <f t="shared" si="165"/>
        <v>110</v>
      </c>
      <c r="D2485" t="s">
        <v>8</v>
      </c>
      <c r="E2485">
        <f>IF(D2485="ECO",1,IF(D2485="EZ",2,3))</f>
        <v>2</v>
      </c>
      <c r="F2485" t="s">
        <v>4</v>
      </c>
      <c r="G2485">
        <f>IF(F2485="PP_PM",1,IF(F2485="PP_CASH",2,3))</f>
        <v>1</v>
      </c>
      <c r="H2485" t="s">
        <v>5</v>
      </c>
      <c r="I2485">
        <f>IF(H2485="AKULAKUOB",1,IF(H2485="BUKAEXPRESS",2,IF(H2485="BUKALAPAK",3,IF(H2485="E3",4,IF(H2485="LAZADA",5,IF(H2485="MAGELLAN",6,IF(H2485="SHOPEE",7,IF(H2485="TOKOPEDIA",8,9))))))))</f>
        <v>7</v>
      </c>
      <c r="J2485">
        <v>19000</v>
      </c>
      <c r="K2485">
        <f>IF(M2485="Bermasalah",0,1)</f>
        <v>1</v>
      </c>
      <c r="L2485" t="s">
        <v>49</v>
      </c>
      <c r="M2485" t="str">
        <f t="shared" si="163"/>
        <v>Tidak Bermasalah</v>
      </c>
    </row>
    <row r="2486" spans="1:13" x14ac:dyDescent="0.25">
      <c r="A2486" s="1">
        <v>44927</v>
      </c>
      <c r="B2486" t="s">
        <v>43</v>
      </c>
      <c r="C2486">
        <f t="shared" si="165"/>
        <v>110</v>
      </c>
      <c r="D2486" t="s">
        <v>3</v>
      </c>
      <c r="E2486">
        <f>IF(D2486="ECO",1,IF(D2486="EZ",2,3))</f>
        <v>1</v>
      </c>
      <c r="F2486" t="s">
        <v>4</v>
      </c>
      <c r="G2486">
        <f>IF(F2486="PP_PM",1,IF(F2486="PP_CASH",2,3))</f>
        <v>1</v>
      </c>
      <c r="H2486" t="s">
        <v>5</v>
      </c>
      <c r="I2486">
        <f>IF(H2486="AKULAKUOB",1,IF(H2486="BUKAEXPRESS",2,IF(H2486="BUKALAPAK",3,IF(H2486="E3",4,IF(H2486="LAZADA",5,IF(H2486="MAGELLAN",6,IF(H2486="SHOPEE",7,IF(H2486="TOKOPEDIA",8,9))))))))</f>
        <v>7</v>
      </c>
      <c r="J2486">
        <v>22500</v>
      </c>
      <c r="K2486">
        <f>IF(M2486="Bermasalah",0,1)</f>
        <v>1</v>
      </c>
      <c r="L2486" t="s">
        <v>49</v>
      </c>
      <c r="M2486" t="str">
        <f t="shared" si="163"/>
        <v>Tidak Bermasalah</v>
      </c>
    </row>
    <row r="2487" spans="1:13" x14ac:dyDescent="0.25">
      <c r="A2487" s="1">
        <v>44927</v>
      </c>
      <c r="B2487" t="s">
        <v>43</v>
      </c>
      <c r="C2487">
        <f t="shared" si="165"/>
        <v>110</v>
      </c>
      <c r="D2487" t="s">
        <v>3</v>
      </c>
      <c r="E2487">
        <f>IF(D2487="ECO",1,IF(D2487="EZ",2,3))</f>
        <v>1</v>
      </c>
      <c r="F2487" t="s">
        <v>4</v>
      </c>
      <c r="G2487">
        <f>IF(F2487="PP_PM",1,IF(F2487="PP_CASH",2,3))</f>
        <v>1</v>
      </c>
      <c r="H2487" t="s">
        <v>5</v>
      </c>
      <c r="I2487">
        <f>IF(H2487="AKULAKUOB",1,IF(H2487="BUKAEXPRESS",2,IF(H2487="BUKALAPAK",3,IF(H2487="E3",4,IF(H2487="LAZADA",5,IF(H2487="MAGELLAN",6,IF(H2487="SHOPEE",7,IF(H2487="TOKOPEDIA",8,9))))))))</f>
        <v>7</v>
      </c>
      <c r="J2487">
        <v>22000</v>
      </c>
      <c r="K2487">
        <f>IF(M2487="Bermasalah",0,1)</f>
        <v>1</v>
      </c>
      <c r="L2487" t="s">
        <v>49</v>
      </c>
      <c r="M2487" t="str">
        <f t="shared" si="163"/>
        <v>Tidak Bermasalah</v>
      </c>
    </row>
    <row r="2488" spans="1:13" x14ac:dyDescent="0.25">
      <c r="A2488" s="1">
        <v>44976</v>
      </c>
      <c r="B2488" t="s">
        <v>43</v>
      </c>
      <c r="C2488">
        <f t="shared" si="165"/>
        <v>110</v>
      </c>
      <c r="D2488" t="s">
        <v>3</v>
      </c>
      <c r="E2488">
        <f>IF(D2488="ECO",1,IF(D2488="EZ",2,3))</f>
        <v>1</v>
      </c>
      <c r="F2488" t="s">
        <v>4</v>
      </c>
      <c r="G2488">
        <f>IF(F2488="PP_PM",1,IF(F2488="PP_CASH",2,3))</f>
        <v>1</v>
      </c>
      <c r="H2488" t="s">
        <v>5</v>
      </c>
      <c r="I2488">
        <f>IF(H2488="AKULAKUOB",1,IF(H2488="BUKAEXPRESS",2,IF(H2488="BUKALAPAK",3,IF(H2488="E3",4,IF(H2488="LAZADA",5,IF(H2488="MAGELLAN",6,IF(H2488="SHOPEE",7,IF(H2488="TOKOPEDIA",8,9))))))))</f>
        <v>7</v>
      </c>
      <c r="J2488">
        <v>28000</v>
      </c>
      <c r="K2488">
        <f>IF(M2488="Bermasalah",0,1)</f>
        <v>1</v>
      </c>
      <c r="L2488" t="s">
        <v>49</v>
      </c>
      <c r="M2488" t="str">
        <f t="shared" si="163"/>
        <v>Tidak Bermasalah</v>
      </c>
    </row>
    <row r="2489" spans="1:13" x14ac:dyDescent="0.25">
      <c r="A2489" s="1">
        <v>44967</v>
      </c>
      <c r="B2489" t="s">
        <v>43</v>
      </c>
      <c r="C2489">
        <f t="shared" si="165"/>
        <v>110</v>
      </c>
      <c r="D2489" t="s">
        <v>8</v>
      </c>
      <c r="E2489">
        <f>IF(D2489="ECO",1,IF(D2489="EZ",2,3))</f>
        <v>2</v>
      </c>
      <c r="F2489" t="s">
        <v>4</v>
      </c>
      <c r="G2489">
        <f>IF(F2489="PP_PM",1,IF(F2489="PP_CASH",2,3))</f>
        <v>1</v>
      </c>
      <c r="H2489" t="s">
        <v>5</v>
      </c>
      <c r="I2489">
        <f>IF(H2489="AKULAKUOB",1,IF(H2489="BUKAEXPRESS",2,IF(H2489="BUKALAPAK",3,IF(H2489="E3",4,IF(H2489="LAZADA",5,IF(H2489="MAGELLAN",6,IF(H2489="SHOPEE",7,IF(H2489="TOKOPEDIA",8,9))))))))</f>
        <v>7</v>
      </c>
      <c r="J2489">
        <v>8000</v>
      </c>
      <c r="K2489">
        <f>IF(M2489="Bermasalah",0,1)</f>
        <v>1</v>
      </c>
      <c r="L2489" t="s">
        <v>49</v>
      </c>
      <c r="M2489" t="str">
        <f t="shared" si="163"/>
        <v>Tidak Bermasalah</v>
      </c>
    </row>
    <row r="2490" spans="1:13" x14ac:dyDescent="0.25">
      <c r="A2490" s="1">
        <v>44974</v>
      </c>
      <c r="B2490" t="s">
        <v>43</v>
      </c>
      <c r="C2490">
        <f t="shared" si="165"/>
        <v>110</v>
      </c>
      <c r="D2490" t="s">
        <v>8</v>
      </c>
      <c r="E2490">
        <f>IF(D2490="ECO",1,IF(D2490="EZ",2,3))</f>
        <v>2</v>
      </c>
      <c r="F2490" t="s">
        <v>4</v>
      </c>
      <c r="G2490">
        <f>IF(F2490="PP_PM",1,IF(F2490="PP_CASH",2,3))</f>
        <v>1</v>
      </c>
      <c r="H2490" t="s">
        <v>5</v>
      </c>
      <c r="I2490">
        <f>IF(H2490="AKULAKUOB",1,IF(H2490="BUKAEXPRESS",2,IF(H2490="BUKALAPAK",3,IF(H2490="E3",4,IF(H2490="LAZADA",5,IF(H2490="MAGELLAN",6,IF(H2490="SHOPEE",7,IF(H2490="TOKOPEDIA",8,9))))))))</f>
        <v>7</v>
      </c>
      <c r="J2490">
        <v>8000</v>
      </c>
      <c r="K2490">
        <f>IF(M2490="Bermasalah",0,1)</f>
        <v>1</v>
      </c>
      <c r="L2490" t="s">
        <v>49</v>
      </c>
      <c r="M2490" t="str">
        <f t="shared" ref="M2490:M2538" si="166">IF(L2490="Other","Bermasalah",IF(L2490="Delivery","Tidak Bermasalah",IF(L2490="Kirim","Tidak Bermasalah",IF(L2490="Pack","Tidak Bermasalah",IF(L2490="Paket Bermasalah","Bermasalah",IF(L2490="Paket Tinggal Gudang","Tidak Bermasalah",IF(L2490="Sampai","Tidak Bermasalah",IF(L2490="Tanda Terima","Tidak Bermasalah",IF(L2490="TTD Retur","Bermasalah",0)))))))))</f>
        <v>Tidak Bermasalah</v>
      </c>
    </row>
    <row r="2491" spans="1:13" x14ac:dyDescent="0.25">
      <c r="A2491" s="1">
        <v>44965</v>
      </c>
      <c r="B2491" t="s">
        <v>43</v>
      </c>
      <c r="C2491">
        <f t="shared" si="165"/>
        <v>110</v>
      </c>
      <c r="D2491" t="s">
        <v>8</v>
      </c>
      <c r="E2491">
        <f>IF(D2491="ECO",1,IF(D2491="EZ",2,3))</f>
        <v>2</v>
      </c>
      <c r="F2491" t="s">
        <v>4</v>
      </c>
      <c r="G2491">
        <f>IF(F2491="PP_PM",1,IF(F2491="PP_CASH",2,3))</f>
        <v>1</v>
      </c>
      <c r="H2491" t="s">
        <v>5</v>
      </c>
      <c r="I2491">
        <f>IF(H2491="AKULAKUOB",1,IF(H2491="BUKAEXPRESS",2,IF(H2491="BUKALAPAK",3,IF(H2491="E3",4,IF(H2491="LAZADA",5,IF(H2491="MAGELLAN",6,IF(H2491="SHOPEE",7,IF(H2491="TOKOPEDIA",8,9))))))))</f>
        <v>7</v>
      </c>
      <c r="J2491">
        <v>22000</v>
      </c>
      <c r="K2491">
        <f>IF(M2491="Bermasalah",0,1)</f>
        <v>1</v>
      </c>
      <c r="L2491" t="s">
        <v>49</v>
      </c>
      <c r="M2491" t="str">
        <f t="shared" si="166"/>
        <v>Tidak Bermasalah</v>
      </c>
    </row>
    <row r="2492" spans="1:13" x14ac:dyDescent="0.25">
      <c r="A2492" s="1">
        <v>44972</v>
      </c>
      <c r="B2492" t="s">
        <v>43</v>
      </c>
      <c r="C2492">
        <f t="shared" si="165"/>
        <v>110</v>
      </c>
      <c r="D2492" t="s">
        <v>3</v>
      </c>
      <c r="E2492">
        <f>IF(D2492="ECO",1,IF(D2492="EZ",2,3))</f>
        <v>1</v>
      </c>
      <c r="F2492" t="s">
        <v>4</v>
      </c>
      <c r="G2492">
        <f>IF(F2492="PP_PM",1,IF(F2492="PP_CASH",2,3))</f>
        <v>1</v>
      </c>
      <c r="H2492" t="s">
        <v>5</v>
      </c>
      <c r="I2492">
        <f>IF(H2492="AKULAKUOB",1,IF(H2492="BUKAEXPRESS",2,IF(H2492="BUKALAPAK",3,IF(H2492="E3",4,IF(H2492="LAZADA",5,IF(H2492="MAGELLAN",6,IF(H2492="SHOPEE",7,IF(H2492="TOKOPEDIA",8,9))))))))</f>
        <v>7</v>
      </c>
      <c r="J2492">
        <v>26000</v>
      </c>
      <c r="K2492">
        <f>IF(M2492="Bermasalah",0,1)</f>
        <v>1</v>
      </c>
      <c r="L2492" t="s">
        <v>49</v>
      </c>
      <c r="M2492" t="str">
        <f t="shared" si="166"/>
        <v>Tidak Bermasalah</v>
      </c>
    </row>
    <row r="2493" spans="1:13" x14ac:dyDescent="0.25">
      <c r="A2493" s="1">
        <v>44964</v>
      </c>
      <c r="B2493" t="s">
        <v>43</v>
      </c>
      <c r="C2493">
        <f t="shared" si="165"/>
        <v>110</v>
      </c>
      <c r="D2493" t="s">
        <v>8</v>
      </c>
      <c r="E2493">
        <f>IF(D2493="ECO",1,IF(D2493="EZ",2,3))</f>
        <v>2</v>
      </c>
      <c r="F2493" t="s">
        <v>4</v>
      </c>
      <c r="G2493">
        <f>IF(F2493="PP_PM",1,IF(F2493="PP_CASH",2,3))</f>
        <v>1</v>
      </c>
      <c r="H2493" t="s">
        <v>5</v>
      </c>
      <c r="I2493">
        <f>IF(H2493="AKULAKUOB",1,IF(H2493="BUKAEXPRESS",2,IF(H2493="BUKALAPAK",3,IF(H2493="E3",4,IF(H2493="LAZADA",5,IF(H2493="MAGELLAN",6,IF(H2493="SHOPEE",7,IF(H2493="TOKOPEDIA",8,9))))))))</f>
        <v>7</v>
      </c>
      <c r="J2493">
        <v>8000</v>
      </c>
      <c r="K2493">
        <f>IF(M2493="Bermasalah",0,1)</f>
        <v>1</v>
      </c>
      <c r="L2493" t="s">
        <v>49</v>
      </c>
      <c r="M2493" t="str">
        <f t="shared" si="166"/>
        <v>Tidak Bermasalah</v>
      </c>
    </row>
    <row r="2494" spans="1:13" x14ac:dyDescent="0.25">
      <c r="A2494" s="1">
        <v>44971</v>
      </c>
      <c r="B2494" t="s">
        <v>43</v>
      </c>
      <c r="C2494">
        <f t="shared" si="165"/>
        <v>110</v>
      </c>
      <c r="D2494" t="s">
        <v>8</v>
      </c>
      <c r="E2494">
        <f>IF(D2494="ECO",1,IF(D2494="EZ",2,3))</f>
        <v>2</v>
      </c>
      <c r="F2494" t="s">
        <v>4</v>
      </c>
      <c r="G2494">
        <f>IF(F2494="PP_PM",1,IF(F2494="PP_CASH",2,3))</f>
        <v>1</v>
      </c>
      <c r="H2494" t="s">
        <v>5</v>
      </c>
      <c r="I2494">
        <f>IF(H2494="AKULAKUOB",1,IF(H2494="BUKAEXPRESS",2,IF(H2494="BUKALAPAK",3,IF(H2494="E3",4,IF(H2494="LAZADA",5,IF(H2494="MAGELLAN",6,IF(H2494="SHOPEE",7,IF(H2494="TOKOPEDIA",8,9))))))))</f>
        <v>7</v>
      </c>
      <c r="J2494">
        <v>8000</v>
      </c>
      <c r="K2494">
        <f>IF(M2494="Bermasalah",0,1)</f>
        <v>1</v>
      </c>
      <c r="L2494" t="s">
        <v>49</v>
      </c>
      <c r="M2494" t="str">
        <f t="shared" si="166"/>
        <v>Tidak Bermasalah</v>
      </c>
    </row>
    <row r="2495" spans="1:13" x14ac:dyDescent="0.25">
      <c r="A2495" s="1">
        <v>44958</v>
      </c>
      <c r="B2495" t="s">
        <v>43</v>
      </c>
      <c r="C2495">
        <f t="shared" si="165"/>
        <v>110</v>
      </c>
      <c r="D2495" t="s">
        <v>8</v>
      </c>
      <c r="E2495">
        <f>IF(D2495="ECO",1,IF(D2495="EZ",2,3))</f>
        <v>2</v>
      </c>
      <c r="F2495" t="s">
        <v>4</v>
      </c>
      <c r="G2495">
        <f>IF(F2495="PP_PM",1,IF(F2495="PP_CASH",2,3))</f>
        <v>1</v>
      </c>
      <c r="H2495" t="s">
        <v>5</v>
      </c>
      <c r="I2495">
        <f>IF(H2495="AKULAKUOB",1,IF(H2495="BUKAEXPRESS",2,IF(H2495="BUKALAPAK",3,IF(H2495="E3",4,IF(H2495="LAZADA",5,IF(H2495="MAGELLAN",6,IF(H2495="SHOPEE",7,IF(H2495="TOKOPEDIA",8,9))))))))</f>
        <v>7</v>
      </c>
      <c r="J2495">
        <v>22000</v>
      </c>
      <c r="K2495">
        <f>IF(M2495="Bermasalah",0,1)</f>
        <v>1</v>
      </c>
      <c r="L2495" t="s">
        <v>49</v>
      </c>
      <c r="M2495" t="str">
        <f t="shared" si="166"/>
        <v>Tidak Bermasalah</v>
      </c>
    </row>
    <row r="2496" spans="1:13" x14ac:dyDescent="0.25">
      <c r="A2496" s="1">
        <v>44963</v>
      </c>
      <c r="B2496" t="s">
        <v>43</v>
      </c>
      <c r="C2496">
        <f t="shared" si="165"/>
        <v>110</v>
      </c>
      <c r="D2496" t="s">
        <v>3</v>
      </c>
      <c r="E2496">
        <f>IF(D2496="ECO",1,IF(D2496="EZ",2,3))</f>
        <v>1</v>
      </c>
      <c r="F2496" t="s">
        <v>4</v>
      </c>
      <c r="G2496">
        <f>IF(F2496="PP_PM",1,IF(F2496="PP_CASH",2,3))</f>
        <v>1</v>
      </c>
      <c r="H2496" t="s">
        <v>5</v>
      </c>
      <c r="I2496">
        <f>IF(H2496="AKULAKUOB",1,IF(H2496="BUKAEXPRESS",2,IF(H2496="BUKALAPAK",3,IF(H2496="E3",4,IF(H2496="LAZADA",5,IF(H2496="MAGELLAN",6,IF(H2496="SHOPEE",7,IF(H2496="TOKOPEDIA",8,9))))))))</f>
        <v>7</v>
      </c>
      <c r="J2496">
        <v>28958</v>
      </c>
      <c r="K2496">
        <f>IF(M2496="Bermasalah",0,1)</f>
        <v>1</v>
      </c>
      <c r="L2496" t="s">
        <v>49</v>
      </c>
      <c r="M2496" t="str">
        <f t="shared" si="166"/>
        <v>Tidak Bermasalah</v>
      </c>
    </row>
    <row r="2497" spans="1:13" x14ac:dyDescent="0.25">
      <c r="A2497" s="1">
        <v>44980</v>
      </c>
      <c r="B2497" t="s">
        <v>43</v>
      </c>
      <c r="C2497">
        <f t="shared" si="165"/>
        <v>110</v>
      </c>
      <c r="D2497" t="s">
        <v>3</v>
      </c>
      <c r="E2497">
        <f>IF(D2497="ECO",1,IF(D2497="EZ",2,3))</f>
        <v>1</v>
      </c>
      <c r="F2497" t="s">
        <v>4</v>
      </c>
      <c r="G2497">
        <f>IF(F2497="PP_PM",1,IF(F2497="PP_CASH",2,3))</f>
        <v>1</v>
      </c>
      <c r="H2497" t="s">
        <v>5</v>
      </c>
      <c r="I2497">
        <f>IF(H2497="AKULAKUOB",1,IF(H2497="BUKAEXPRESS",2,IF(H2497="BUKALAPAK",3,IF(H2497="E3",4,IF(H2497="LAZADA",5,IF(H2497="MAGELLAN",6,IF(H2497="SHOPEE",7,IF(H2497="TOKOPEDIA",8,9))))))))</f>
        <v>7</v>
      </c>
      <c r="J2497">
        <v>25740</v>
      </c>
      <c r="K2497">
        <f>IF(M2497="Bermasalah",0,1)</f>
        <v>1</v>
      </c>
      <c r="L2497" t="s">
        <v>49</v>
      </c>
      <c r="M2497" t="str">
        <f t="shared" si="166"/>
        <v>Tidak Bermasalah</v>
      </c>
    </row>
    <row r="2498" spans="1:13" x14ac:dyDescent="0.25">
      <c r="A2498" s="1">
        <v>44958</v>
      </c>
      <c r="B2498" t="s">
        <v>43</v>
      </c>
      <c r="C2498">
        <f t="shared" si="165"/>
        <v>110</v>
      </c>
      <c r="D2498" t="s">
        <v>8</v>
      </c>
      <c r="E2498">
        <f>IF(D2498="ECO",1,IF(D2498="EZ",2,3))</f>
        <v>2</v>
      </c>
      <c r="F2498" t="s">
        <v>4</v>
      </c>
      <c r="G2498">
        <f>IF(F2498="PP_PM",1,IF(F2498="PP_CASH",2,3))</f>
        <v>1</v>
      </c>
      <c r="H2498" t="s">
        <v>5</v>
      </c>
      <c r="I2498">
        <f>IF(H2498="AKULAKUOB",1,IF(H2498="BUKAEXPRESS",2,IF(H2498="BUKALAPAK",3,IF(H2498="E3",4,IF(H2498="LAZADA",5,IF(H2498="MAGELLAN",6,IF(H2498="SHOPEE",7,IF(H2498="TOKOPEDIA",8,9))))))))</f>
        <v>7</v>
      </c>
      <c r="J2498">
        <v>3880</v>
      </c>
      <c r="K2498">
        <f>IF(M2498="Bermasalah",0,1)</f>
        <v>1</v>
      </c>
      <c r="L2498" t="s">
        <v>49</v>
      </c>
      <c r="M2498" t="str">
        <f t="shared" si="166"/>
        <v>Tidak Bermasalah</v>
      </c>
    </row>
    <row r="2499" spans="1:13" x14ac:dyDescent="0.25">
      <c r="A2499" s="1">
        <v>44958</v>
      </c>
      <c r="B2499" t="s">
        <v>43</v>
      </c>
      <c r="C2499">
        <f t="shared" si="165"/>
        <v>110</v>
      </c>
      <c r="D2499" t="s">
        <v>3</v>
      </c>
      <c r="E2499">
        <f>IF(D2499="ECO",1,IF(D2499="EZ",2,3))</f>
        <v>1</v>
      </c>
      <c r="F2499" t="s">
        <v>4</v>
      </c>
      <c r="G2499">
        <f>IF(F2499="PP_PM",1,IF(F2499="PP_CASH",2,3))</f>
        <v>1</v>
      </c>
      <c r="H2499" t="s">
        <v>5</v>
      </c>
      <c r="I2499">
        <f>IF(H2499="AKULAKUOB",1,IF(H2499="BUKAEXPRESS",2,IF(H2499="BUKALAPAK",3,IF(H2499="E3",4,IF(H2499="LAZADA",5,IF(H2499="MAGELLAN",6,IF(H2499="SHOPEE",7,IF(H2499="TOKOPEDIA",8,9))))))))</f>
        <v>7</v>
      </c>
      <c r="J2499">
        <v>13860</v>
      </c>
      <c r="K2499">
        <f>IF(M2499="Bermasalah",0,1)</f>
        <v>1</v>
      </c>
      <c r="L2499" t="s">
        <v>49</v>
      </c>
      <c r="M2499" t="str">
        <f t="shared" si="166"/>
        <v>Tidak Bermasalah</v>
      </c>
    </row>
    <row r="2500" spans="1:13" x14ac:dyDescent="0.25">
      <c r="A2500" s="1">
        <v>45049</v>
      </c>
      <c r="B2500" t="s">
        <v>139</v>
      </c>
      <c r="C2500">
        <f t="shared" si="165"/>
        <v>111</v>
      </c>
      <c r="D2500" t="s">
        <v>3</v>
      </c>
      <c r="E2500">
        <f>IF(D2500="ECO",1,IF(D2500="EZ",2,3))</f>
        <v>1</v>
      </c>
      <c r="F2500" t="s">
        <v>4</v>
      </c>
      <c r="G2500">
        <f>IF(F2500="PP_PM",1,IF(F2500="PP_CASH",2,3))</f>
        <v>1</v>
      </c>
      <c r="H2500" t="s">
        <v>5</v>
      </c>
      <c r="I2500">
        <f>IF(H2500="AKULAKUOB",1,IF(H2500="BUKAEXPRESS",2,IF(H2500="BUKALAPAK",3,IF(H2500="E3",4,IF(H2500="LAZADA",5,IF(H2500="MAGELLAN",6,IF(H2500="SHOPEE",7,IF(H2500="TOKOPEDIA",8,9))))))))</f>
        <v>7</v>
      </c>
      <c r="J2500">
        <v>15345</v>
      </c>
      <c r="K2500">
        <f>IF(M2500="Bermasalah",0,1)</f>
        <v>1</v>
      </c>
      <c r="L2500" t="s">
        <v>49</v>
      </c>
      <c r="M2500" t="str">
        <f t="shared" si="166"/>
        <v>Tidak Bermasalah</v>
      </c>
    </row>
    <row r="2501" spans="1:13" x14ac:dyDescent="0.25">
      <c r="A2501" s="1">
        <v>45068</v>
      </c>
      <c r="B2501" t="s">
        <v>139</v>
      </c>
      <c r="C2501">
        <f t="shared" si="165"/>
        <v>110</v>
      </c>
      <c r="D2501" t="s">
        <v>8</v>
      </c>
      <c r="E2501">
        <f>IF(D2501="ECO",1,IF(D2501="EZ",2,3))</f>
        <v>2</v>
      </c>
      <c r="F2501" t="s">
        <v>4</v>
      </c>
      <c r="G2501">
        <f>IF(F2501="PP_PM",1,IF(F2501="PP_CASH",2,3))</f>
        <v>1</v>
      </c>
      <c r="H2501" t="s">
        <v>5</v>
      </c>
      <c r="I2501">
        <f>IF(H2501="AKULAKUOB",1,IF(H2501="BUKAEXPRESS",2,IF(H2501="BUKALAPAK",3,IF(H2501="E3",4,IF(H2501="LAZADA",5,IF(H2501="MAGELLAN",6,IF(H2501="SHOPEE",7,IF(H2501="TOKOPEDIA",8,9))))))))</f>
        <v>7</v>
      </c>
      <c r="J2501">
        <v>3880</v>
      </c>
      <c r="K2501">
        <f>IF(M2501="Bermasalah",0,1)</f>
        <v>0</v>
      </c>
      <c r="L2501" t="s">
        <v>19</v>
      </c>
      <c r="M2501" t="str">
        <f t="shared" si="166"/>
        <v>Bermasalah</v>
      </c>
    </row>
    <row r="2502" spans="1:13" x14ac:dyDescent="0.25">
      <c r="A2502" s="1">
        <v>44950</v>
      </c>
      <c r="B2502" t="s">
        <v>52</v>
      </c>
      <c r="C2502">
        <f t="shared" si="165"/>
        <v>111</v>
      </c>
      <c r="D2502" t="s">
        <v>3</v>
      </c>
      <c r="E2502">
        <f>IF(D2502="ECO",1,IF(D2502="EZ",2,3))</f>
        <v>1</v>
      </c>
      <c r="F2502" t="s">
        <v>4</v>
      </c>
      <c r="G2502">
        <f>IF(F2502="PP_PM",1,IF(F2502="PP_CASH",2,3))</f>
        <v>1</v>
      </c>
      <c r="H2502" t="s">
        <v>12</v>
      </c>
      <c r="I2502">
        <f>IF(H2502="AKULAKUOB",1,IF(H2502="BUKAEXPRESS",2,IF(H2502="BUKALAPAK",3,IF(H2502="E3",4,IF(H2502="LAZADA",5,IF(H2502="MAGELLAN",6,IF(H2502="SHOPEE",7,IF(H2502="TOKOPEDIA",8,9))))))))</f>
        <v>6</v>
      </c>
      <c r="J2502">
        <v>20048</v>
      </c>
      <c r="K2502">
        <f>IF(M2502="Bermasalah",0,1)</f>
        <v>1</v>
      </c>
      <c r="L2502" t="s">
        <v>49</v>
      </c>
      <c r="M2502" t="str">
        <f t="shared" si="166"/>
        <v>Tidak Bermasalah</v>
      </c>
    </row>
    <row r="2503" spans="1:13" x14ac:dyDescent="0.25">
      <c r="A2503" s="1">
        <v>44951</v>
      </c>
      <c r="B2503" t="s">
        <v>52</v>
      </c>
      <c r="C2503">
        <f t="shared" si="165"/>
        <v>110</v>
      </c>
      <c r="D2503" t="s">
        <v>3</v>
      </c>
      <c r="E2503">
        <f>IF(D2503="ECO",1,IF(D2503="EZ",2,3))</f>
        <v>1</v>
      </c>
      <c r="F2503" t="s">
        <v>4</v>
      </c>
      <c r="G2503">
        <f>IF(F2503="PP_PM",1,IF(F2503="PP_CASH",2,3))</f>
        <v>1</v>
      </c>
      <c r="H2503" t="s">
        <v>12</v>
      </c>
      <c r="I2503">
        <f>IF(H2503="AKULAKUOB",1,IF(H2503="BUKAEXPRESS",2,IF(H2503="BUKALAPAK",3,IF(H2503="E3",4,IF(H2503="LAZADA",5,IF(H2503="MAGELLAN",6,IF(H2503="SHOPEE",7,IF(H2503="TOKOPEDIA",8,9))))))))</f>
        <v>6</v>
      </c>
      <c r="J2503">
        <v>29238</v>
      </c>
      <c r="K2503">
        <f>IF(M2503="Bermasalah",0,1)</f>
        <v>1</v>
      </c>
      <c r="L2503" t="s">
        <v>49</v>
      </c>
      <c r="M2503" t="str">
        <f t="shared" si="166"/>
        <v>Tidak Bermasalah</v>
      </c>
    </row>
    <row r="2504" spans="1:13" x14ac:dyDescent="0.25">
      <c r="A2504" s="1">
        <v>44956</v>
      </c>
      <c r="B2504" t="s">
        <v>52</v>
      </c>
      <c r="C2504">
        <f t="shared" si="165"/>
        <v>110</v>
      </c>
      <c r="D2504" t="s">
        <v>3</v>
      </c>
      <c r="E2504">
        <f>IF(D2504="ECO",1,IF(D2504="EZ",2,3))</f>
        <v>1</v>
      </c>
      <c r="F2504" t="s">
        <v>4</v>
      </c>
      <c r="G2504">
        <f>IF(F2504="PP_PM",1,IF(F2504="PP_CASH",2,3))</f>
        <v>1</v>
      </c>
      <c r="H2504" t="s">
        <v>12</v>
      </c>
      <c r="I2504">
        <f>IF(H2504="AKULAKUOB",1,IF(H2504="BUKAEXPRESS",2,IF(H2504="BUKALAPAK",3,IF(H2504="E3",4,IF(H2504="LAZADA",5,IF(H2504="MAGELLAN",6,IF(H2504="SHOPEE",7,IF(H2504="TOKOPEDIA",8,9))))))))</f>
        <v>6</v>
      </c>
      <c r="J2504">
        <v>23018</v>
      </c>
      <c r="K2504">
        <f>IF(M2504="Bermasalah",0,1)</f>
        <v>1</v>
      </c>
      <c r="L2504" t="s">
        <v>49</v>
      </c>
      <c r="M2504" t="str">
        <f t="shared" si="166"/>
        <v>Tidak Bermasalah</v>
      </c>
    </row>
    <row r="2505" spans="1:13" x14ac:dyDescent="0.25">
      <c r="A2505" s="1">
        <v>44957</v>
      </c>
      <c r="B2505" t="s">
        <v>52</v>
      </c>
      <c r="C2505">
        <f t="shared" si="165"/>
        <v>110</v>
      </c>
      <c r="D2505" t="s">
        <v>3</v>
      </c>
      <c r="E2505">
        <f>IF(D2505="ECO",1,IF(D2505="EZ",2,3))</f>
        <v>1</v>
      </c>
      <c r="F2505" t="s">
        <v>4</v>
      </c>
      <c r="G2505">
        <f>IF(F2505="PP_PM",1,IF(F2505="PP_CASH",2,3))</f>
        <v>1</v>
      </c>
      <c r="H2505" t="s">
        <v>12</v>
      </c>
      <c r="I2505">
        <f>IF(H2505="AKULAKUOB",1,IF(H2505="BUKAEXPRESS",2,IF(H2505="BUKALAPAK",3,IF(H2505="E3",4,IF(H2505="LAZADA",5,IF(H2505="MAGELLAN",6,IF(H2505="SHOPEE",7,IF(H2505="TOKOPEDIA",8,9))))))))</f>
        <v>6</v>
      </c>
      <c r="J2505">
        <v>26730</v>
      </c>
      <c r="K2505">
        <f>IF(M2505="Bermasalah",0,1)</f>
        <v>1</v>
      </c>
      <c r="L2505" t="s">
        <v>49</v>
      </c>
      <c r="M2505" t="str">
        <f t="shared" si="166"/>
        <v>Tidak Bermasalah</v>
      </c>
    </row>
    <row r="2506" spans="1:13" x14ac:dyDescent="0.25">
      <c r="A2506" s="1">
        <v>44957</v>
      </c>
      <c r="B2506" t="s">
        <v>52</v>
      </c>
      <c r="C2506">
        <f t="shared" si="165"/>
        <v>110</v>
      </c>
      <c r="D2506" t="s">
        <v>3</v>
      </c>
      <c r="E2506">
        <f>IF(D2506="ECO",1,IF(D2506="EZ",2,3))</f>
        <v>1</v>
      </c>
      <c r="F2506" t="s">
        <v>4</v>
      </c>
      <c r="G2506">
        <f>IF(F2506="PP_PM",1,IF(F2506="PP_CASH",2,3))</f>
        <v>1</v>
      </c>
      <c r="H2506" t="s">
        <v>12</v>
      </c>
      <c r="I2506">
        <f>IF(H2506="AKULAKUOB",1,IF(H2506="BUKAEXPRESS",2,IF(H2506="BUKALAPAK",3,IF(H2506="E3",4,IF(H2506="LAZADA",5,IF(H2506="MAGELLAN",6,IF(H2506="SHOPEE",7,IF(H2506="TOKOPEDIA",8,9))))))))</f>
        <v>6</v>
      </c>
      <c r="J2506">
        <v>24998</v>
      </c>
      <c r="K2506">
        <f>IF(M2506="Bermasalah",0,1)</f>
        <v>1</v>
      </c>
      <c r="L2506" t="s">
        <v>49</v>
      </c>
      <c r="M2506" t="str">
        <f t="shared" si="166"/>
        <v>Tidak Bermasalah</v>
      </c>
    </row>
    <row r="2507" spans="1:13" x14ac:dyDescent="0.25">
      <c r="A2507" s="1">
        <v>44950</v>
      </c>
      <c r="B2507" t="s">
        <v>52</v>
      </c>
      <c r="C2507">
        <f t="shared" si="165"/>
        <v>110</v>
      </c>
      <c r="D2507" t="s">
        <v>8</v>
      </c>
      <c r="E2507">
        <f>IF(D2507="ECO",1,IF(D2507="EZ",2,3))</f>
        <v>2</v>
      </c>
      <c r="F2507" t="s">
        <v>4</v>
      </c>
      <c r="G2507">
        <f>IF(F2507="PP_PM",1,IF(F2507="PP_CASH",2,3))</f>
        <v>1</v>
      </c>
      <c r="H2507" t="s">
        <v>12</v>
      </c>
      <c r="I2507">
        <f>IF(H2507="AKULAKUOB",1,IF(H2507="BUKAEXPRESS",2,IF(H2507="BUKALAPAK",3,IF(H2507="E3",4,IF(H2507="LAZADA",5,IF(H2507="MAGELLAN",6,IF(H2507="SHOPEE",7,IF(H2507="TOKOPEDIA",8,9))))))))</f>
        <v>6</v>
      </c>
      <c r="J2507">
        <v>66930</v>
      </c>
      <c r="K2507">
        <f>IF(M2507="Bermasalah",0,1)</f>
        <v>1</v>
      </c>
      <c r="L2507" t="s">
        <v>49</v>
      </c>
      <c r="M2507" t="str">
        <f t="shared" si="166"/>
        <v>Tidak Bermasalah</v>
      </c>
    </row>
    <row r="2508" spans="1:13" x14ac:dyDescent="0.25">
      <c r="A2508" s="1">
        <v>44971</v>
      </c>
      <c r="B2508" t="s">
        <v>52</v>
      </c>
      <c r="C2508">
        <f t="shared" si="165"/>
        <v>110</v>
      </c>
      <c r="D2508" t="s">
        <v>3</v>
      </c>
      <c r="E2508">
        <f>IF(D2508="ECO",1,IF(D2508="EZ",2,3))</f>
        <v>1</v>
      </c>
      <c r="F2508" t="s">
        <v>4</v>
      </c>
      <c r="G2508">
        <f>IF(F2508="PP_PM",1,IF(F2508="PP_CASH",2,3))</f>
        <v>1</v>
      </c>
      <c r="H2508" t="s">
        <v>12</v>
      </c>
      <c r="I2508">
        <f>IF(H2508="AKULAKUOB",1,IF(H2508="BUKAEXPRESS",2,IF(H2508="BUKALAPAK",3,IF(H2508="E3",4,IF(H2508="LAZADA",5,IF(H2508="MAGELLAN",6,IF(H2508="SHOPEE",7,IF(H2508="TOKOPEDIA",8,9))))))))</f>
        <v>6</v>
      </c>
      <c r="J2508">
        <v>32918</v>
      </c>
      <c r="K2508">
        <f>IF(M2508="Bermasalah",0,1)</f>
        <v>1</v>
      </c>
      <c r="L2508" t="s">
        <v>49</v>
      </c>
      <c r="M2508" t="str">
        <f t="shared" si="166"/>
        <v>Tidak Bermasalah</v>
      </c>
    </row>
    <row r="2509" spans="1:13" x14ac:dyDescent="0.25">
      <c r="A2509" s="1">
        <v>44968</v>
      </c>
      <c r="B2509" t="s">
        <v>52</v>
      </c>
      <c r="C2509">
        <f t="shared" si="165"/>
        <v>110</v>
      </c>
      <c r="D2509" t="s">
        <v>3</v>
      </c>
      <c r="E2509">
        <f>IF(D2509="ECO",1,IF(D2509="EZ",2,3))</f>
        <v>1</v>
      </c>
      <c r="F2509" t="s">
        <v>4</v>
      </c>
      <c r="G2509">
        <f>IF(F2509="PP_PM",1,IF(F2509="PP_CASH",2,3))</f>
        <v>1</v>
      </c>
      <c r="H2509" t="s">
        <v>12</v>
      </c>
      <c r="I2509">
        <f>IF(H2509="AKULAKUOB",1,IF(H2509="BUKAEXPRESS",2,IF(H2509="BUKALAPAK",3,IF(H2509="E3",4,IF(H2509="LAZADA",5,IF(H2509="MAGELLAN",6,IF(H2509="SHOPEE",7,IF(H2509="TOKOPEDIA",8,9))))))))</f>
        <v>6</v>
      </c>
      <c r="J2509">
        <v>21532</v>
      </c>
      <c r="K2509">
        <f>IF(M2509="Bermasalah",0,1)</f>
        <v>1</v>
      </c>
      <c r="L2509" t="s">
        <v>49</v>
      </c>
      <c r="M2509" t="str">
        <f t="shared" si="166"/>
        <v>Tidak Bermasalah</v>
      </c>
    </row>
    <row r="2510" spans="1:13" x14ac:dyDescent="0.25">
      <c r="A2510" s="1">
        <v>44974</v>
      </c>
      <c r="B2510" t="s">
        <v>52</v>
      </c>
      <c r="C2510">
        <f t="shared" si="165"/>
        <v>110</v>
      </c>
      <c r="D2510" t="s">
        <v>3</v>
      </c>
      <c r="E2510">
        <f>IF(D2510="ECO",1,IF(D2510="EZ",2,3))</f>
        <v>1</v>
      </c>
      <c r="F2510" t="s">
        <v>4</v>
      </c>
      <c r="G2510">
        <f>IF(F2510="PP_PM",1,IF(F2510="PP_CASH",2,3))</f>
        <v>1</v>
      </c>
      <c r="H2510" t="s">
        <v>12</v>
      </c>
      <c r="I2510">
        <f>IF(H2510="AKULAKUOB",1,IF(H2510="BUKAEXPRESS",2,IF(H2510="BUKALAPAK",3,IF(H2510="E3",4,IF(H2510="LAZADA",5,IF(H2510="MAGELLAN",6,IF(H2510="SHOPEE",7,IF(H2510="TOKOPEDIA",8,9))))))))</f>
        <v>6</v>
      </c>
      <c r="J2510">
        <v>27472</v>
      </c>
      <c r="K2510">
        <f>IF(M2510="Bermasalah",0,1)</f>
        <v>1</v>
      </c>
      <c r="L2510" t="s">
        <v>49</v>
      </c>
      <c r="M2510" t="str">
        <f t="shared" si="166"/>
        <v>Tidak Bermasalah</v>
      </c>
    </row>
    <row r="2511" spans="1:13" x14ac:dyDescent="0.25">
      <c r="A2511" s="1">
        <v>44963</v>
      </c>
      <c r="B2511" t="s">
        <v>52</v>
      </c>
      <c r="C2511">
        <f t="shared" si="165"/>
        <v>110</v>
      </c>
      <c r="D2511" t="s">
        <v>3</v>
      </c>
      <c r="E2511">
        <f>IF(D2511="ECO",1,IF(D2511="EZ",2,3))</f>
        <v>1</v>
      </c>
      <c r="F2511" t="s">
        <v>4</v>
      </c>
      <c r="G2511">
        <f>IF(F2511="PP_PM",1,IF(F2511="PP_CASH",2,3))</f>
        <v>1</v>
      </c>
      <c r="H2511" t="s">
        <v>12</v>
      </c>
      <c r="I2511">
        <f>IF(H2511="AKULAKUOB",1,IF(H2511="BUKAEXPRESS",2,IF(H2511="BUKALAPAK",3,IF(H2511="E3",4,IF(H2511="LAZADA",5,IF(H2511="MAGELLAN",6,IF(H2511="SHOPEE",7,IF(H2511="TOKOPEDIA",8,9))))))))</f>
        <v>6</v>
      </c>
      <c r="J2511">
        <v>24998</v>
      </c>
      <c r="K2511">
        <f>IF(M2511="Bermasalah",0,1)</f>
        <v>1</v>
      </c>
      <c r="L2511" t="s">
        <v>49</v>
      </c>
      <c r="M2511" t="str">
        <f t="shared" si="166"/>
        <v>Tidak Bermasalah</v>
      </c>
    </row>
    <row r="2512" spans="1:13" x14ac:dyDescent="0.25">
      <c r="A2512" s="1">
        <v>45051</v>
      </c>
      <c r="B2512" t="s">
        <v>52</v>
      </c>
      <c r="C2512">
        <f t="shared" si="165"/>
        <v>110</v>
      </c>
      <c r="D2512" t="s">
        <v>3</v>
      </c>
      <c r="E2512">
        <f>IF(D2512="ECO",1,IF(D2512="EZ",2,3))</f>
        <v>1</v>
      </c>
      <c r="F2512" t="s">
        <v>4</v>
      </c>
      <c r="G2512">
        <f>IF(F2512="PP_PM",1,IF(F2512="PP_CASH",2,3))</f>
        <v>1</v>
      </c>
      <c r="H2512" t="s">
        <v>12</v>
      </c>
      <c r="I2512">
        <f>IF(H2512="AKULAKUOB",1,IF(H2512="BUKAEXPRESS",2,IF(H2512="BUKALAPAK",3,IF(H2512="E3",4,IF(H2512="LAZADA",5,IF(H2512="MAGELLAN",6,IF(H2512="SHOPEE",7,IF(H2512="TOKOPEDIA",8,9))))))))</f>
        <v>6</v>
      </c>
      <c r="J2512">
        <v>28958</v>
      </c>
      <c r="K2512">
        <f>IF(M2512="Bermasalah",0,1)</f>
        <v>1</v>
      </c>
      <c r="L2512" t="s">
        <v>49</v>
      </c>
      <c r="M2512" t="str">
        <f t="shared" si="166"/>
        <v>Tidak Bermasalah</v>
      </c>
    </row>
    <row r="2513" spans="1:13" x14ac:dyDescent="0.25">
      <c r="A2513" s="1">
        <v>45070</v>
      </c>
      <c r="B2513" t="s">
        <v>52</v>
      </c>
      <c r="C2513">
        <f t="shared" si="165"/>
        <v>110</v>
      </c>
      <c r="D2513" t="s">
        <v>3</v>
      </c>
      <c r="E2513">
        <f>IF(D2513="ECO",1,IF(D2513="EZ",2,3))</f>
        <v>1</v>
      </c>
      <c r="F2513" t="s">
        <v>4</v>
      </c>
      <c r="G2513">
        <f>IF(F2513="PP_PM",1,IF(F2513="PP_CASH",2,3))</f>
        <v>1</v>
      </c>
      <c r="H2513" t="s">
        <v>12</v>
      </c>
      <c r="I2513">
        <f>IF(H2513="AKULAKUOB",1,IF(H2513="BUKAEXPRESS",2,IF(H2513="BUKALAPAK",3,IF(H2513="E3",4,IF(H2513="LAZADA",5,IF(H2513="MAGELLAN",6,IF(H2513="SHOPEE",7,IF(H2513="TOKOPEDIA",8,9))))))))</f>
        <v>6</v>
      </c>
      <c r="J2513">
        <v>31680</v>
      </c>
      <c r="K2513">
        <f>IF(M2513="Bermasalah",0,1)</f>
        <v>0</v>
      </c>
      <c r="L2513" t="s">
        <v>19</v>
      </c>
      <c r="M2513" t="str">
        <f t="shared" si="166"/>
        <v>Bermasalah</v>
      </c>
    </row>
    <row r="2514" spans="1:13" x14ac:dyDescent="0.25">
      <c r="A2514" s="1">
        <v>44957</v>
      </c>
      <c r="B2514" t="s">
        <v>71</v>
      </c>
      <c r="C2514">
        <f t="shared" si="165"/>
        <v>111</v>
      </c>
      <c r="D2514" t="s">
        <v>3</v>
      </c>
      <c r="E2514">
        <f>IF(D2514="ECO",1,IF(D2514="EZ",2,3))</f>
        <v>1</v>
      </c>
      <c r="F2514" t="s">
        <v>4</v>
      </c>
      <c r="G2514">
        <f>IF(F2514="PP_PM",1,IF(F2514="PP_CASH",2,3))</f>
        <v>1</v>
      </c>
      <c r="H2514" t="s">
        <v>5</v>
      </c>
      <c r="I2514">
        <f>IF(H2514="AKULAKUOB",1,IF(H2514="BUKAEXPRESS",2,IF(H2514="BUKALAPAK",3,IF(H2514="E3",4,IF(H2514="LAZADA",5,IF(H2514="MAGELLAN",6,IF(H2514="SHOPEE",7,IF(H2514="TOKOPEDIA",8,9))))))))</f>
        <v>7</v>
      </c>
      <c r="J2514">
        <v>27225</v>
      </c>
      <c r="K2514">
        <f>IF(M2514="Bermasalah",0,1)</f>
        <v>1</v>
      </c>
      <c r="L2514" t="s">
        <v>49</v>
      </c>
      <c r="M2514" t="str">
        <f t="shared" si="166"/>
        <v>Tidak Bermasalah</v>
      </c>
    </row>
    <row r="2515" spans="1:13" x14ac:dyDescent="0.25">
      <c r="A2515" s="1">
        <v>44957</v>
      </c>
      <c r="B2515" t="s">
        <v>71</v>
      </c>
      <c r="C2515">
        <f>IF(B2515=B2514,111,112)</f>
        <v>111</v>
      </c>
      <c r="D2515" t="s">
        <v>3</v>
      </c>
      <c r="E2515">
        <f>IF(D2515="ECO",1,IF(D2515="EZ",2,3))</f>
        <v>1</v>
      </c>
      <c r="F2515" t="s">
        <v>4</v>
      </c>
      <c r="G2515">
        <f>IF(F2515="PP_PM",1,IF(F2515="PP_CASH",2,3))</f>
        <v>1</v>
      </c>
      <c r="H2515" t="s">
        <v>5</v>
      </c>
      <c r="I2515">
        <f>IF(H2515="AKULAKUOB",1,IF(H2515="BUKAEXPRESS",2,IF(H2515="BUKALAPAK",3,IF(H2515="E3",4,IF(H2515="LAZADA",5,IF(H2515="MAGELLAN",6,IF(H2515="SHOPEE",7,IF(H2515="TOKOPEDIA",8,9))))))))</f>
        <v>7</v>
      </c>
      <c r="J2515">
        <v>29700</v>
      </c>
      <c r="K2515">
        <f>IF(M2515="Bermasalah",0,1)</f>
        <v>1</v>
      </c>
      <c r="L2515" t="s">
        <v>49</v>
      </c>
      <c r="M2515" t="str">
        <f t="shared" si="166"/>
        <v>Tidak Bermasalah</v>
      </c>
    </row>
    <row r="2516" spans="1:13" x14ac:dyDescent="0.25">
      <c r="A2516" s="1">
        <v>44927</v>
      </c>
      <c r="B2516" t="s">
        <v>71</v>
      </c>
      <c r="C2516">
        <f t="shared" ref="C2516:C2538" si="167">IF(B2516=B2515,111,112)</f>
        <v>111</v>
      </c>
      <c r="D2516" t="s">
        <v>8</v>
      </c>
      <c r="E2516">
        <f>IF(D2516="ECO",1,IF(D2516="EZ",2,3))</f>
        <v>2</v>
      </c>
      <c r="F2516" t="s">
        <v>4</v>
      </c>
      <c r="G2516">
        <f>IF(F2516="PP_PM",1,IF(F2516="PP_CASH",2,3))</f>
        <v>1</v>
      </c>
      <c r="H2516" t="s">
        <v>5</v>
      </c>
      <c r="I2516">
        <f>IF(H2516="AKULAKUOB",1,IF(H2516="BUKAEXPRESS",2,IF(H2516="BUKALAPAK",3,IF(H2516="E3",4,IF(H2516="LAZADA",5,IF(H2516="MAGELLAN",6,IF(H2516="SHOPEE",7,IF(H2516="TOKOPEDIA",8,9))))))))</f>
        <v>7</v>
      </c>
      <c r="J2516">
        <v>19000</v>
      </c>
      <c r="K2516">
        <f>IF(M2516="Bermasalah",0,1)</f>
        <v>1</v>
      </c>
      <c r="L2516" t="s">
        <v>49</v>
      </c>
      <c r="M2516" t="str">
        <f t="shared" si="166"/>
        <v>Tidak Bermasalah</v>
      </c>
    </row>
    <row r="2517" spans="1:13" x14ac:dyDescent="0.25">
      <c r="A2517" s="1">
        <v>44927</v>
      </c>
      <c r="B2517" t="s">
        <v>71</v>
      </c>
      <c r="C2517">
        <f t="shared" si="167"/>
        <v>111</v>
      </c>
      <c r="D2517" t="s">
        <v>8</v>
      </c>
      <c r="E2517">
        <f>IF(D2517="ECO",1,IF(D2517="EZ",2,3))</f>
        <v>2</v>
      </c>
      <c r="F2517" t="s">
        <v>4</v>
      </c>
      <c r="G2517">
        <f>IF(F2517="PP_PM",1,IF(F2517="PP_CASH",2,3))</f>
        <v>1</v>
      </c>
      <c r="H2517" t="s">
        <v>5</v>
      </c>
      <c r="I2517">
        <f>IF(H2517="AKULAKUOB",1,IF(H2517="BUKAEXPRESS",2,IF(H2517="BUKALAPAK",3,IF(H2517="E3",4,IF(H2517="LAZADA",5,IF(H2517="MAGELLAN",6,IF(H2517="SHOPEE",7,IF(H2517="TOKOPEDIA",8,9))))))))</f>
        <v>7</v>
      </c>
      <c r="J2517">
        <v>18000</v>
      </c>
      <c r="K2517">
        <f>IF(M2517="Bermasalah",0,1)</f>
        <v>1</v>
      </c>
      <c r="L2517" t="s">
        <v>49</v>
      </c>
      <c r="M2517" t="str">
        <f t="shared" si="166"/>
        <v>Tidak Bermasalah</v>
      </c>
    </row>
    <row r="2518" spans="1:13" x14ac:dyDescent="0.25">
      <c r="A2518" s="1">
        <v>44927</v>
      </c>
      <c r="B2518" t="s">
        <v>71</v>
      </c>
      <c r="C2518">
        <f t="shared" si="167"/>
        <v>111</v>
      </c>
      <c r="D2518" t="s">
        <v>8</v>
      </c>
      <c r="E2518">
        <f>IF(D2518="ECO",1,IF(D2518="EZ",2,3))</f>
        <v>2</v>
      </c>
      <c r="F2518" t="s">
        <v>4</v>
      </c>
      <c r="G2518">
        <f>IF(F2518="PP_PM",1,IF(F2518="PP_CASH",2,3))</f>
        <v>1</v>
      </c>
      <c r="H2518" t="s">
        <v>5</v>
      </c>
      <c r="I2518">
        <f>IF(H2518="AKULAKUOB",1,IF(H2518="BUKAEXPRESS",2,IF(H2518="BUKALAPAK",3,IF(H2518="E3",4,IF(H2518="LAZADA",5,IF(H2518="MAGELLAN",6,IF(H2518="SHOPEE",7,IF(H2518="TOKOPEDIA",8,9))))))))</f>
        <v>7</v>
      </c>
      <c r="J2518">
        <v>18000</v>
      </c>
      <c r="K2518">
        <f>IF(M2518="Bermasalah",0,1)</f>
        <v>1</v>
      </c>
      <c r="L2518" t="s">
        <v>49</v>
      </c>
      <c r="M2518" t="str">
        <f t="shared" si="166"/>
        <v>Tidak Bermasalah</v>
      </c>
    </row>
    <row r="2519" spans="1:13" x14ac:dyDescent="0.25">
      <c r="A2519" s="1">
        <v>44927</v>
      </c>
      <c r="B2519" t="s">
        <v>71</v>
      </c>
      <c r="C2519">
        <f t="shared" si="167"/>
        <v>111</v>
      </c>
      <c r="D2519" t="s">
        <v>8</v>
      </c>
      <c r="E2519">
        <f>IF(D2519="ECO",1,IF(D2519="EZ",2,3))</f>
        <v>2</v>
      </c>
      <c r="F2519" t="s">
        <v>4</v>
      </c>
      <c r="G2519">
        <f>IF(F2519="PP_PM",1,IF(F2519="PP_CASH",2,3))</f>
        <v>1</v>
      </c>
      <c r="H2519" t="s">
        <v>5</v>
      </c>
      <c r="I2519">
        <f>IF(H2519="AKULAKUOB",1,IF(H2519="BUKAEXPRESS",2,IF(H2519="BUKALAPAK",3,IF(H2519="E3",4,IF(H2519="LAZADA",5,IF(H2519="MAGELLAN",6,IF(H2519="SHOPEE",7,IF(H2519="TOKOPEDIA",8,9))))))))</f>
        <v>7</v>
      </c>
      <c r="J2519">
        <v>11000</v>
      </c>
      <c r="K2519">
        <f>IF(M2519="Bermasalah",0,1)</f>
        <v>1</v>
      </c>
      <c r="L2519" t="s">
        <v>49</v>
      </c>
      <c r="M2519" t="str">
        <f t="shared" si="166"/>
        <v>Tidak Bermasalah</v>
      </c>
    </row>
    <row r="2520" spans="1:13" x14ac:dyDescent="0.25">
      <c r="A2520" s="1">
        <v>44927</v>
      </c>
      <c r="B2520" t="s">
        <v>71</v>
      </c>
      <c r="C2520">
        <f t="shared" si="167"/>
        <v>111</v>
      </c>
      <c r="D2520" t="s">
        <v>8</v>
      </c>
      <c r="E2520">
        <f>IF(D2520="ECO",1,IF(D2520="EZ",2,3))</f>
        <v>2</v>
      </c>
      <c r="F2520" t="s">
        <v>4</v>
      </c>
      <c r="G2520">
        <f>IF(F2520="PP_PM",1,IF(F2520="PP_CASH",2,3))</f>
        <v>1</v>
      </c>
      <c r="H2520" t="s">
        <v>5</v>
      </c>
      <c r="I2520">
        <f>IF(H2520="AKULAKUOB",1,IF(H2520="BUKAEXPRESS",2,IF(H2520="BUKALAPAK",3,IF(H2520="E3",4,IF(H2520="LAZADA",5,IF(H2520="MAGELLAN",6,IF(H2520="SHOPEE",7,IF(H2520="TOKOPEDIA",8,9))))))))</f>
        <v>7</v>
      </c>
      <c r="J2520">
        <v>9000</v>
      </c>
      <c r="K2520">
        <f>IF(M2520="Bermasalah",0,1)</f>
        <v>1</v>
      </c>
      <c r="L2520" t="s">
        <v>49</v>
      </c>
      <c r="M2520" t="str">
        <f t="shared" si="166"/>
        <v>Tidak Bermasalah</v>
      </c>
    </row>
    <row r="2521" spans="1:13" x14ac:dyDescent="0.25">
      <c r="A2521" s="1">
        <v>44927</v>
      </c>
      <c r="B2521" t="s">
        <v>71</v>
      </c>
      <c r="C2521">
        <f t="shared" si="167"/>
        <v>111</v>
      </c>
      <c r="D2521" t="s">
        <v>8</v>
      </c>
      <c r="E2521">
        <f>IF(D2521="ECO",1,IF(D2521="EZ",2,3))</f>
        <v>2</v>
      </c>
      <c r="F2521" t="s">
        <v>4</v>
      </c>
      <c r="G2521">
        <f>IF(F2521="PP_PM",1,IF(F2521="PP_CASH",2,3))</f>
        <v>1</v>
      </c>
      <c r="H2521" t="s">
        <v>5</v>
      </c>
      <c r="I2521">
        <f>IF(H2521="AKULAKUOB",1,IF(H2521="BUKAEXPRESS",2,IF(H2521="BUKALAPAK",3,IF(H2521="E3",4,IF(H2521="LAZADA",5,IF(H2521="MAGELLAN",6,IF(H2521="SHOPEE",7,IF(H2521="TOKOPEDIA",8,9))))))))</f>
        <v>7</v>
      </c>
      <c r="J2521">
        <v>9000</v>
      </c>
      <c r="K2521">
        <f>IF(M2521="Bermasalah",0,1)</f>
        <v>1</v>
      </c>
      <c r="L2521" t="s">
        <v>49</v>
      </c>
      <c r="M2521" t="str">
        <f t="shared" si="166"/>
        <v>Tidak Bermasalah</v>
      </c>
    </row>
    <row r="2522" spans="1:13" x14ac:dyDescent="0.25">
      <c r="A2522" s="1">
        <v>44927</v>
      </c>
      <c r="B2522" t="s">
        <v>71</v>
      </c>
      <c r="C2522">
        <f t="shared" si="167"/>
        <v>111</v>
      </c>
      <c r="D2522" t="s">
        <v>8</v>
      </c>
      <c r="E2522">
        <f>IF(D2522="ECO",1,IF(D2522="EZ",2,3))</f>
        <v>2</v>
      </c>
      <c r="F2522" t="s">
        <v>4</v>
      </c>
      <c r="G2522">
        <f>IF(F2522="PP_PM",1,IF(F2522="PP_CASH",2,3))</f>
        <v>1</v>
      </c>
      <c r="H2522" t="s">
        <v>5</v>
      </c>
      <c r="I2522">
        <f>IF(H2522="AKULAKUOB",1,IF(H2522="BUKAEXPRESS",2,IF(H2522="BUKALAPAK",3,IF(H2522="E3",4,IF(H2522="LAZADA",5,IF(H2522="MAGELLAN",6,IF(H2522="SHOPEE",7,IF(H2522="TOKOPEDIA",8,9))))))))</f>
        <v>7</v>
      </c>
      <c r="J2522">
        <v>9000</v>
      </c>
      <c r="K2522">
        <f>IF(M2522="Bermasalah",0,1)</f>
        <v>1</v>
      </c>
      <c r="L2522" t="s">
        <v>49</v>
      </c>
      <c r="M2522" t="str">
        <f t="shared" si="166"/>
        <v>Tidak Bermasalah</v>
      </c>
    </row>
    <row r="2523" spans="1:13" x14ac:dyDescent="0.25">
      <c r="A2523" s="1">
        <v>44927</v>
      </c>
      <c r="B2523" t="s">
        <v>71</v>
      </c>
      <c r="C2523">
        <f t="shared" si="167"/>
        <v>111</v>
      </c>
      <c r="D2523" t="s">
        <v>8</v>
      </c>
      <c r="E2523">
        <f>IF(D2523="ECO",1,IF(D2523="EZ",2,3))</f>
        <v>2</v>
      </c>
      <c r="F2523" t="s">
        <v>4</v>
      </c>
      <c r="G2523">
        <f>IF(F2523="PP_PM",1,IF(F2523="PP_CASH",2,3))</f>
        <v>1</v>
      </c>
      <c r="H2523" t="s">
        <v>5</v>
      </c>
      <c r="I2523">
        <f>IF(H2523="AKULAKUOB",1,IF(H2523="BUKAEXPRESS",2,IF(H2523="BUKALAPAK",3,IF(H2523="E3",4,IF(H2523="LAZADA",5,IF(H2523="MAGELLAN",6,IF(H2523="SHOPEE",7,IF(H2523="TOKOPEDIA",8,9))))))))</f>
        <v>7</v>
      </c>
      <c r="J2523">
        <v>4000</v>
      </c>
      <c r="K2523">
        <f>IF(M2523="Bermasalah",0,1)</f>
        <v>1</v>
      </c>
      <c r="L2523" t="s">
        <v>49</v>
      </c>
      <c r="M2523" t="str">
        <f t="shared" si="166"/>
        <v>Tidak Bermasalah</v>
      </c>
    </row>
    <row r="2524" spans="1:13" x14ac:dyDescent="0.25">
      <c r="A2524" s="1">
        <v>44927</v>
      </c>
      <c r="B2524" t="s">
        <v>71</v>
      </c>
      <c r="C2524">
        <f t="shared" si="167"/>
        <v>111</v>
      </c>
      <c r="D2524" t="s">
        <v>8</v>
      </c>
      <c r="E2524">
        <f>IF(D2524="ECO",1,IF(D2524="EZ",2,3))</f>
        <v>2</v>
      </c>
      <c r="F2524" t="s">
        <v>4</v>
      </c>
      <c r="G2524">
        <f>IF(F2524="PP_PM",1,IF(F2524="PP_CASH",2,3))</f>
        <v>1</v>
      </c>
      <c r="H2524" t="s">
        <v>5</v>
      </c>
      <c r="I2524">
        <f>IF(H2524="AKULAKUOB",1,IF(H2524="BUKAEXPRESS",2,IF(H2524="BUKALAPAK",3,IF(H2524="E3",4,IF(H2524="LAZADA",5,IF(H2524="MAGELLAN",6,IF(H2524="SHOPEE",7,IF(H2524="TOKOPEDIA",8,9))))))))</f>
        <v>7</v>
      </c>
      <c r="J2524">
        <v>9000</v>
      </c>
      <c r="K2524">
        <f>IF(M2524="Bermasalah",0,1)</f>
        <v>1</v>
      </c>
      <c r="L2524" t="s">
        <v>49</v>
      </c>
      <c r="M2524" t="str">
        <f t="shared" si="166"/>
        <v>Tidak Bermasalah</v>
      </c>
    </row>
    <row r="2525" spans="1:13" x14ac:dyDescent="0.25">
      <c r="A2525" s="1">
        <v>44927</v>
      </c>
      <c r="B2525" t="s">
        <v>71</v>
      </c>
      <c r="C2525">
        <f t="shared" si="167"/>
        <v>111</v>
      </c>
      <c r="D2525" t="s">
        <v>8</v>
      </c>
      <c r="E2525">
        <f>IF(D2525="ECO",1,IF(D2525="EZ",2,3))</f>
        <v>2</v>
      </c>
      <c r="F2525" t="s">
        <v>4</v>
      </c>
      <c r="G2525">
        <f>IF(F2525="PP_PM",1,IF(F2525="PP_CASH",2,3))</f>
        <v>1</v>
      </c>
      <c r="H2525" t="s">
        <v>5</v>
      </c>
      <c r="I2525">
        <f>IF(H2525="AKULAKUOB",1,IF(H2525="BUKAEXPRESS",2,IF(H2525="BUKALAPAK",3,IF(H2525="E3",4,IF(H2525="LAZADA",5,IF(H2525="MAGELLAN",6,IF(H2525="SHOPEE",7,IF(H2525="TOKOPEDIA",8,9))))))))</f>
        <v>7</v>
      </c>
      <c r="J2525">
        <v>18000</v>
      </c>
      <c r="K2525">
        <f>IF(M2525="Bermasalah",0,1)</f>
        <v>1</v>
      </c>
      <c r="L2525" t="s">
        <v>49</v>
      </c>
      <c r="M2525" t="str">
        <f t="shared" si="166"/>
        <v>Tidak Bermasalah</v>
      </c>
    </row>
    <row r="2526" spans="1:13" x14ac:dyDescent="0.25">
      <c r="A2526" s="1">
        <v>44927</v>
      </c>
      <c r="B2526" t="s">
        <v>71</v>
      </c>
      <c r="C2526">
        <f t="shared" si="167"/>
        <v>111</v>
      </c>
      <c r="D2526" t="s">
        <v>8</v>
      </c>
      <c r="E2526">
        <f>IF(D2526="ECO",1,IF(D2526="EZ",2,3))</f>
        <v>2</v>
      </c>
      <c r="F2526" t="s">
        <v>4</v>
      </c>
      <c r="G2526">
        <f>IF(F2526="PP_PM",1,IF(F2526="PP_CASH",2,3))</f>
        <v>1</v>
      </c>
      <c r="H2526" t="s">
        <v>5</v>
      </c>
      <c r="I2526">
        <f>IF(H2526="AKULAKUOB",1,IF(H2526="BUKAEXPRESS",2,IF(H2526="BUKALAPAK",3,IF(H2526="E3",4,IF(H2526="LAZADA",5,IF(H2526="MAGELLAN",6,IF(H2526="SHOPEE",7,IF(H2526="TOKOPEDIA",8,9))))))))</f>
        <v>7</v>
      </c>
      <c r="J2526">
        <v>9000</v>
      </c>
      <c r="K2526">
        <f>IF(M2526="Bermasalah",0,1)</f>
        <v>1</v>
      </c>
      <c r="L2526" t="s">
        <v>49</v>
      </c>
      <c r="M2526" t="str">
        <f t="shared" si="166"/>
        <v>Tidak Bermasalah</v>
      </c>
    </row>
    <row r="2527" spans="1:13" x14ac:dyDescent="0.25">
      <c r="A2527" s="1">
        <v>45021</v>
      </c>
      <c r="B2527" t="s">
        <v>71</v>
      </c>
      <c r="C2527">
        <f t="shared" si="167"/>
        <v>111</v>
      </c>
      <c r="D2527" t="s">
        <v>8</v>
      </c>
      <c r="E2527">
        <f>IF(D2527="ECO",1,IF(D2527="EZ",2,3))</f>
        <v>2</v>
      </c>
      <c r="F2527" t="s">
        <v>4</v>
      </c>
      <c r="G2527">
        <f>IF(F2527="PP_PM",1,IF(F2527="PP_CASH",2,3))</f>
        <v>1</v>
      </c>
      <c r="H2527" t="s">
        <v>5</v>
      </c>
      <c r="I2527">
        <f>IF(H2527="AKULAKUOB",1,IF(H2527="BUKAEXPRESS",2,IF(H2527="BUKALAPAK",3,IF(H2527="E3",4,IF(H2527="LAZADA",5,IF(H2527="MAGELLAN",6,IF(H2527="SHOPEE",7,IF(H2527="TOKOPEDIA",8,9))))))))</f>
        <v>7</v>
      </c>
      <c r="J2527">
        <v>8730</v>
      </c>
      <c r="K2527">
        <f>IF(M2527="Bermasalah",0,1)</f>
        <v>0</v>
      </c>
      <c r="L2527" t="s">
        <v>19</v>
      </c>
      <c r="M2527" t="str">
        <f t="shared" si="166"/>
        <v>Bermasalah</v>
      </c>
    </row>
    <row r="2528" spans="1:13" x14ac:dyDescent="0.25">
      <c r="A2528" s="1">
        <v>45072</v>
      </c>
      <c r="B2528" t="s">
        <v>71</v>
      </c>
      <c r="C2528">
        <f t="shared" si="167"/>
        <v>111</v>
      </c>
      <c r="D2528" t="s">
        <v>3</v>
      </c>
      <c r="E2528">
        <f>IF(D2528="ECO",1,IF(D2528="EZ",2,3))</f>
        <v>1</v>
      </c>
      <c r="F2528" t="s">
        <v>4</v>
      </c>
      <c r="G2528">
        <f>IF(F2528="PP_PM",1,IF(F2528="PP_CASH",2,3))</f>
        <v>1</v>
      </c>
      <c r="H2528" t="s">
        <v>5</v>
      </c>
      <c r="I2528">
        <f>IF(H2528="AKULAKUOB",1,IF(H2528="BUKAEXPRESS",2,IF(H2528="BUKALAPAK",3,IF(H2528="E3",4,IF(H2528="LAZADA",5,IF(H2528="MAGELLAN",6,IF(H2528="SHOPEE",7,IF(H2528="TOKOPEDIA",8,9))))))))</f>
        <v>7</v>
      </c>
      <c r="J2528">
        <v>27720</v>
      </c>
      <c r="K2528">
        <f>IF(M2528="Bermasalah",0,1)</f>
        <v>0</v>
      </c>
      <c r="L2528" t="s">
        <v>131</v>
      </c>
      <c r="M2528" t="str">
        <f t="shared" si="166"/>
        <v>Bermasalah</v>
      </c>
    </row>
    <row r="2529" spans="1:13" x14ac:dyDescent="0.25">
      <c r="A2529" s="1">
        <v>45098</v>
      </c>
      <c r="B2529" t="s">
        <v>71</v>
      </c>
      <c r="C2529">
        <f t="shared" si="167"/>
        <v>111</v>
      </c>
      <c r="D2529" t="s">
        <v>8</v>
      </c>
      <c r="E2529">
        <f>IF(D2529="ECO",1,IF(D2529="EZ",2,3))</f>
        <v>2</v>
      </c>
      <c r="F2529" t="s">
        <v>4</v>
      </c>
      <c r="G2529">
        <f>IF(F2529="PP_PM",1,IF(F2529="PP_CASH",2,3))</f>
        <v>1</v>
      </c>
      <c r="H2529" t="s">
        <v>5</v>
      </c>
      <c r="I2529">
        <f>IF(H2529="AKULAKUOB",1,IF(H2529="BUKAEXPRESS",2,IF(H2529="BUKALAPAK",3,IF(H2529="E3",4,IF(H2529="LAZADA",5,IF(H2529="MAGELLAN",6,IF(H2529="SHOPEE",7,IF(H2529="TOKOPEDIA",8,9))))))))</f>
        <v>7</v>
      </c>
      <c r="J2529">
        <v>3880</v>
      </c>
      <c r="K2529">
        <f>IF(M2529="Bermasalah",0,1)</f>
        <v>0</v>
      </c>
      <c r="L2529" t="s">
        <v>19</v>
      </c>
      <c r="M2529" t="str">
        <f t="shared" si="166"/>
        <v>Bermasalah</v>
      </c>
    </row>
    <row r="2530" spans="1:13" x14ac:dyDescent="0.25">
      <c r="A2530" s="1">
        <v>45096</v>
      </c>
      <c r="B2530" t="s">
        <v>71</v>
      </c>
      <c r="C2530">
        <f t="shared" si="167"/>
        <v>111</v>
      </c>
      <c r="D2530" t="s">
        <v>3</v>
      </c>
      <c r="E2530">
        <f>IF(D2530="ECO",1,IF(D2530="EZ",2,3))</f>
        <v>1</v>
      </c>
      <c r="F2530" t="s">
        <v>4</v>
      </c>
      <c r="G2530">
        <f>IF(F2530="PP_PM",1,IF(F2530="PP_CASH",2,3))</f>
        <v>1</v>
      </c>
      <c r="H2530" t="s">
        <v>5</v>
      </c>
      <c r="I2530">
        <f>IF(H2530="AKULAKUOB",1,IF(H2530="BUKAEXPRESS",2,IF(H2530="BUKALAPAK",3,IF(H2530="E3",4,IF(H2530="LAZADA",5,IF(H2530="MAGELLAN",6,IF(H2530="SHOPEE",7,IF(H2530="TOKOPEDIA",8,9))))))))</f>
        <v>7</v>
      </c>
      <c r="J2530">
        <v>6188</v>
      </c>
      <c r="K2530">
        <f>IF(M2530="Bermasalah",0,1)</f>
        <v>0</v>
      </c>
      <c r="L2530" t="s">
        <v>10</v>
      </c>
      <c r="M2530" t="str">
        <f t="shared" si="166"/>
        <v>Bermasalah</v>
      </c>
    </row>
    <row r="2531" spans="1:13" x14ac:dyDescent="0.25">
      <c r="A2531" s="1">
        <v>45085</v>
      </c>
      <c r="B2531" t="s">
        <v>71</v>
      </c>
      <c r="C2531">
        <f t="shared" si="167"/>
        <v>111</v>
      </c>
      <c r="D2531" t="s">
        <v>8</v>
      </c>
      <c r="E2531">
        <f>IF(D2531="ECO",1,IF(D2531="EZ",2,3))</f>
        <v>2</v>
      </c>
      <c r="F2531" t="s">
        <v>4</v>
      </c>
      <c r="G2531">
        <f>IF(F2531="PP_PM",1,IF(F2531="PP_CASH",2,3))</f>
        <v>1</v>
      </c>
      <c r="H2531" t="s">
        <v>5</v>
      </c>
      <c r="I2531">
        <f>IF(H2531="AKULAKUOB",1,IF(H2531="BUKAEXPRESS",2,IF(H2531="BUKALAPAK",3,IF(H2531="E3",4,IF(H2531="LAZADA",5,IF(H2531="MAGELLAN",6,IF(H2531="SHOPEE",7,IF(H2531="TOKOPEDIA",8,9))))))))</f>
        <v>7</v>
      </c>
      <c r="J2531">
        <v>8730</v>
      </c>
      <c r="K2531">
        <f>IF(M2531="Bermasalah",0,1)</f>
        <v>0</v>
      </c>
      <c r="L2531" t="s">
        <v>19</v>
      </c>
      <c r="M2531" t="str">
        <f t="shared" si="166"/>
        <v>Bermasalah</v>
      </c>
    </row>
    <row r="2532" spans="1:13" x14ac:dyDescent="0.25">
      <c r="A2532" s="1">
        <v>45052</v>
      </c>
      <c r="B2532" t="s">
        <v>71</v>
      </c>
      <c r="C2532">
        <f t="shared" si="167"/>
        <v>111</v>
      </c>
      <c r="D2532" t="s">
        <v>3</v>
      </c>
      <c r="E2532">
        <f>IF(D2532="ECO",1,IF(D2532="EZ",2,3))</f>
        <v>1</v>
      </c>
      <c r="F2532" t="s">
        <v>4</v>
      </c>
      <c r="G2532">
        <f>IF(F2532="PP_PM",1,IF(F2532="PP_CASH",2,3))</f>
        <v>1</v>
      </c>
      <c r="H2532" t="s">
        <v>5</v>
      </c>
      <c r="I2532">
        <f>IF(H2532="AKULAKUOB",1,IF(H2532="BUKAEXPRESS",2,IF(H2532="BUKALAPAK",3,IF(H2532="E3",4,IF(H2532="LAZADA",5,IF(H2532="MAGELLAN",6,IF(H2532="SHOPEE",7,IF(H2532="TOKOPEDIA",8,9))))))))</f>
        <v>7</v>
      </c>
      <c r="J2532">
        <v>22028</v>
      </c>
      <c r="K2532">
        <f>IF(M2532="Bermasalah",0,1)</f>
        <v>0</v>
      </c>
      <c r="L2532" t="s">
        <v>19</v>
      </c>
      <c r="M2532" t="str">
        <f t="shared" si="166"/>
        <v>Bermasalah</v>
      </c>
    </row>
    <row r="2533" spans="1:13" x14ac:dyDescent="0.25">
      <c r="A2533" s="1">
        <v>45053</v>
      </c>
      <c r="B2533" t="s">
        <v>71</v>
      </c>
      <c r="C2533">
        <f t="shared" si="167"/>
        <v>111</v>
      </c>
      <c r="D2533" t="s">
        <v>3</v>
      </c>
      <c r="E2533">
        <f>IF(D2533="ECO",1,IF(D2533="EZ",2,3))</f>
        <v>1</v>
      </c>
      <c r="F2533" t="s">
        <v>4</v>
      </c>
      <c r="G2533">
        <f>IF(F2533="PP_PM",1,IF(F2533="PP_CASH",2,3))</f>
        <v>1</v>
      </c>
      <c r="H2533" t="s">
        <v>5</v>
      </c>
      <c r="I2533">
        <f>IF(H2533="AKULAKUOB",1,IF(H2533="BUKAEXPRESS",2,IF(H2533="BUKALAPAK",3,IF(H2533="E3",4,IF(H2533="LAZADA",5,IF(H2533="MAGELLAN",6,IF(H2533="SHOPEE",7,IF(H2533="TOKOPEDIA",8,9))))))))</f>
        <v>7</v>
      </c>
      <c r="J2533">
        <v>64350</v>
      </c>
      <c r="K2533">
        <f>IF(M2533="Bermasalah",0,1)</f>
        <v>0</v>
      </c>
      <c r="L2533" t="s">
        <v>131</v>
      </c>
      <c r="M2533" t="str">
        <f t="shared" si="166"/>
        <v>Bermasalah</v>
      </c>
    </row>
    <row r="2534" spans="1:13" x14ac:dyDescent="0.25">
      <c r="A2534" s="1">
        <v>45054</v>
      </c>
      <c r="B2534" t="s">
        <v>71</v>
      </c>
      <c r="C2534">
        <f t="shared" si="167"/>
        <v>111</v>
      </c>
      <c r="D2534" t="s">
        <v>3</v>
      </c>
      <c r="E2534">
        <f>IF(D2534="ECO",1,IF(D2534="EZ",2,3))</f>
        <v>1</v>
      </c>
      <c r="F2534" t="s">
        <v>4</v>
      </c>
      <c r="G2534">
        <f>IF(F2534="PP_PM",1,IF(F2534="PP_CASH",2,3))</f>
        <v>1</v>
      </c>
      <c r="H2534" t="s">
        <v>5</v>
      </c>
      <c r="I2534">
        <f>IF(H2534="AKULAKUOB",1,IF(H2534="BUKAEXPRESS",2,IF(H2534="BUKALAPAK",3,IF(H2534="E3",4,IF(H2534="LAZADA",5,IF(H2534="MAGELLAN",6,IF(H2534="SHOPEE",7,IF(H2534="TOKOPEDIA",8,9))))))))</f>
        <v>7</v>
      </c>
      <c r="J2534">
        <v>46035</v>
      </c>
      <c r="K2534">
        <f>IF(M2534="Bermasalah",0,1)</f>
        <v>0</v>
      </c>
      <c r="L2534" t="s">
        <v>131</v>
      </c>
      <c r="M2534" t="str">
        <f t="shared" si="166"/>
        <v>Bermasalah</v>
      </c>
    </row>
    <row r="2535" spans="1:13" x14ac:dyDescent="0.25">
      <c r="A2535" s="1">
        <v>45055</v>
      </c>
      <c r="B2535" t="s">
        <v>71</v>
      </c>
      <c r="C2535">
        <f t="shared" si="167"/>
        <v>111</v>
      </c>
      <c r="D2535" t="s">
        <v>8</v>
      </c>
      <c r="E2535">
        <f>IF(D2535="ECO",1,IF(D2535="EZ",2,3))</f>
        <v>2</v>
      </c>
      <c r="F2535" t="s">
        <v>4</v>
      </c>
      <c r="G2535">
        <f>IF(F2535="PP_PM",1,IF(F2535="PP_CASH",2,3))</f>
        <v>1</v>
      </c>
      <c r="H2535" t="s">
        <v>5</v>
      </c>
      <c r="I2535">
        <f>IF(H2535="AKULAKUOB",1,IF(H2535="BUKAEXPRESS",2,IF(H2535="BUKALAPAK",3,IF(H2535="E3",4,IF(H2535="LAZADA",5,IF(H2535="MAGELLAN",6,IF(H2535="SHOPEE",7,IF(H2535="TOKOPEDIA",8,9))))))))</f>
        <v>7</v>
      </c>
      <c r="J2535">
        <v>37830</v>
      </c>
      <c r="K2535">
        <f>IF(M2535="Bermasalah",0,1)</f>
        <v>0</v>
      </c>
      <c r="L2535" t="s">
        <v>131</v>
      </c>
      <c r="M2535" t="str">
        <f t="shared" si="166"/>
        <v>Bermasalah</v>
      </c>
    </row>
    <row r="2536" spans="1:13" x14ac:dyDescent="0.25">
      <c r="A2536" s="1">
        <v>45091</v>
      </c>
      <c r="B2536" t="s">
        <v>71</v>
      </c>
      <c r="C2536">
        <f t="shared" si="167"/>
        <v>111</v>
      </c>
      <c r="D2536" t="s">
        <v>3</v>
      </c>
      <c r="E2536">
        <f>IF(D2536="ECO",1,IF(D2536="EZ",2,3))</f>
        <v>1</v>
      </c>
      <c r="F2536" t="s">
        <v>4</v>
      </c>
      <c r="G2536">
        <f>IF(F2536="PP_PM",1,IF(F2536="PP_CASH",2,3))</f>
        <v>1</v>
      </c>
      <c r="H2536" t="s">
        <v>5</v>
      </c>
      <c r="I2536">
        <f>IF(H2536="AKULAKUOB",1,IF(H2536="BUKAEXPRESS",2,IF(H2536="BUKALAPAK",3,IF(H2536="E3",4,IF(H2536="LAZADA",5,IF(H2536="MAGELLAN",6,IF(H2536="SHOPEE",7,IF(H2536="TOKOPEDIA",8,9))))))))</f>
        <v>7</v>
      </c>
      <c r="J2536">
        <v>23265</v>
      </c>
      <c r="K2536">
        <f>IF(M2536="Bermasalah",0,1)</f>
        <v>1</v>
      </c>
      <c r="L2536" t="s">
        <v>49</v>
      </c>
      <c r="M2536" t="str">
        <f t="shared" si="166"/>
        <v>Tidak Bermasalah</v>
      </c>
    </row>
    <row r="2537" spans="1:13" x14ac:dyDescent="0.25">
      <c r="A2537" s="1">
        <v>44949</v>
      </c>
      <c r="B2537" t="s">
        <v>33</v>
      </c>
      <c r="C2537">
        <f t="shared" si="167"/>
        <v>112</v>
      </c>
      <c r="D2537" t="s">
        <v>3</v>
      </c>
      <c r="E2537">
        <f>IF(D2537="ECO",1,IF(D2537="EZ",2,3))</f>
        <v>1</v>
      </c>
      <c r="F2537" t="s">
        <v>4</v>
      </c>
      <c r="G2537">
        <f>IF(F2537="PP_PM",1,IF(F2537="PP_CASH",2,3))</f>
        <v>1</v>
      </c>
      <c r="H2537" t="s">
        <v>5</v>
      </c>
      <c r="I2537">
        <f>IF(H2537="AKULAKUOB",1,IF(H2537="BUKAEXPRESS",2,IF(H2537="BUKALAPAK",3,IF(H2537="E3",4,IF(H2537="LAZADA",5,IF(H2537="MAGELLAN",6,IF(H2537="SHOPEE",7,IF(H2537="TOKOPEDIA",8,9))))))))</f>
        <v>7</v>
      </c>
      <c r="J2537">
        <v>27225</v>
      </c>
      <c r="K2537">
        <f>IF(M2537="Bermasalah",0,1)</f>
        <v>1</v>
      </c>
      <c r="L2537" t="s">
        <v>49</v>
      </c>
      <c r="M2537" t="str">
        <f t="shared" si="166"/>
        <v>Tidak Bermasalah</v>
      </c>
    </row>
    <row r="2538" spans="1:13" x14ac:dyDescent="0.25">
      <c r="A2538" s="1">
        <v>44972</v>
      </c>
      <c r="B2538" t="s">
        <v>33</v>
      </c>
      <c r="C2538">
        <f>IF(B2538=B2537,112,113)</f>
        <v>112</v>
      </c>
      <c r="D2538" t="s">
        <v>3</v>
      </c>
      <c r="E2538">
        <f>IF(D2538="ECO",1,IF(D2538="EZ",2,3))</f>
        <v>1</v>
      </c>
      <c r="F2538" t="s">
        <v>4</v>
      </c>
      <c r="G2538">
        <f>IF(F2538="PP_PM",1,IF(F2538="PP_CASH",2,3))</f>
        <v>1</v>
      </c>
      <c r="H2538" t="s">
        <v>5</v>
      </c>
      <c r="I2538">
        <f>IF(H2538="AKULAKUOB",1,IF(H2538="BUKAEXPRESS",2,IF(H2538="BUKALAPAK",3,IF(H2538="E3",4,IF(H2538="LAZADA",5,IF(H2538="MAGELLAN",6,IF(H2538="SHOPEE",7,IF(H2538="TOKOPEDIA",8,9))))))))</f>
        <v>7</v>
      </c>
      <c r="J2538">
        <v>29948</v>
      </c>
      <c r="K2538">
        <f>IF(M2538="Bermasalah",0,1)</f>
        <v>1</v>
      </c>
      <c r="L2538" t="s">
        <v>49</v>
      </c>
      <c r="M2538" t="str">
        <f t="shared" si="166"/>
        <v>Tidak Bermasalah</v>
      </c>
    </row>
    <row r="2539" spans="1:13" x14ac:dyDescent="0.25">
      <c r="A2539" s="1">
        <v>44973</v>
      </c>
      <c r="B2539" t="s">
        <v>33</v>
      </c>
      <c r="C2539">
        <f t="shared" ref="C2539:C2564" si="168">IF(B2539=B2538,112,113)</f>
        <v>112</v>
      </c>
      <c r="D2539" t="s">
        <v>3</v>
      </c>
      <c r="E2539">
        <f>IF(D2539="ECO",1,IF(D2539="EZ",2,3))</f>
        <v>1</v>
      </c>
      <c r="F2539" t="s">
        <v>4</v>
      </c>
      <c r="G2539">
        <f>IF(F2539="PP_PM",1,IF(F2539="PP_CASH",2,3))</f>
        <v>1</v>
      </c>
      <c r="H2539" t="s">
        <v>5</v>
      </c>
      <c r="I2539">
        <f>IF(H2539="AKULAKUOB",1,IF(H2539="BUKAEXPRESS",2,IF(H2539="BUKALAPAK",3,IF(H2539="E3",4,IF(H2539="LAZADA",5,IF(H2539="MAGELLAN",6,IF(H2539="SHOPEE",7,IF(H2539="TOKOPEDIA",8,9))))))))</f>
        <v>7</v>
      </c>
      <c r="J2539">
        <v>23018</v>
      </c>
      <c r="K2539">
        <f>IF(M2539="Bermasalah",0,1)</f>
        <v>1</v>
      </c>
      <c r="L2539" t="s">
        <v>49</v>
      </c>
      <c r="M2539" t="str">
        <f t="shared" ref="M2539:M2598" si="169">IF(L2539="Other","Bermasalah",IF(L2539="Delivery","Tidak Bermasalah",IF(L2539="Kirim","Tidak Bermasalah",IF(L2539="Pack","Tidak Bermasalah",IF(L2539="Paket Bermasalah","Bermasalah",IF(L2539="Paket Tinggal Gudang","Tidak Bermasalah",IF(L2539="Sampai","Tidak Bermasalah",IF(L2539="Tanda Terima","Tidak Bermasalah",IF(L2539="TTD Retur","Bermasalah",0)))))))))</f>
        <v>Tidak Bermasalah</v>
      </c>
    </row>
    <row r="2540" spans="1:13" x14ac:dyDescent="0.25">
      <c r="A2540" s="1">
        <v>45026</v>
      </c>
      <c r="B2540" t="s">
        <v>33</v>
      </c>
      <c r="C2540">
        <f t="shared" si="168"/>
        <v>112</v>
      </c>
      <c r="D2540" t="s">
        <v>3</v>
      </c>
      <c r="E2540">
        <f>IF(D2540="ECO",1,IF(D2540="EZ",2,3))</f>
        <v>1</v>
      </c>
      <c r="F2540" t="s">
        <v>4</v>
      </c>
      <c r="G2540">
        <f>IF(F2540="PP_PM",1,IF(F2540="PP_CASH",2,3))</f>
        <v>1</v>
      </c>
      <c r="H2540" t="s">
        <v>5</v>
      </c>
      <c r="I2540">
        <f>IF(H2540="AKULAKUOB",1,IF(H2540="BUKAEXPRESS",2,IF(H2540="BUKALAPAK",3,IF(H2540="E3",4,IF(H2540="LAZADA",5,IF(H2540="MAGELLAN",6,IF(H2540="SHOPEE",7,IF(H2540="TOKOPEDIA",8,9))))))))</f>
        <v>7</v>
      </c>
      <c r="J2540">
        <v>10890</v>
      </c>
      <c r="K2540">
        <f>IF(M2540="Bermasalah",0,1)</f>
        <v>0</v>
      </c>
      <c r="L2540" t="s">
        <v>131</v>
      </c>
      <c r="M2540" t="str">
        <f t="shared" si="169"/>
        <v>Bermasalah</v>
      </c>
    </row>
    <row r="2541" spans="1:13" x14ac:dyDescent="0.25">
      <c r="A2541" s="1">
        <v>45057</v>
      </c>
      <c r="B2541" t="s">
        <v>33</v>
      </c>
      <c r="C2541">
        <f t="shared" si="168"/>
        <v>112</v>
      </c>
      <c r="D2541" t="s">
        <v>3</v>
      </c>
      <c r="E2541">
        <f>IF(D2541="ECO",1,IF(D2541="EZ",2,3))</f>
        <v>1</v>
      </c>
      <c r="F2541" t="s">
        <v>4</v>
      </c>
      <c r="G2541">
        <f>IF(F2541="PP_PM",1,IF(F2541="PP_CASH",2,3))</f>
        <v>1</v>
      </c>
      <c r="H2541" t="s">
        <v>5</v>
      </c>
      <c r="I2541">
        <f>IF(H2541="AKULAKUOB",1,IF(H2541="BUKAEXPRESS",2,IF(H2541="BUKALAPAK",3,IF(H2541="E3",4,IF(H2541="LAZADA",5,IF(H2541="MAGELLAN",6,IF(H2541="SHOPEE",7,IF(H2541="TOKOPEDIA",8,9))))))))</f>
        <v>7</v>
      </c>
      <c r="J2541">
        <v>14355</v>
      </c>
      <c r="K2541">
        <f>IF(M2541="Bermasalah",0,1)</f>
        <v>0</v>
      </c>
      <c r="L2541" t="s">
        <v>131</v>
      </c>
      <c r="M2541" t="str">
        <f t="shared" si="169"/>
        <v>Bermasalah</v>
      </c>
    </row>
    <row r="2542" spans="1:13" x14ac:dyDescent="0.25">
      <c r="A2542" s="1">
        <v>45081</v>
      </c>
      <c r="B2542" t="s">
        <v>33</v>
      </c>
      <c r="C2542">
        <f t="shared" si="168"/>
        <v>112</v>
      </c>
      <c r="D2542" t="s">
        <v>3</v>
      </c>
      <c r="E2542">
        <f>IF(D2542="ECO",1,IF(D2542="EZ",2,3))</f>
        <v>1</v>
      </c>
      <c r="F2542" t="s">
        <v>4</v>
      </c>
      <c r="G2542">
        <f>IF(F2542="PP_PM",1,IF(F2542="PP_CASH",2,3))</f>
        <v>1</v>
      </c>
      <c r="H2542" t="s">
        <v>5</v>
      </c>
      <c r="I2542">
        <f>IF(H2542="AKULAKUOB",1,IF(H2542="BUKAEXPRESS",2,IF(H2542="BUKALAPAK",3,IF(H2542="E3",4,IF(H2542="LAZADA",5,IF(H2542="MAGELLAN",6,IF(H2542="SHOPEE",7,IF(H2542="TOKOPEDIA",8,9))))))))</f>
        <v>7</v>
      </c>
      <c r="J2542">
        <v>24998</v>
      </c>
      <c r="K2542">
        <f>IF(M2542="Bermasalah",0,1)</f>
        <v>1</v>
      </c>
      <c r="L2542" t="s">
        <v>44</v>
      </c>
      <c r="M2542" t="str">
        <f t="shared" si="169"/>
        <v>Tidak Bermasalah</v>
      </c>
    </row>
    <row r="2543" spans="1:13" x14ac:dyDescent="0.25">
      <c r="A2543" s="1">
        <v>44953</v>
      </c>
      <c r="B2543" t="s">
        <v>33</v>
      </c>
      <c r="C2543">
        <f t="shared" si="168"/>
        <v>112</v>
      </c>
      <c r="D2543" t="s">
        <v>3</v>
      </c>
      <c r="E2543">
        <f>IF(D2543="ECO",1,IF(D2543="EZ",2,3))</f>
        <v>1</v>
      </c>
      <c r="F2543" t="s">
        <v>4</v>
      </c>
      <c r="G2543">
        <f>IF(F2543="PP_PM",1,IF(F2543="PP_CASH",2,3))</f>
        <v>1</v>
      </c>
      <c r="H2543" t="s">
        <v>5</v>
      </c>
      <c r="I2543">
        <f>IF(H2543="AKULAKUOB",1,IF(H2543="BUKAEXPRESS",2,IF(H2543="BUKALAPAK",3,IF(H2543="E3",4,IF(H2543="LAZADA",5,IF(H2543="MAGELLAN",6,IF(H2543="SHOPEE",7,IF(H2543="TOKOPEDIA",8,9))))))))</f>
        <v>7</v>
      </c>
      <c r="J2543">
        <v>15840</v>
      </c>
      <c r="K2543">
        <f>IF(M2543="Bermasalah",0,1)</f>
        <v>0</v>
      </c>
      <c r="L2543" t="s">
        <v>19</v>
      </c>
      <c r="M2543" t="str">
        <f t="shared" si="169"/>
        <v>Bermasalah</v>
      </c>
    </row>
    <row r="2544" spans="1:13" x14ac:dyDescent="0.25">
      <c r="A2544" s="1">
        <v>44951</v>
      </c>
      <c r="B2544" t="s">
        <v>33</v>
      </c>
      <c r="C2544">
        <f t="shared" si="168"/>
        <v>112</v>
      </c>
      <c r="D2544" t="s">
        <v>3</v>
      </c>
      <c r="E2544">
        <f>IF(D2544="ECO",1,IF(D2544="EZ",2,3))</f>
        <v>1</v>
      </c>
      <c r="F2544" t="s">
        <v>4</v>
      </c>
      <c r="G2544">
        <f>IF(F2544="PP_PM",1,IF(F2544="PP_CASH",2,3))</f>
        <v>1</v>
      </c>
      <c r="H2544" t="s">
        <v>5</v>
      </c>
      <c r="I2544">
        <f>IF(H2544="AKULAKUOB",1,IF(H2544="BUKAEXPRESS",2,IF(H2544="BUKALAPAK",3,IF(H2544="E3",4,IF(H2544="LAZADA",5,IF(H2544="MAGELLAN",6,IF(H2544="SHOPEE",7,IF(H2544="TOKOPEDIA",8,9))))))))</f>
        <v>7</v>
      </c>
      <c r="J2544">
        <v>23265</v>
      </c>
      <c r="K2544">
        <f>IF(M2544="Bermasalah",0,1)</f>
        <v>1</v>
      </c>
      <c r="L2544" t="s">
        <v>49</v>
      </c>
      <c r="M2544" t="str">
        <f t="shared" si="169"/>
        <v>Tidak Bermasalah</v>
      </c>
    </row>
    <row r="2545" spans="1:13" x14ac:dyDescent="0.25">
      <c r="A2545" s="1">
        <v>44956</v>
      </c>
      <c r="B2545" t="s">
        <v>33</v>
      </c>
      <c r="C2545">
        <f t="shared" si="168"/>
        <v>112</v>
      </c>
      <c r="D2545" t="s">
        <v>3</v>
      </c>
      <c r="E2545">
        <f>IF(D2545="ECO",1,IF(D2545="EZ",2,3))</f>
        <v>1</v>
      </c>
      <c r="F2545" t="s">
        <v>4</v>
      </c>
      <c r="G2545">
        <f>IF(F2545="PP_PM",1,IF(F2545="PP_CASH",2,3))</f>
        <v>1</v>
      </c>
      <c r="H2545" t="s">
        <v>5</v>
      </c>
      <c r="I2545">
        <f>IF(H2545="AKULAKUOB",1,IF(H2545="BUKAEXPRESS",2,IF(H2545="BUKALAPAK",3,IF(H2545="E3",4,IF(H2545="LAZADA",5,IF(H2545="MAGELLAN",6,IF(H2545="SHOPEE",7,IF(H2545="TOKOPEDIA",8,9))))))))</f>
        <v>7</v>
      </c>
      <c r="J2545">
        <v>26482</v>
      </c>
      <c r="K2545">
        <f>IF(M2545="Bermasalah",0,1)</f>
        <v>1</v>
      </c>
      <c r="L2545" t="s">
        <v>49</v>
      </c>
      <c r="M2545" t="str">
        <f t="shared" si="169"/>
        <v>Tidak Bermasalah</v>
      </c>
    </row>
    <row r="2546" spans="1:13" x14ac:dyDescent="0.25">
      <c r="A2546" s="1">
        <v>44978</v>
      </c>
      <c r="B2546" t="s">
        <v>33</v>
      </c>
      <c r="C2546">
        <f t="shared" si="168"/>
        <v>112</v>
      </c>
      <c r="D2546" t="s">
        <v>3</v>
      </c>
      <c r="E2546">
        <f>IF(D2546="ECO",1,IF(D2546="EZ",2,3))</f>
        <v>1</v>
      </c>
      <c r="F2546" t="s">
        <v>4</v>
      </c>
      <c r="G2546">
        <f>IF(F2546="PP_PM",1,IF(F2546="PP_CASH",2,3))</f>
        <v>1</v>
      </c>
      <c r="H2546" t="s">
        <v>5</v>
      </c>
      <c r="I2546">
        <f>IF(H2546="AKULAKUOB",1,IF(H2546="BUKAEXPRESS",2,IF(H2546="BUKALAPAK",3,IF(H2546="E3",4,IF(H2546="LAZADA",5,IF(H2546="MAGELLAN",6,IF(H2546="SHOPEE",7,IF(H2546="TOKOPEDIA",8,9))))))))</f>
        <v>7</v>
      </c>
      <c r="J2546">
        <v>29948</v>
      </c>
      <c r="K2546">
        <f>IF(M2546="Bermasalah",0,1)</f>
        <v>1</v>
      </c>
      <c r="L2546" t="s">
        <v>49</v>
      </c>
      <c r="M2546" t="str">
        <f t="shared" si="169"/>
        <v>Tidak Bermasalah</v>
      </c>
    </row>
    <row r="2547" spans="1:13" x14ac:dyDescent="0.25">
      <c r="A2547" s="1">
        <v>44958</v>
      </c>
      <c r="B2547" t="s">
        <v>33</v>
      </c>
      <c r="C2547">
        <f t="shared" si="168"/>
        <v>112</v>
      </c>
      <c r="D2547" t="s">
        <v>3</v>
      </c>
      <c r="E2547">
        <f>IF(D2547="ECO",1,IF(D2547="EZ",2,3))</f>
        <v>1</v>
      </c>
      <c r="F2547" t="s">
        <v>4</v>
      </c>
      <c r="G2547">
        <f>IF(F2547="PP_PM",1,IF(F2547="PP_CASH",2,3))</f>
        <v>1</v>
      </c>
      <c r="H2547" t="s">
        <v>5</v>
      </c>
      <c r="I2547">
        <f>IF(H2547="AKULAKUOB",1,IF(H2547="BUKAEXPRESS",2,IF(H2547="BUKALAPAK",3,IF(H2547="E3",4,IF(H2547="LAZADA",5,IF(H2547="MAGELLAN",6,IF(H2547="SHOPEE",7,IF(H2547="TOKOPEDIA",8,9))))))))</f>
        <v>7</v>
      </c>
      <c r="J2547">
        <v>25740</v>
      </c>
      <c r="K2547">
        <f>IF(M2547="Bermasalah",0,1)</f>
        <v>1</v>
      </c>
      <c r="L2547" t="s">
        <v>49</v>
      </c>
      <c r="M2547" t="str">
        <f t="shared" si="169"/>
        <v>Tidak Bermasalah</v>
      </c>
    </row>
    <row r="2548" spans="1:13" x14ac:dyDescent="0.25">
      <c r="A2548" s="1">
        <v>44959</v>
      </c>
      <c r="B2548" t="s">
        <v>33</v>
      </c>
      <c r="C2548">
        <f t="shared" si="168"/>
        <v>112</v>
      </c>
      <c r="D2548" t="s">
        <v>3</v>
      </c>
      <c r="E2548">
        <f>IF(D2548="ECO",1,IF(D2548="EZ",2,3))</f>
        <v>1</v>
      </c>
      <c r="F2548" t="s">
        <v>4</v>
      </c>
      <c r="G2548">
        <f>IF(F2548="PP_PM",1,IF(F2548="PP_CASH",2,3))</f>
        <v>1</v>
      </c>
      <c r="H2548" t="s">
        <v>5</v>
      </c>
      <c r="I2548">
        <f>IF(H2548="AKULAKUOB",1,IF(H2548="BUKAEXPRESS",2,IF(H2548="BUKALAPAK",3,IF(H2548="E3",4,IF(H2548="LAZADA",5,IF(H2548="MAGELLAN",6,IF(H2548="SHOPEE",7,IF(H2548="TOKOPEDIA",8,9))))))))</f>
        <v>7</v>
      </c>
      <c r="J2548">
        <v>25740</v>
      </c>
      <c r="K2548">
        <f>IF(M2548="Bermasalah",0,1)</f>
        <v>1</v>
      </c>
      <c r="L2548" t="s">
        <v>49</v>
      </c>
      <c r="M2548" t="str">
        <f t="shared" si="169"/>
        <v>Tidak Bermasalah</v>
      </c>
    </row>
    <row r="2549" spans="1:13" x14ac:dyDescent="0.25">
      <c r="A2549" s="1">
        <v>44984</v>
      </c>
      <c r="B2549" t="s">
        <v>33</v>
      </c>
      <c r="C2549">
        <f t="shared" si="168"/>
        <v>112</v>
      </c>
      <c r="D2549" t="s">
        <v>3</v>
      </c>
      <c r="E2549">
        <f>IF(D2549="ECO",1,IF(D2549="EZ",2,3))</f>
        <v>1</v>
      </c>
      <c r="F2549" t="s">
        <v>4</v>
      </c>
      <c r="G2549">
        <f>IF(F2549="PP_PM",1,IF(F2549="PP_CASH",2,3))</f>
        <v>1</v>
      </c>
      <c r="H2549" t="s">
        <v>5</v>
      </c>
      <c r="I2549">
        <f>IF(H2549="AKULAKUOB",1,IF(H2549="BUKAEXPRESS",2,IF(H2549="BUKALAPAK",3,IF(H2549="E3",4,IF(H2549="LAZADA",5,IF(H2549="MAGELLAN",6,IF(H2549="SHOPEE",7,IF(H2549="TOKOPEDIA",8,9))))))))</f>
        <v>7</v>
      </c>
      <c r="J2549">
        <v>22028</v>
      </c>
      <c r="K2549">
        <f>IF(M2549="Bermasalah",0,1)</f>
        <v>1</v>
      </c>
      <c r="L2549" t="s">
        <v>49</v>
      </c>
      <c r="M2549" t="str">
        <f t="shared" si="169"/>
        <v>Tidak Bermasalah</v>
      </c>
    </row>
    <row r="2550" spans="1:13" x14ac:dyDescent="0.25">
      <c r="A2550" s="1">
        <v>44958</v>
      </c>
      <c r="B2550" t="s">
        <v>33</v>
      </c>
      <c r="C2550">
        <f t="shared" si="168"/>
        <v>112</v>
      </c>
      <c r="D2550" t="s">
        <v>3</v>
      </c>
      <c r="E2550">
        <f>IF(D2550="ECO",1,IF(D2550="EZ",2,3))</f>
        <v>1</v>
      </c>
      <c r="F2550" t="s">
        <v>4</v>
      </c>
      <c r="G2550">
        <f>IF(F2550="PP_PM",1,IF(F2550="PP_CASH",2,3))</f>
        <v>1</v>
      </c>
      <c r="H2550" t="s">
        <v>5</v>
      </c>
      <c r="I2550">
        <f>IF(H2550="AKULAKUOB",1,IF(H2550="BUKAEXPRESS",2,IF(H2550="BUKALAPAK",3,IF(H2550="E3",4,IF(H2550="LAZADA",5,IF(H2550="MAGELLAN",6,IF(H2550="SHOPEE",7,IF(H2550="TOKOPEDIA",8,9))))))))</f>
        <v>7</v>
      </c>
      <c r="J2550">
        <v>44055</v>
      </c>
      <c r="K2550">
        <f>IF(M2550="Bermasalah",0,1)</f>
        <v>1</v>
      </c>
      <c r="L2550" t="s">
        <v>49</v>
      </c>
      <c r="M2550" t="str">
        <f t="shared" si="169"/>
        <v>Tidak Bermasalah</v>
      </c>
    </row>
    <row r="2551" spans="1:13" x14ac:dyDescent="0.25">
      <c r="A2551" s="1">
        <v>44958</v>
      </c>
      <c r="B2551" t="s">
        <v>33</v>
      </c>
      <c r="C2551">
        <f t="shared" si="168"/>
        <v>112</v>
      </c>
      <c r="D2551" t="s">
        <v>3</v>
      </c>
      <c r="E2551">
        <f>IF(D2551="ECO",1,IF(D2551="EZ",2,3))</f>
        <v>1</v>
      </c>
      <c r="F2551" t="s">
        <v>4</v>
      </c>
      <c r="G2551">
        <f>IF(F2551="PP_PM",1,IF(F2551="PP_CASH",2,3))</f>
        <v>1</v>
      </c>
      <c r="H2551" t="s">
        <v>5</v>
      </c>
      <c r="I2551">
        <f>IF(H2551="AKULAKUOB",1,IF(H2551="BUKAEXPRESS",2,IF(H2551="BUKALAPAK",3,IF(H2551="E3",4,IF(H2551="LAZADA",5,IF(H2551="MAGELLAN",6,IF(H2551="SHOPEE",7,IF(H2551="TOKOPEDIA",8,9))))))))</f>
        <v>7</v>
      </c>
      <c r="J2551">
        <v>24998</v>
      </c>
      <c r="K2551">
        <f>IF(M2551="Bermasalah",0,1)</f>
        <v>1</v>
      </c>
      <c r="L2551" t="s">
        <v>49</v>
      </c>
      <c r="M2551" t="str">
        <f t="shared" si="169"/>
        <v>Tidak Bermasalah</v>
      </c>
    </row>
    <row r="2552" spans="1:13" x14ac:dyDescent="0.25">
      <c r="A2552" s="1">
        <v>44958</v>
      </c>
      <c r="B2552" t="s">
        <v>33</v>
      </c>
      <c r="C2552">
        <f t="shared" si="168"/>
        <v>112</v>
      </c>
      <c r="D2552" t="s">
        <v>3</v>
      </c>
      <c r="E2552">
        <f>IF(D2552="ECO",1,IF(D2552="EZ",2,3))</f>
        <v>1</v>
      </c>
      <c r="F2552" t="s">
        <v>4</v>
      </c>
      <c r="G2552">
        <f>IF(F2552="PP_PM",1,IF(F2552="PP_CASH",2,3))</f>
        <v>1</v>
      </c>
      <c r="H2552" t="s">
        <v>5</v>
      </c>
      <c r="I2552">
        <f>IF(H2552="AKULAKUOB",1,IF(H2552="BUKAEXPRESS",2,IF(H2552="BUKALAPAK",3,IF(H2552="E3",4,IF(H2552="LAZADA",5,IF(H2552="MAGELLAN",6,IF(H2552="SHOPEE",7,IF(H2552="TOKOPEDIA",8,9))))))))</f>
        <v>7</v>
      </c>
      <c r="J2552">
        <v>31928</v>
      </c>
      <c r="K2552">
        <f>IF(M2552="Bermasalah",0,1)</f>
        <v>1</v>
      </c>
      <c r="L2552" t="s">
        <v>49</v>
      </c>
      <c r="M2552" t="str">
        <f t="shared" si="169"/>
        <v>Tidak Bermasalah</v>
      </c>
    </row>
    <row r="2553" spans="1:13" x14ac:dyDescent="0.25">
      <c r="A2553" s="1">
        <v>44958</v>
      </c>
      <c r="B2553" t="s">
        <v>33</v>
      </c>
      <c r="C2553">
        <f t="shared" si="168"/>
        <v>112</v>
      </c>
      <c r="D2553" t="s">
        <v>3</v>
      </c>
      <c r="E2553">
        <f>IF(D2553="ECO",1,IF(D2553="EZ",2,3))</f>
        <v>1</v>
      </c>
      <c r="F2553" t="s">
        <v>4</v>
      </c>
      <c r="G2553">
        <f>IF(F2553="PP_PM",1,IF(F2553="PP_CASH",2,3))</f>
        <v>1</v>
      </c>
      <c r="H2553" t="s">
        <v>5</v>
      </c>
      <c r="I2553">
        <f>IF(H2553="AKULAKUOB",1,IF(H2553="BUKAEXPRESS",2,IF(H2553="BUKALAPAK",3,IF(H2553="E3",4,IF(H2553="LAZADA",5,IF(H2553="MAGELLAN",6,IF(H2553="SHOPEE",7,IF(H2553="TOKOPEDIA",8,9))))))))</f>
        <v>7</v>
      </c>
      <c r="J2553">
        <v>21532</v>
      </c>
      <c r="K2553">
        <f>IF(M2553="Bermasalah",0,1)</f>
        <v>1</v>
      </c>
      <c r="L2553" t="s">
        <v>49</v>
      </c>
      <c r="M2553" t="str">
        <f t="shared" si="169"/>
        <v>Tidak Bermasalah</v>
      </c>
    </row>
    <row r="2554" spans="1:13" x14ac:dyDescent="0.25">
      <c r="A2554" s="1">
        <v>45022</v>
      </c>
      <c r="B2554" t="s">
        <v>33</v>
      </c>
      <c r="C2554">
        <f t="shared" si="168"/>
        <v>112</v>
      </c>
      <c r="D2554" t="s">
        <v>3</v>
      </c>
      <c r="E2554">
        <f>IF(D2554="ECO",1,IF(D2554="EZ",2,3))</f>
        <v>1</v>
      </c>
      <c r="F2554" t="s">
        <v>4</v>
      </c>
      <c r="G2554">
        <f>IF(F2554="PP_PM",1,IF(F2554="PP_CASH",2,3))</f>
        <v>1</v>
      </c>
      <c r="H2554" t="s">
        <v>5</v>
      </c>
      <c r="I2554">
        <f>IF(H2554="AKULAKUOB",1,IF(H2554="BUKAEXPRESS",2,IF(H2554="BUKALAPAK",3,IF(H2554="E3",4,IF(H2554="LAZADA",5,IF(H2554="MAGELLAN",6,IF(H2554="SHOPEE",7,IF(H2554="TOKOPEDIA",8,9))))))))</f>
        <v>7</v>
      </c>
      <c r="J2554">
        <v>9158</v>
      </c>
      <c r="K2554">
        <f>IF(M2554="Bermasalah",0,1)</f>
        <v>0</v>
      </c>
      <c r="L2554" t="s">
        <v>19</v>
      </c>
      <c r="M2554" t="str">
        <f t="shared" si="169"/>
        <v>Bermasalah</v>
      </c>
    </row>
    <row r="2555" spans="1:13" x14ac:dyDescent="0.25">
      <c r="A2555" s="1">
        <v>45058</v>
      </c>
      <c r="B2555" t="s">
        <v>33</v>
      </c>
      <c r="C2555">
        <f t="shared" si="168"/>
        <v>112</v>
      </c>
      <c r="D2555" t="s">
        <v>3</v>
      </c>
      <c r="E2555">
        <f>IF(D2555="ECO",1,IF(D2555="EZ",2,3))</f>
        <v>1</v>
      </c>
      <c r="F2555" t="s">
        <v>4</v>
      </c>
      <c r="G2555">
        <f>IF(F2555="PP_PM",1,IF(F2555="PP_CASH",2,3))</f>
        <v>1</v>
      </c>
      <c r="H2555" t="s">
        <v>5</v>
      </c>
      <c r="I2555">
        <f>IF(H2555="AKULAKUOB",1,IF(H2555="BUKAEXPRESS",2,IF(H2555="BUKALAPAK",3,IF(H2555="E3",4,IF(H2555="LAZADA",5,IF(H2555="MAGELLAN",6,IF(H2555="SHOPEE",7,IF(H2555="TOKOPEDIA",8,9))))))))</f>
        <v>7</v>
      </c>
      <c r="J2555">
        <v>22028</v>
      </c>
      <c r="K2555">
        <f>IF(M2555="Bermasalah",0,1)</f>
        <v>0</v>
      </c>
      <c r="L2555" t="s">
        <v>131</v>
      </c>
      <c r="M2555" t="str">
        <f t="shared" si="169"/>
        <v>Bermasalah</v>
      </c>
    </row>
    <row r="2556" spans="1:13" x14ac:dyDescent="0.25">
      <c r="A2556" s="1">
        <v>45059</v>
      </c>
      <c r="B2556" t="s">
        <v>33</v>
      </c>
      <c r="C2556">
        <f t="shared" si="168"/>
        <v>112</v>
      </c>
      <c r="D2556" t="s">
        <v>3</v>
      </c>
      <c r="E2556">
        <f>IF(D2556="ECO",1,IF(D2556="EZ",2,3))</f>
        <v>1</v>
      </c>
      <c r="F2556" t="s">
        <v>4</v>
      </c>
      <c r="G2556">
        <f>IF(F2556="PP_PM",1,IF(F2556="PP_CASH",2,3))</f>
        <v>1</v>
      </c>
      <c r="H2556" t="s">
        <v>5</v>
      </c>
      <c r="I2556">
        <f>IF(H2556="AKULAKUOB",1,IF(H2556="BUKAEXPRESS",2,IF(H2556="BUKALAPAK",3,IF(H2556="E3",4,IF(H2556="LAZADA",5,IF(H2556="MAGELLAN",6,IF(H2556="SHOPEE",7,IF(H2556="TOKOPEDIA",8,9))))))))</f>
        <v>7</v>
      </c>
      <c r="J2556">
        <v>25988</v>
      </c>
      <c r="K2556">
        <f>IF(M2556="Bermasalah",0,1)</f>
        <v>1</v>
      </c>
      <c r="L2556" t="s">
        <v>49</v>
      </c>
      <c r="M2556" t="str">
        <f t="shared" si="169"/>
        <v>Tidak Bermasalah</v>
      </c>
    </row>
    <row r="2557" spans="1:13" x14ac:dyDescent="0.25">
      <c r="A2557" s="1">
        <v>45060</v>
      </c>
      <c r="B2557" t="s">
        <v>33</v>
      </c>
      <c r="C2557">
        <f t="shared" si="168"/>
        <v>112</v>
      </c>
      <c r="D2557" t="s">
        <v>3</v>
      </c>
      <c r="E2557">
        <f>IF(D2557="ECO",1,IF(D2557="EZ",2,3))</f>
        <v>1</v>
      </c>
      <c r="F2557" t="s">
        <v>4</v>
      </c>
      <c r="G2557">
        <f>IF(F2557="PP_PM",1,IF(F2557="PP_CASH",2,3))</f>
        <v>1</v>
      </c>
      <c r="H2557" t="s">
        <v>5</v>
      </c>
      <c r="I2557">
        <f>IF(H2557="AKULAKUOB",1,IF(H2557="BUKAEXPRESS",2,IF(H2557="BUKALAPAK",3,IF(H2557="E3",4,IF(H2557="LAZADA",5,IF(H2557="MAGELLAN",6,IF(H2557="SHOPEE",7,IF(H2557="TOKOPEDIA",8,9))))))))</f>
        <v>7</v>
      </c>
      <c r="J2557">
        <v>24998</v>
      </c>
      <c r="K2557">
        <f>IF(M2557="Bermasalah",0,1)</f>
        <v>1</v>
      </c>
      <c r="L2557" t="s">
        <v>49</v>
      </c>
      <c r="M2557" t="str">
        <f t="shared" si="169"/>
        <v>Tidak Bermasalah</v>
      </c>
    </row>
    <row r="2558" spans="1:13" x14ac:dyDescent="0.25">
      <c r="A2558" s="1">
        <v>45061</v>
      </c>
      <c r="B2558" t="s">
        <v>33</v>
      </c>
      <c r="C2558">
        <f t="shared" si="168"/>
        <v>112</v>
      </c>
      <c r="D2558" t="s">
        <v>3</v>
      </c>
      <c r="E2558">
        <f>IF(D2558="ECO",1,IF(D2558="EZ",2,3))</f>
        <v>1</v>
      </c>
      <c r="F2558" t="s">
        <v>4</v>
      </c>
      <c r="G2558">
        <f>IF(F2558="PP_PM",1,IF(F2558="PP_CASH",2,3))</f>
        <v>1</v>
      </c>
      <c r="H2558" t="s">
        <v>5</v>
      </c>
      <c r="I2558">
        <f>IF(H2558="AKULAKUOB",1,IF(H2558="BUKAEXPRESS",2,IF(H2558="BUKALAPAK",3,IF(H2558="E3",4,IF(H2558="LAZADA",5,IF(H2558="MAGELLAN",6,IF(H2558="SHOPEE",7,IF(H2558="TOKOPEDIA",8,9))))))))</f>
        <v>7</v>
      </c>
      <c r="J2558">
        <v>30442</v>
      </c>
      <c r="K2558">
        <f>IF(M2558="Bermasalah",0,1)</f>
        <v>1</v>
      </c>
      <c r="L2558" t="s">
        <v>49</v>
      </c>
      <c r="M2558" t="str">
        <f t="shared" si="169"/>
        <v>Tidak Bermasalah</v>
      </c>
    </row>
    <row r="2559" spans="1:13" x14ac:dyDescent="0.25">
      <c r="A2559" s="1">
        <v>45071</v>
      </c>
      <c r="B2559" t="s">
        <v>33</v>
      </c>
      <c r="C2559">
        <f t="shared" si="168"/>
        <v>112</v>
      </c>
      <c r="D2559" t="s">
        <v>3</v>
      </c>
      <c r="E2559">
        <f>IF(D2559="ECO",1,IF(D2559="EZ",2,3))</f>
        <v>1</v>
      </c>
      <c r="F2559" t="s">
        <v>4</v>
      </c>
      <c r="G2559">
        <f>IF(F2559="PP_PM",1,IF(F2559="PP_CASH",2,3))</f>
        <v>1</v>
      </c>
      <c r="H2559" t="s">
        <v>5</v>
      </c>
      <c r="I2559">
        <f>IF(H2559="AKULAKUOB",1,IF(H2559="BUKAEXPRESS",2,IF(H2559="BUKALAPAK",3,IF(H2559="E3",4,IF(H2559="LAZADA",5,IF(H2559="MAGELLAN",6,IF(H2559="SHOPEE",7,IF(H2559="TOKOPEDIA",8,9))))))))</f>
        <v>7</v>
      </c>
      <c r="J2559">
        <v>44055</v>
      </c>
      <c r="K2559">
        <f>IF(M2559="Bermasalah",0,1)</f>
        <v>1</v>
      </c>
      <c r="L2559" t="s">
        <v>49</v>
      </c>
      <c r="M2559" t="str">
        <f t="shared" si="169"/>
        <v>Tidak Bermasalah</v>
      </c>
    </row>
    <row r="2560" spans="1:13" x14ac:dyDescent="0.25">
      <c r="A2560" s="1">
        <v>45072</v>
      </c>
      <c r="B2560" t="s">
        <v>33</v>
      </c>
      <c r="C2560">
        <f t="shared" si="168"/>
        <v>112</v>
      </c>
      <c r="D2560" t="s">
        <v>3</v>
      </c>
      <c r="E2560">
        <f>IF(D2560="ECO",1,IF(D2560="EZ",2,3))</f>
        <v>1</v>
      </c>
      <c r="F2560" t="s">
        <v>4</v>
      </c>
      <c r="G2560">
        <f>IF(F2560="PP_PM",1,IF(F2560="PP_CASH",2,3))</f>
        <v>1</v>
      </c>
      <c r="H2560" t="s">
        <v>5</v>
      </c>
      <c r="I2560">
        <f>IF(H2560="AKULAKUOB",1,IF(H2560="BUKAEXPRESS",2,IF(H2560="BUKALAPAK",3,IF(H2560="E3",4,IF(H2560="LAZADA",5,IF(H2560="MAGELLAN",6,IF(H2560="SHOPEE",7,IF(H2560="TOKOPEDIA",8,9))))))))</f>
        <v>7</v>
      </c>
      <c r="J2560">
        <v>13860</v>
      </c>
      <c r="K2560">
        <f>IF(M2560="Bermasalah",0,1)</f>
        <v>0</v>
      </c>
      <c r="L2560" t="s">
        <v>131</v>
      </c>
      <c r="M2560" t="str">
        <f t="shared" si="169"/>
        <v>Bermasalah</v>
      </c>
    </row>
    <row r="2561" spans="1:13" x14ac:dyDescent="0.25">
      <c r="A2561" s="1">
        <v>45088</v>
      </c>
      <c r="B2561" t="s">
        <v>33</v>
      </c>
      <c r="C2561">
        <f t="shared" si="168"/>
        <v>112</v>
      </c>
      <c r="D2561" t="s">
        <v>3</v>
      </c>
      <c r="E2561">
        <f>IF(D2561="ECO",1,IF(D2561="EZ",2,3))</f>
        <v>1</v>
      </c>
      <c r="F2561" t="s">
        <v>4</v>
      </c>
      <c r="G2561">
        <f>IF(F2561="PP_PM",1,IF(F2561="PP_CASH",2,3))</f>
        <v>1</v>
      </c>
      <c r="H2561" t="s">
        <v>5</v>
      </c>
      <c r="I2561">
        <f>IF(H2561="AKULAKUOB",1,IF(H2561="BUKAEXPRESS",2,IF(H2561="BUKALAPAK",3,IF(H2561="E3",4,IF(H2561="LAZADA",5,IF(H2561="MAGELLAN",6,IF(H2561="SHOPEE",7,IF(H2561="TOKOPEDIA",8,9))))))))</f>
        <v>7</v>
      </c>
      <c r="J2561">
        <v>9158</v>
      </c>
      <c r="K2561">
        <f>IF(M2561="Bermasalah",0,1)</f>
        <v>0</v>
      </c>
      <c r="L2561" t="s">
        <v>19</v>
      </c>
      <c r="M2561" t="str">
        <f t="shared" si="169"/>
        <v>Bermasalah</v>
      </c>
    </row>
    <row r="2562" spans="1:13" x14ac:dyDescent="0.25">
      <c r="A2562" s="1">
        <v>45092</v>
      </c>
      <c r="B2562" t="s">
        <v>33</v>
      </c>
      <c r="C2562">
        <f t="shared" si="168"/>
        <v>112</v>
      </c>
      <c r="D2562" t="s">
        <v>3</v>
      </c>
      <c r="E2562">
        <f>IF(D2562="ECO",1,IF(D2562="EZ",2,3))</f>
        <v>1</v>
      </c>
      <c r="F2562" t="s">
        <v>4</v>
      </c>
      <c r="G2562">
        <f>IF(F2562="PP_PM",1,IF(F2562="PP_CASH",2,3))</f>
        <v>1</v>
      </c>
      <c r="H2562" t="s">
        <v>5</v>
      </c>
      <c r="I2562">
        <f>IF(H2562="AKULAKUOB",1,IF(H2562="BUKAEXPRESS",2,IF(H2562="BUKALAPAK",3,IF(H2562="E3",4,IF(H2562="LAZADA",5,IF(H2562="MAGELLAN",6,IF(H2562="SHOPEE",7,IF(H2562="TOKOPEDIA",8,9))))))))</f>
        <v>7</v>
      </c>
      <c r="J2562">
        <v>26978</v>
      </c>
      <c r="K2562">
        <f>IF(M2562="Bermasalah",0,1)</f>
        <v>0</v>
      </c>
      <c r="L2562" t="s">
        <v>10</v>
      </c>
      <c r="M2562" t="str">
        <f t="shared" si="169"/>
        <v>Bermasalah</v>
      </c>
    </row>
    <row r="2563" spans="1:13" x14ac:dyDescent="0.25">
      <c r="A2563" s="1">
        <v>44956</v>
      </c>
      <c r="B2563" t="s">
        <v>65</v>
      </c>
      <c r="C2563">
        <f t="shared" si="168"/>
        <v>113</v>
      </c>
      <c r="D2563" t="s">
        <v>3</v>
      </c>
      <c r="E2563">
        <f>IF(D2563="ECO",1,IF(D2563="EZ",2,3))</f>
        <v>1</v>
      </c>
      <c r="F2563" t="s">
        <v>4</v>
      </c>
      <c r="G2563">
        <f>IF(F2563="PP_PM",1,IF(F2563="PP_CASH",2,3))</f>
        <v>1</v>
      </c>
      <c r="H2563" t="s">
        <v>5</v>
      </c>
      <c r="I2563">
        <f>IF(H2563="AKULAKUOB",1,IF(H2563="BUKAEXPRESS",2,IF(H2563="BUKALAPAK",3,IF(H2563="E3",4,IF(H2563="LAZADA",5,IF(H2563="MAGELLAN",6,IF(H2563="SHOPEE",7,IF(H2563="TOKOPEDIA",8,9))))))))</f>
        <v>7</v>
      </c>
      <c r="J2563">
        <v>26730</v>
      </c>
      <c r="K2563">
        <f>IF(M2563="Bermasalah",0,1)</f>
        <v>1</v>
      </c>
      <c r="L2563" t="s">
        <v>49</v>
      </c>
      <c r="M2563" t="str">
        <f t="shared" si="169"/>
        <v>Tidak Bermasalah</v>
      </c>
    </row>
    <row r="2564" spans="1:13" x14ac:dyDescent="0.25">
      <c r="A2564" s="1">
        <v>44956</v>
      </c>
      <c r="B2564" t="s">
        <v>65</v>
      </c>
      <c r="C2564">
        <f>IF(B2564=B2563,113,114)</f>
        <v>113</v>
      </c>
      <c r="D2564" t="s">
        <v>3</v>
      </c>
      <c r="E2564">
        <f>IF(D2564="ECO",1,IF(D2564="EZ",2,3))</f>
        <v>1</v>
      </c>
      <c r="F2564" t="s">
        <v>4</v>
      </c>
      <c r="G2564">
        <f>IF(F2564="PP_PM",1,IF(F2564="PP_CASH",2,3))</f>
        <v>1</v>
      </c>
      <c r="H2564" t="s">
        <v>5</v>
      </c>
      <c r="I2564">
        <f>IF(H2564="AKULAKUOB",1,IF(H2564="BUKAEXPRESS",2,IF(H2564="BUKALAPAK",3,IF(H2564="E3",4,IF(H2564="LAZADA",5,IF(H2564="MAGELLAN",6,IF(H2564="SHOPEE",7,IF(H2564="TOKOPEDIA",8,9))))))))</f>
        <v>7</v>
      </c>
      <c r="J2564">
        <v>24998</v>
      </c>
      <c r="K2564">
        <f>IF(M2564="Bermasalah",0,1)</f>
        <v>1</v>
      </c>
      <c r="L2564" t="s">
        <v>49</v>
      </c>
      <c r="M2564" t="str">
        <f t="shared" si="169"/>
        <v>Tidak Bermasalah</v>
      </c>
    </row>
    <row r="2565" spans="1:13" x14ac:dyDescent="0.25">
      <c r="A2565" s="1">
        <v>44956</v>
      </c>
      <c r="B2565" t="s">
        <v>65</v>
      </c>
      <c r="C2565">
        <f t="shared" ref="C2565:C2612" si="170">IF(B2565=B2564,113,114)</f>
        <v>113</v>
      </c>
      <c r="D2565" t="s">
        <v>3</v>
      </c>
      <c r="E2565">
        <f>IF(D2565="ECO",1,IF(D2565="EZ",2,3))</f>
        <v>1</v>
      </c>
      <c r="F2565" t="s">
        <v>4</v>
      </c>
      <c r="G2565">
        <f>IF(F2565="PP_PM",1,IF(F2565="PP_CASH",2,3))</f>
        <v>1</v>
      </c>
      <c r="H2565" t="s">
        <v>5</v>
      </c>
      <c r="I2565">
        <f>IF(H2565="AKULAKUOB",1,IF(H2565="BUKAEXPRESS",2,IF(H2565="BUKALAPAK",3,IF(H2565="E3",4,IF(H2565="LAZADA",5,IF(H2565="MAGELLAN",6,IF(H2565="SHOPEE",7,IF(H2565="TOKOPEDIA",8,9))))))))</f>
        <v>7</v>
      </c>
      <c r="J2565">
        <v>26730</v>
      </c>
      <c r="K2565">
        <f>IF(M2565="Bermasalah",0,1)</f>
        <v>1</v>
      </c>
      <c r="L2565" t="s">
        <v>49</v>
      </c>
      <c r="M2565" t="str">
        <f t="shared" si="169"/>
        <v>Tidak Bermasalah</v>
      </c>
    </row>
    <row r="2566" spans="1:13" x14ac:dyDescent="0.25">
      <c r="A2566" s="1">
        <v>44956</v>
      </c>
      <c r="B2566" t="s">
        <v>65</v>
      </c>
      <c r="C2566">
        <f t="shared" si="170"/>
        <v>113</v>
      </c>
      <c r="D2566" t="s">
        <v>3</v>
      </c>
      <c r="E2566">
        <f>IF(D2566="ECO",1,IF(D2566="EZ",2,3))</f>
        <v>1</v>
      </c>
      <c r="F2566" t="s">
        <v>4</v>
      </c>
      <c r="G2566">
        <f>IF(F2566="PP_PM",1,IF(F2566="PP_CASH",2,3))</f>
        <v>1</v>
      </c>
      <c r="H2566" t="s">
        <v>5</v>
      </c>
      <c r="I2566">
        <f>IF(H2566="AKULAKUOB",1,IF(H2566="BUKAEXPRESS",2,IF(H2566="BUKALAPAK",3,IF(H2566="E3",4,IF(H2566="LAZADA",5,IF(H2566="MAGELLAN",6,IF(H2566="SHOPEE",7,IF(H2566="TOKOPEDIA",8,9))))))))</f>
        <v>7</v>
      </c>
      <c r="J2566">
        <v>26730</v>
      </c>
      <c r="K2566">
        <f>IF(M2566="Bermasalah",0,1)</f>
        <v>1</v>
      </c>
      <c r="L2566" t="s">
        <v>49</v>
      </c>
      <c r="M2566" t="str">
        <f t="shared" si="169"/>
        <v>Tidak Bermasalah</v>
      </c>
    </row>
    <row r="2567" spans="1:13" x14ac:dyDescent="0.25">
      <c r="A2567" s="1">
        <v>44956</v>
      </c>
      <c r="B2567" t="s">
        <v>65</v>
      </c>
      <c r="C2567">
        <f t="shared" si="170"/>
        <v>113</v>
      </c>
      <c r="D2567" t="s">
        <v>3</v>
      </c>
      <c r="E2567">
        <f>IF(D2567="ECO",1,IF(D2567="EZ",2,3))</f>
        <v>1</v>
      </c>
      <c r="F2567" t="s">
        <v>4</v>
      </c>
      <c r="G2567">
        <f>IF(F2567="PP_PM",1,IF(F2567="PP_CASH",2,3))</f>
        <v>1</v>
      </c>
      <c r="H2567" t="s">
        <v>5</v>
      </c>
      <c r="I2567">
        <f>IF(H2567="AKULAKUOB",1,IF(H2567="BUKAEXPRESS",2,IF(H2567="BUKALAPAK",3,IF(H2567="E3",4,IF(H2567="LAZADA",5,IF(H2567="MAGELLAN",6,IF(H2567="SHOPEE",7,IF(H2567="TOKOPEDIA",8,9))))))))</f>
        <v>7</v>
      </c>
      <c r="J2567">
        <v>32918</v>
      </c>
      <c r="K2567">
        <f>IF(M2567="Bermasalah",0,1)</f>
        <v>1</v>
      </c>
      <c r="L2567" t="s">
        <v>49</v>
      </c>
      <c r="M2567" t="str">
        <f t="shared" si="169"/>
        <v>Tidak Bermasalah</v>
      </c>
    </row>
    <row r="2568" spans="1:13" x14ac:dyDescent="0.25">
      <c r="A2568" s="1">
        <v>44957</v>
      </c>
      <c r="B2568" t="s">
        <v>65</v>
      </c>
      <c r="C2568">
        <f t="shared" si="170"/>
        <v>113</v>
      </c>
      <c r="D2568" t="s">
        <v>3</v>
      </c>
      <c r="E2568">
        <f>IF(D2568="ECO",1,IF(D2568="EZ",2,3))</f>
        <v>1</v>
      </c>
      <c r="F2568" t="s">
        <v>4</v>
      </c>
      <c r="G2568">
        <f>IF(F2568="PP_PM",1,IF(F2568="PP_CASH",2,3))</f>
        <v>1</v>
      </c>
      <c r="H2568" t="s">
        <v>5</v>
      </c>
      <c r="I2568">
        <f>IF(H2568="AKULAKUOB",1,IF(H2568="BUKAEXPRESS",2,IF(H2568="BUKALAPAK",3,IF(H2568="E3",4,IF(H2568="LAZADA",5,IF(H2568="MAGELLAN",6,IF(H2568="SHOPEE",7,IF(H2568="TOKOPEDIA",8,9))))))))</f>
        <v>7</v>
      </c>
      <c r="J2568">
        <v>29948</v>
      </c>
      <c r="K2568">
        <f>IF(M2568="Bermasalah",0,1)</f>
        <v>1</v>
      </c>
      <c r="L2568" t="s">
        <v>49</v>
      </c>
      <c r="M2568" t="str">
        <f t="shared" si="169"/>
        <v>Tidak Bermasalah</v>
      </c>
    </row>
    <row r="2569" spans="1:13" x14ac:dyDescent="0.25">
      <c r="A2569" s="1">
        <v>44957</v>
      </c>
      <c r="B2569" t="s">
        <v>65</v>
      </c>
      <c r="C2569">
        <f t="shared" si="170"/>
        <v>113</v>
      </c>
      <c r="D2569" t="s">
        <v>3</v>
      </c>
      <c r="E2569">
        <f>IF(D2569="ECO",1,IF(D2569="EZ",2,3))</f>
        <v>1</v>
      </c>
      <c r="F2569" t="s">
        <v>4</v>
      </c>
      <c r="G2569">
        <f>IF(F2569="PP_PM",1,IF(F2569="PP_CASH",2,3))</f>
        <v>1</v>
      </c>
      <c r="H2569" t="s">
        <v>5</v>
      </c>
      <c r="I2569">
        <f>IF(H2569="AKULAKUOB",1,IF(H2569="BUKAEXPRESS",2,IF(H2569="BUKALAPAK",3,IF(H2569="E3",4,IF(H2569="LAZADA",5,IF(H2569="MAGELLAN",6,IF(H2569="SHOPEE",7,IF(H2569="TOKOPEDIA",8,9))))))))</f>
        <v>7</v>
      </c>
      <c r="J2569">
        <v>32918</v>
      </c>
      <c r="K2569">
        <f>IF(M2569="Bermasalah",0,1)</f>
        <v>1</v>
      </c>
      <c r="L2569" t="s">
        <v>49</v>
      </c>
      <c r="M2569" t="str">
        <f t="shared" si="169"/>
        <v>Tidak Bermasalah</v>
      </c>
    </row>
    <row r="2570" spans="1:13" x14ac:dyDescent="0.25">
      <c r="A2570" s="1">
        <v>44957</v>
      </c>
      <c r="B2570" t="s">
        <v>65</v>
      </c>
      <c r="C2570">
        <f t="shared" si="170"/>
        <v>113</v>
      </c>
      <c r="D2570" t="s">
        <v>3</v>
      </c>
      <c r="E2570">
        <f>IF(D2570="ECO",1,IF(D2570="EZ",2,3))</f>
        <v>1</v>
      </c>
      <c r="F2570" t="s">
        <v>4</v>
      </c>
      <c r="G2570">
        <f>IF(F2570="PP_PM",1,IF(F2570="PP_CASH",2,3))</f>
        <v>1</v>
      </c>
      <c r="H2570" t="s">
        <v>5</v>
      </c>
      <c r="I2570">
        <f>IF(H2570="AKULAKUOB",1,IF(H2570="BUKAEXPRESS",2,IF(H2570="BUKALAPAK",3,IF(H2570="E3",4,IF(H2570="LAZADA",5,IF(H2570="MAGELLAN",6,IF(H2570="SHOPEE",7,IF(H2570="TOKOPEDIA",8,9))))))))</f>
        <v>7</v>
      </c>
      <c r="J2570">
        <v>24998</v>
      </c>
      <c r="K2570">
        <f>IF(M2570="Bermasalah",0,1)</f>
        <v>1</v>
      </c>
      <c r="L2570" t="s">
        <v>49</v>
      </c>
      <c r="M2570" t="str">
        <f t="shared" si="169"/>
        <v>Tidak Bermasalah</v>
      </c>
    </row>
    <row r="2571" spans="1:13" x14ac:dyDescent="0.25">
      <c r="A2571" s="1">
        <v>44957</v>
      </c>
      <c r="B2571" t="s">
        <v>65</v>
      </c>
      <c r="C2571">
        <f t="shared" si="170"/>
        <v>113</v>
      </c>
      <c r="D2571" t="s">
        <v>3</v>
      </c>
      <c r="E2571">
        <f>IF(D2571="ECO",1,IF(D2571="EZ",2,3))</f>
        <v>1</v>
      </c>
      <c r="F2571" t="s">
        <v>4</v>
      </c>
      <c r="G2571">
        <f>IF(F2571="PP_PM",1,IF(F2571="PP_CASH",2,3))</f>
        <v>1</v>
      </c>
      <c r="H2571" t="s">
        <v>5</v>
      </c>
      <c r="I2571">
        <f>IF(H2571="AKULAKUOB",1,IF(H2571="BUKAEXPRESS",2,IF(H2571="BUKALAPAK",3,IF(H2571="E3",4,IF(H2571="LAZADA",5,IF(H2571="MAGELLAN",6,IF(H2571="SHOPEE",7,IF(H2571="TOKOPEDIA",8,9))))))))</f>
        <v>7</v>
      </c>
      <c r="J2571">
        <v>24998</v>
      </c>
      <c r="K2571">
        <f>IF(M2571="Bermasalah",0,1)</f>
        <v>1</v>
      </c>
      <c r="L2571" t="s">
        <v>49</v>
      </c>
      <c r="M2571" t="str">
        <f t="shared" si="169"/>
        <v>Tidak Bermasalah</v>
      </c>
    </row>
    <row r="2572" spans="1:13" x14ac:dyDescent="0.25">
      <c r="A2572" s="1">
        <v>44953</v>
      </c>
      <c r="B2572" t="s">
        <v>65</v>
      </c>
      <c r="C2572">
        <f t="shared" si="170"/>
        <v>113</v>
      </c>
      <c r="D2572" t="s">
        <v>3</v>
      </c>
      <c r="E2572">
        <f>IF(D2572="ECO",1,IF(D2572="EZ",2,3))</f>
        <v>1</v>
      </c>
      <c r="F2572" t="s">
        <v>4</v>
      </c>
      <c r="G2572">
        <f>IF(F2572="PP_PM",1,IF(F2572="PP_CASH",2,3))</f>
        <v>1</v>
      </c>
      <c r="H2572" t="s">
        <v>5</v>
      </c>
      <c r="I2572">
        <f>IF(H2572="AKULAKUOB",1,IF(H2572="BUKAEXPRESS",2,IF(H2572="BUKALAPAK",3,IF(H2572="E3",4,IF(H2572="LAZADA",5,IF(H2572="MAGELLAN",6,IF(H2572="SHOPEE",7,IF(H2572="TOKOPEDIA",8,9))))))))</f>
        <v>7</v>
      </c>
      <c r="J2572">
        <v>30442</v>
      </c>
      <c r="K2572">
        <f>IF(M2572="Bermasalah",0,1)</f>
        <v>1</v>
      </c>
      <c r="L2572" t="s">
        <v>49</v>
      </c>
      <c r="M2572" t="str">
        <f t="shared" si="169"/>
        <v>Tidak Bermasalah</v>
      </c>
    </row>
    <row r="2573" spans="1:13" x14ac:dyDescent="0.25">
      <c r="A2573" s="1">
        <v>44953</v>
      </c>
      <c r="B2573" t="s">
        <v>65</v>
      </c>
      <c r="C2573">
        <f t="shared" si="170"/>
        <v>113</v>
      </c>
      <c r="D2573" t="s">
        <v>3</v>
      </c>
      <c r="E2573">
        <f>IF(D2573="ECO",1,IF(D2573="EZ",2,3))</f>
        <v>1</v>
      </c>
      <c r="F2573" t="s">
        <v>4</v>
      </c>
      <c r="G2573">
        <f>IF(F2573="PP_PM",1,IF(F2573="PP_CASH",2,3))</f>
        <v>1</v>
      </c>
      <c r="H2573" t="s">
        <v>5</v>
      </c>
      <c r="I2573">
        <f>IF(H2573="AKULAKUOB",1,IF(H2573="BUKAEXPRESS",2,IF(H2573="BUKALAPAK",3,IF(H2573="E3",4,IF(H2573="LAZADA",5,IF(H2573="MAGELLAN",6,IF(H2573="SHOPEE",7,IF(H2573="TOKOPEDIA",8,9))))))))</f>
        <v>7</v>
      </c>
      <c r="J2573">
        <v>29948</v>
      </c>
      <c r="K2573">
        <f>IF(M2573="Bermasalah",0,1)</f>
        <v>1</v>
      </c>
      <c r="L2573" t="s">
        <v>49</v>
      </c>
      <c r="M2573" t="str">
        <f t="shared" si="169"/>
        <v>Tidak Bermasalah</v>
      </c>
    </row>
    <row r="2574" spans="1:13" x14ac:dyDescent="0.25">
      <c r="A2574" s="1">
        <v>44956</v>
      </c>
      <c r="B2574" t="s">
        <v>65</v>
      </c>
      <c r="C2574">
        <f t="shared" si="170"/>
        <v>113</v>
      </c>
      <c r="D2574" t="s">
        <v>3</v>
      </c>
      <c r="E2574">
        <f>IF(D2574="ECO",1,IF(D2574="EZ",2,3))</f>
        <v>1</v>
      </c>
      <c r="F2574" t="s">
        <v>4</v>
      </c>
      <c r="G2574">
        <f>IF(F2574="PP_PM",1,IF(F2574="PP_CASH",2,3))</f>
        <v>1</v>
      </c>
      <c r="H2574" t="s">
        <v>12</v>
      </c>
      <c r="I2574">
        <f>IF(H2574="AKULAKUOB",1,IF(H2574="BUKAEXPRESS",2,IF(H2574="BUKALAPAK",3,IF(H2574="E3",4,IF(H2574="LAZADA",5,IF(H2574="MAGELLAN",6,IF(H2574="SHOPEE",7,IF(H2574="TOKOPEDIA",8,9))))))))</f>
        <v>6</v>
      </c>
      <c r="J2574">
        <v>31432</v>
      </c>
      <c r="K2574">
        <f>IF(M2574="Bermasalah",0,1)</f>
        <v>1</v>
      </c>
      <c r="L2574" t="s">
        <v>49</v>
      </c>
      <c r="M2574" t="str">
        <f t="shared" si="169"/>
        <v>Tidak Bermasalah</v>
      </c>
    </row>
    <row r="2575" spans="1:13" x14ac:dyDescent="0.25">
      <c r="A2575" s="1">
        <v>44953</v>
      </c>
      <c r="B2575" t="s">
        <v>65</v>
      </c>
      <c r="C2575">
        <f t="shared" si="170"/>
        <v>113</v>
      </c>
      <c r="D2575" t="s">
        <v>3</v>
      </c>
      <c r="E2575">
        <f>IF(D2575="ECO",1,IF(D2575="EZ",2,3))</f>
        <v>1</v>
      </c>
      <c r="F2575" t="s">
        <v>4</v>
      </c>
      <c r="G2575">
        <f>IF(F2575="PP_PM",1,IF(F2575="PP_CASH",2,3))</f>
        <v>1</v>
      </c>
      <c r="H2575" t="s">
        <v>5</v>
      </c>
      <c r="I2575">
        <f>IF(H2575="AKULAKUOB",1,IF(H2575="BUKAEXPRESS",2,IF(H2575="BUKALAPAK",3,IF(H2575="E3",4,IF(H2575="LAZADA",5,IF(H2575="MAGELLAN",6,IF(H2575="SHOPEE",7,IF(H2575="TOKOPEDIA",8,9))))))))</f>
        <v>7</v>
      </c>
      <c r="J2575">
        <v>22028</v>
      </c>
      <c r="K2575">
        <f>IF(M2575="Bermasalah",0,1)</f>
        <v>1</v>
      </c>
      <c r="L2575" t="s">
        <v>49</v>
      </c>
      <c r="M2575" t="str">
        <f t="shared" si="169"/>
        <v>Tidak Bermasalah</v>
      </c>
    </row>
    <row r="2576" spans="1:13" x14ac:dyDescent="0.25">
      <c r="A2576" s="1">
        <v>44953</v>
      </c>
      <c r="B2576" t="s">
        <v>65</v>
      </c>
      <c r="C2576">
        <f t="shared" si="170"/>
        <v>113</v>
      </c>
      <c r="D2576" t="s">
        <v>3</v>
      </c>
      <c r="E2576">
        <f>IF(D2576="ECO",1,IF(D2576="EZ",2,3))</f>
        <v>1</v>
      </c>
      <c r="F2576" t="s">
        <v>4</v>
      </c>
      <c r="G2576">
        <f>IF(F2576="PP_PM",1,IF(F2576="PP_CASH",2,3))</f>
        <v>1</v>
      </c>
      <c r="H2576" t="s">
        <v>5</v>
      </c>
      <c r="I2576">
        <f>IF(H2576="AKULAKUOB",1,IF(H2576="BUKAEXPRESS",2,IF(H2576="BUKALAPAK",3,IF(H2576="E3",4,IF(H2576="LAZADA",5,IF(H2576="MAGELLAN",6,IF(H2576="SHOPEE",7,IF(H2576="TOKOPEDIA",8,9))))))))</f>
        <v>7</v>
      </c>
      <c r="J2576">
        <v>26730</v>
      </c>
      <c r="K2576">
        <f>IF(M2576="Bermasalah",0,1)</f>
        <v>1</v>
      </c>
      <c r="L2576" t="s">
        <v>49</v>
      </c>
      <c r="M2576" t="str">
        <f t="shared" si="169"/>
        <v>Tidak Bermasalah</v>
      </c>
    </row>
    <row r="2577" spans="1:13" x14ac:dyDescent="0.25">
      <c r="A2577" s="1">
        <v>44956</v>
      </c>
      <c r="B2577" t="s">
        <v>65</v>
      </c>
      <c r="C2577">
        <f t="shared" si="170"/>
        <v>113</v>
      </c>
      <c r="D2577" t="s">
        <v>3</v>
      </c>
      <c r="E2577">
        <f>IF(D2577="ECO",1,IF(D2577="EZ",2,3))</f>
        <v>1</v>
      </c>
      <c r="F2577" t="s">
        <v>4</v>
      </c>
      <c r="G2577">
        <f>IF(F2577="PP_PM",1,IF(F2577="PP_CASH",2,3))</f>
        <v>1</v>
      </c>
      <c r="H2577" t="s">
        <v>5</v>
      </c>
      <c r="I2577">
        <f>IF(H2577="AKULAKUOB",1,IF(H2577="BUKAEXPRESS",2,IF(H2577="BUKALAPAK",3,IF(H2577="E3",4,IF(H2577="LAZADA",5,IF(H2577="MAGELLAN",6,IF(H2577="SHOPEE",7,IF(H2577="TOKOPEDIA",8,9))))))))</f>
        <v>7</v>
      </c>
      <c r="J2577">
        <v>22028</v>
      </c>
      <c r="K2577">
        <f>IF(M2577="Bermasalah",0,1)</f>
        <v>1</v>
      </c>
      <c r="L2577" t="s">
        <v>49</v>
      </c>
      <c r="M2577" t="str">
        <f t="shared" si="169"/>
        <v>Tidak Bermasalah</v>
      </c>
    </row>
    <row r="2578" spans="1:13" x14ac:dyDescent="0.25">
      <c r="A2578" s="1">
        <v>44956</v>
      </c>
      <c r="B2578" t="s">
        <v>65</v>
      </c>
      <c r="C2578">
        <f t="shared" si="170"/>
        <v>113</v>
      </c>
      <c r="D2578" t="s">
        <v>3</v>
      </c>
      <c r="E2578">
        <f>IF(D2578="ECO",1,IF(D2578="EZ",2,3))</f>
        <v>1</v>
      </c>
      <c r="F2578" t="s">
        <v>4</v>
      </c>
      <c r="G2578">
        <f>IF(F2578="PP_PM",1,IF(F2578="PP_CASH",2,3))</f>
        <v>1</v>
      </c>
      <c r="H2578" t="s">
        <v>5</v>
      </c>
      <c r="I2578">
        <f>IF(H2578="AKULAKUOB",1,IF(H2578="BUKAEXPRESS",2,IF(H2578="BUKALAPAK",3,IF(H2578="E3",4,IF(H2578="LAZADA",5,IF(H2578="MAGELLAN",6,IF(H2578="SHOPEE",7,IF(H2578="TOKOPEDIA",8,9))))))))</f>
        <v>7</v>
      </c>
      <c r="J2578">
        <v>22028</v>
      </c>
      <c r="K2578">
        <f>IF(M2578="Bermasalah",0,1)</f>
        <v>1</v>
      </c>
      <c r="L2578" t="s">
        <v>49</v>
      </c>
      <c r="M2578" t="str">
        <f t="shared" si="169"/>
        <v>Tidak Bermasalah</v>
      </c>
    </row>
    <row r="2579" spans="1:13" x14ac:dyDescent="0.25">
      <c r="A2579" s="1">
        <v>44957</v>
      </c>
      <c r="B2579" t="s">
        <v>65</v>
      </c>
      <c r="C2579">
        <f t="shared" si="170"/>
        <v>113</v>
      </c>
      <c r="D2579" t="s">
        <v>3</v>
      </c>
      <c r="E2579">
        <f>IF(D2579="ECO",1,IF(D2579="EZ",2,3))</f>
        <v>1</v>
      </c>
      <c r="F2579" t="s">
        <v>4</v>
      </c>
      <c r="G2579">
        <f>IF(F2579="PP_PM",1,IF(F2579="PP_CASH",2,3))</f>
        <v>1</v>
      </c>
      <c r="H2579" t="s">
        <v>5</v>
      </c>
      <c r="I2579">
        <f>IF(H2579="AKULAKUOB",1,IF(H2579="BUKAEXPRESS",2,IF(H2579="BUKALAPAK",3,IF(H2579="E3",4,IF(H2579="LAZADA",5,IF(H2579="MAGELLAN",6,IF(H2579="SHOPEE",7,IF(H2579="TOKOPEDIA",8,9))))))))</f>
        <v>7</v>
      </c>
      <c r="J2579">
        <v>23265</v>
      </c>
      <c r="K2579">
        <f>IF(M2579="Bermasalah",0,1)</f>
        <v>1</v>
      </c>
      <c r="L2579" t="s">
        <v>49</v>
      </c>
      <c r="M2579" t="str">
        <f t="shared" si="169"/>
        <v>Tidak Bermasalah</v>
      </c>
    </row>
    <row r="2580" spans="1:13" x14ac:dyDescent="0.25">
      <c r="A2580" s="1">
        <v>44957</v>
      </c>
      <c r="B2580" t="s">
        <v>65</v>
      </c>
      <c r="C2580">
        <f t="shared" si="170"/>
        <v>113</v>
      </c>
      <c r="D2580" t="s">
        <v>3</v>
      </c>
      <c r="E2580">
        <f>IF(D2580="ECO",1,IF(D2580="EZ",2,3))</f>
        <v>1</v>
      </c>
      <c r="F2580" t="s">
        <v>4</v>
      </c>
      <c r="G2580">
        <f>IF(F2580="PP_PM",1,IF(F2580="PP_CASH",2,3))</f>
        <v>1</v>
      </c>
      <c r="H2580" t="s">
        <v>5</v>
      </c>
      <c r="I2580">
        <f>IF(H2580="AKULAKUOB",1,IF(H2580="BUKAEXPRESS",2,IF(H2580="BUKALAPAK",3,IF(H2580="E3",4,IF(H2580="LAZADA",5,IF(H2580="MAGELLAN",6,IF(H2580="SHOPEE",7,IF(H2580="TOKOPEDIA",8,9))))))))</f>
        <v>7</v>
      </c>
      <c r="J2580">
        <v>22028</v>
      </c>
      <c r="K2580">
        <f>IF(M2580="Bermasalah",0,1)</f>
        <v>1</v>
      </c>
      <c r="L2580" t="s">
        <v>49</v>
      </c>
      <c r="M2580" t="str">
        <f t="shared" si="169"/>
        <v>Tidak Bermasalah</v>
      </c>
    </row>
    <row r="2581" spans="1:13" x14ac:dyDescent="0.25">
      <c r="A2581" s="1">
        <v>44966</v>
      </c>
      <c r="B2581" t="s">
        <v>65</v>
      </c>
      <c r="C2581">
        <f t="shared" si="170"/>
        <v>113</v>
      </c>
      <c r="D2581" t="s">
        <v>3</v>
      </c>
      <c r="E2581">
        <f>IF(D2581="ECO",1,IF(D2581="EZ",2,3))</f>
        <v>1</v>
      </c>
      <c r="F2581" t="s">
        <v>4</v>
      </c>
      <c r="G2581">
        <f>IF(F2581="PP_PM",1,IF(F2581="PP_CASH",2,3))</f>
        <v>1</v>
      </c>
      <c r="H2581" t="s">
        <v>5</v>
      </c>
      <c r="I2581">
        <f>IF(H2581="AKULAKUOB",1,IF(H2581="BUKAEXPRESS",2,IF(H2581="BUKALAPAK",3,IF(H2581="E3",4,IF(H2581="LAZADA",5,IF(H2581="MAGELLAN",6,IF(H2581="SHOPEE",7,IF(H2581="TOKOPEDIA",8,9))))))))</f>
        <v>7</v>
      </c>
      <c r="J2581">
        <v>21532</v>
      </c>
      <c r="K2581">
        <f>IF(M2581="Bermasalah",0,1)</f>
        <v>1</v>
      </c>
      <c r="L2581" t="s">
        <v>49</v>
      </c>
      <c r="M2581" t="str">
        <f t="shared" si="169"/>
        <v>Tidak Bermasalah</v>
      </c>
    </row>
    <row r="2582" spans="1:13" x14ac:dyDescent="0.25">
      <c r="A2582" s="1">
        <v>44971</v>
      </c>
      <c r="B2582" t="s">
        <v>65</v>
      </c>
      <c r="C2582">
        <f t="shared" si="170"/>
        <v>113</v>
      </c>
      <c r="D2582" t="s">
        <v>3</v>
      </c>
      <c r="E2582">
        <f>IF(D2582="ECO",1,IF(D2582="EZ",2,3))</f>
        <v>1</v>
      </c>
      <c r="F2582" t="s">
        <v>4</v>
      </c>
      <c r="G2582">
        <f>IF(F2582="PP_PM",1,IF(F2582="PP_CASH",2,3))</f>
        <v>1</v>
      </c>
      <c r="H2582" t="s">
        <v>5</v>
      </c>
      <c r="I2582">
        <f>IF(H2582="AKULAKUOB",1,IF(H2582="BUKAEXPRESS",2,IF(H2582="BUKALAPAK",3,IF(H2582="E3",4,IF(H2582="LAZADA",5,IF(H2582="MAGELLAN",6,IF(H2582="SHOPEE",7,IF(H2582="TOKOPEDIA",8,9))))))))</f>
        <v>7</v>
      </c>
      <c r="J2582">
        <v>24998</v>
      </c>
      <c r="K2582">
        <f>IF(M2582="Bermasalah",0,1)</f>
        <v>1</v>
      </c>
      <c r="L2582" t="s">
        <v>49</v>
      </c>
      <c r="M2582" t="str">
        <f t="shared" si="169"/>
        <v>Tidak Bermasalah</v>
      </c>
    </row>
    <row r="2583" spans="1:13" x14ac:dyDescent="0.25">
      <c r="A2583" s="1">
        <v>44972</v>
      </c>
      <c r="B2583" t="s">
        <v>65</v>
      </c>
      <c r="C2583">
        <f t="shared" si="170"/>
        <v>113</v>
      </c>
      <c r="D2583" t="s">
        <v>3</v>
      </c>
      <c r="E2583">
        <f>IF(D2583="ECO",1,IF(D2583="EZ",2,3))</f>
        <v>1</v>
      </c>
      <c r="F2583" t="s">
        <v>4</v>
      </c>
      <c r="G2583">
        <f>IF(F2583="PP_PM",1,IF(F2583="PP_CASH",2,3))</f>
        <v>1</v>
      </c>
      <c r="H2583" t="s">
        <v>5</v>
      </c>
      <c r="I2583">
        <f>IF(H2583="AKULAKUOB",1,IF(H2583="BUKAEXPRESS",2,IF(H2583="BUKALAPAK",3,IF(H2583="E3",4,IF(H2583="LAZADA",5,IF(H2583="MAGELLAN",6,IF(H2583="SHOPEE",7,IF(H2583="TOKOPEDIA",8,9))))))))</f>
        <v>7</v>
      </c>
      <c r="J2583">
        <v>26482</v>
      </c>
      <c r="K2583">
        <f>IF(M2583="Bermasalah",0,1)</f>
        <v>1</v>
      </c>
      <c r="L2583" t="s">
        <v>49</v>
      </c>
      <c r="M2583" t="str">
        <f t="shared" si="169"/>
        <v>Tidak Bermasalah</v>
      </c>
    </row>
    <row r="2584" spans="1:13" x14ac:dyDescent="0.25">
      <c r="A2584" s="1">
        <v>44974</v>
      </c>
      <c r="B2584" t="s">
        <v>65</v>
      </c>
      <c r="C2584">
        <f t="shared" si="170"/>
        <v>113</v>
      </c>
      <c r="D2584" t="s">
        <v>3</v>
      </c>
      <c r="E2584">
        <f>IF(D2584="ECO",1,IF(D2584="EZ",2,3))</f>
        <v>1</v>
      </c>
      <c r="F2584" t="s">
        <v>4</v>
      </c>
      <c r="G2584">
        <f>IF(F2584="PP_PM",1,IF(F2584="PP_CASH",2,3))</f>
        <v>1</v>
      </c>
      <c r="H2584" t="s">
        <v>5</v>
      </c>
      <c r="I2584">
        <f>IF(H2584="AKULAKUOB",1,IF(H2584="BUKAEXPRESS",2,IF(H2584="BUKALAPAK",3,IF(H2584="E3",4,IF(H2584="LAZADA",5,IF(H2584="MAGELLAN",6,IF(H2584="SHOPEE",7,IF(H2584="TOKOPEDIA",8,9))))))))</f>
        <v>7</v>
      </c>
      <c r="J2584">
        <v>24998</v>
      </c>
      <c r="K2584">
        <f>IF(M2584="Bermasalah",0,1)</f>
        <v>1</v>
      </c>
      <c r="L2584" t="s">
        <v>49</v>
      </c>
      <c r="M2584" t="str">
        <f t="shared" si="169"/>
        <v>Tidak Bermasalah</v>
      </c>
    </row>
    <row r="2585" spans="1:13" x14ac:dyDescent="0.25">
      <c r="A2585" s="1">
        <v>44961</v>
      </c>
      <c r="B2585" t="s">
        <v>65</v>
      </c>
      <c r="C2585">
        <f t="shared" si="170"/>
        <v>113</v>
      </c>
      <c r="D2585" t="s">
        <v>3</v>
      </c>
      <c r="E2585">
        <f>IF(D2585="ECO",1,IF(D2585="EZ",2,3))</f>
        <v>1</v>
      </c>
      <c r="F2585" t="s">
        <v>4</v>
      </c>
      <c r="G2585">
        <f>IF(F2585="PP_PM",1,IF(F2585="PP_CASH",2,3))</f>
        <v>1</v>
      </c>
      <c r="H2585" t="s">
        <v>5</v>
      </c>
      <c r="I2585">
        <f>IF(H2585="AKULAKUOB",1,IF(H2585="BUKAEXPRESS",2,IF(H2585="BUKALAPAK",3,IF(H2585="E3",4,IF(H2585="LAZADA",5,IF(H2585="MAGELLAN",6,IF(H2585="SHOPEE",7,IF(H2585="TOKOPEDIA",8,9))))))))</f>
        <v>7</v>
      </c>
      <c r="J2585">
        <v>25988</v>
      </c>
      <c r="K2585">
        <f>IF(M2585="Bermasalah",0,1)</f>
        <v>1</v>
      </c>
      <c r="L2585" t="s">
        <v>49</v>
      </c>
      <c r="M2585" t="str">
        <f t="shared" si="169"/>
        <v>Tidak Bermasalah</v>
      </c>
    </row>
    <row r="2586" spans="1:13" x14ac:dyDescent="0.25">
      <c r="A2586" s="1">
        <v>44958</v>
      </c>
      <c r="B2586" t="s">
        <v>65</v>
      </c>
      <c r="C2586">
        <f t="shared" si="170"/>
        <v>113</v>
      </c>
      <c r="D2586" t="s">
        <v>3</v>
      </c>
      <c r="E2586">
        <f>IF(D2586="ECO",1,IF(D2586="EZ",2,3))</f>
        <v>1</v>
      </c>
      <c r="F2586" t="s">
        <v>4</v>
      </c>
      <c r="G2586">
        <f>IF(F2586="PP_PM",1,IF(F2586="PP_CASH",2,3))</f>
        <v>1</v>
      </c>
      <c r="H2586" t="s">
        <v>5</v>
      </c>
      <c r="I2586">
        <f>IF(H2586="AKULAKUOB",1,IF(H2586="BUKAEXPRESS",2,IF(H2586="BUKALAPAK",3,IF(H2586="E3",4,IF(H2586="LAZADA",5,IF(H2586="MAGELLAN",6,IF(H2586="SHOPEE",7,IF(H2586="TOKOPEDIA",8,9))))))))</f>
        <v>7</v>
      </c>
      <c r="J2586">
        <v>26730</v>
      </c>
      <c r="K2586">
        <f>IF(M2586="Bermasalah",0,1)</f>
        <v>1</v>
      </c>
      <c r="L2586" t="s">
        <v>49</v>
      </c>
      <c r="M2586" t="str">
        <f t="shared" si="169"/>
        <v>Tidak Bermasalah</v>
      </c>
    </row>
    <row r="2587" spans="1:13" x14ac:dyDescent="0.25">
      <c r="A2587" s="1">
        <v>44958</v>
      </c>
      <c r="B2587" t="s">
        <v>65</v>
      </c>
      <c r="C2587">
        <f t="shared" si="170"/>
        <v>113</v>
      </c>
      <c r="D2587" t="s">
        <v>3</v>
      </c>
      <c r="E2587">
        <f>IF(D2587="ECO",1,IF(D2587="EZ",2,3))</f>
        <v>1</v>
      </c>
      <c r="F2587" t="s">
        <v>4</v>
      </c>
      <c r="G2587">
        <f>IF(F2587="PP_PM",1,IF(F2587="PP_CASH",2,3))</f>
        <v>1</v>
      </c>
      <c r="H2587" t="s">
        <v>5</v>
      </c>
      <c r="I2587">
        <f>IF(H2587="AKULAKUOB",1,IF(H2587="BUKAEXPRESS",2,IF(H2587="BUKALAPAK",3,IF(H2587="E3",4,IF(H2587="LAZADA",5,IF(H2587="MAGELLAN",6,IF(H2587="SHOPEE",7,IF(H2587="TOKOPEDIA",8,9))))))))</f>
        <v>7</v>
      </c>
      <c r="J2587">
        <v>22028</v>
      </c>
      <c r="K2587">
        <f>IF(M2587="Bermasalah",0,1)</f>
        <v>1</v>
      </c>
      <c r="L2587" t="s">
        <v>49</v>
      </c>
      <c r="M2587" t="str">
        <f t="shared" si="169"/>
        <v>Tidak Bermasalah</v>
      </c>
    </row>
    <row r="2588" spans="1:13" x14ac:dyDescent="0.25">
      <c r="A2588" s="1">
        <v>44958</v>
      </c>
      <c r="B2588" t="s">
        <v>65</v>
      </c>
      <c r="C2588">
        <f t="shared" si="170"/>
        <v>113</v>
      </c>
      <c r="D2588" t="s">
        <v>3</v>
      </c>
      <c r="E2588">
        <f>IF(D2588="ECO",1,IF(D2588="EZ",2,3))</f>
        <v>1</v>
      </c>
      <c r="F2588" t="s">
        <v>4</v>
      </c>
      <c r="G2588">
        <f>IF(F2588="PP_PM",1,IF(F2588="PP_CASH",2,3))</f>
        <v>1</v>
      </c>
      <c r="H2588" t="s">
        <v>5</v>
      </c>
      <c r="I2588">
        <f>IF(H2588="AKULAKUOB",1,IF(H2588="BUKAEXPRESS",2,IF(H2588="BUKALAPAK",3,IF(H2588="E3",4,IF(H2588="LAZADA",5,IF(H2588="MAGELLAN",6,IF(H2588="SHOPEE",7,IF(H2588="TOKOPEDIA",8,9))))))))</f>
        <v>7</v>
      </c>
      <c r="J2588">
        <v>22028</v>
      </c>
      <c r="K2588">
        <f>IF(M2588="Bermasalah",0,1)</f>
        <v>1</v>
      </c>
      <c r="L2588" t="s">
        <v>49</v>
      </c>
      <c r="M2588" t="str">
        <f t="shared" si="169"/>
        <v>Tidak Bermasalah</v>
      </c>
    </row>
    <row r="2589" spans="1:13" x14ac:dyDescent="0.25">
      <c r="A2589" s="1">
        <v>44958</v>
      </c>
      <c r="B2589" t="s">
        <v>65</v>
      </c>
      <c r="C2589">
        <f t="shared" si="170"/>
        <v>113</v>
      </c>
      <c r="D2589" t="s">
        <v>3</v>
      </c>
      <c r="E2589">
        <f>IF(D2589="ECO",1,IF(D2589="EZ",2,3))</f>
        <v>1</v>
      </c>
      <c r="F2589" t="s">
        <v>4</v>
      </c>
      <c r="G2589">
        <f>IF(F2589="PP_PM",1,IF(F2589="PP_CASH",2,3))</f>
        <v>1</v>
      </c>
      <c r="H2589" t="s">
        <v>5</v>
      </c>
      <c r="I2589">
        <f>IF(H2589="AKULAKUOB",1,IF(H2589="BUKAEXPRESS",2,IF(H2589="BUKALAPAK",3,IF(H2589="E3",4,IF(H2589="LAZADA",5,IF(H2589="MAGELLAN",6,IF(H2589="SHOPEE",7,IF(H2589="TOKOPEDIA",8,9))))))))</f>
        <v>7</v>
      </c>
      <c r="J2589">
        <v>25740</v>
      </c>
      <c r="K2589">
        <f>IF(M2589="Bermasalah",0,1)</f>
        <v>1</v>
      </c>
      <c r="L2589" t="s">
        <v>49</v>
      </c>
      <c r="M2589" t="str">
        <f t="shared" si="169"/>
        <v>Tidak Bermasalah</v>
      </c>
    </row>
    <row r="2590" spans="1:13" x14ac:dyDescent="0.25">
      <c r="A2590" s="1">
        <v>44958</v>
      </c>
      <c r="B2590" t="s">
        <v>65</v>
      </c>
      <c r="C2590">
        <f t="shared" si="170"/>
        <v>113</v>
      </c>
      <c r="D2590" t="s">
        <v>3</v>
      </c>
      <c r="E2590">
        <f>IF(D2590="ECO",1,IF(D2590="EZ",2,3))</f>
        <v>1</v>
      </c>
      <c r="F2590" t="s">
        <v>4</v>
      </c>
      <c r="G2590">
        <f>IF(F2590="PP_PM",1,IF(F2590="PP_CASH",2,3))</f>
        <v>1</v>
      </c>
      <c r="H2590" t="s">
        <v>5</v>
      </c>
      <c r="I2590">
        <f>IF(H2590="AKULAKUOB",1,IF(H2590="BUKAEXPRESS",2,IF(H2590="BUKALAPAK",3,IF(H2590="E3",4,IF(H2590="LAZADA",5,IF(H2590="MAGELLAN",6,IF(H2590="SHOPEE",7,IF(H2590="TOKOPEDIA",8,9))))))))</f>
        <v>7</v>
      </c>
      <c r="J2590">
        <v>24998</v>
      </c>
      <c r="K2590">
        <f>IF(M2590="Bermasalah",0,1)</f>
        <v>1</v>
      </c>
      <c r="L2590" t="s">
        <v>49</v>
      </c>
      <c r="M2590" t="str">
        <f t="shared" si="169"/>
        <v>Tidak Bermasalah</v>
      </c>
    </row>
    <row r="2591" spans="1:13" x14ac:dyDescent="0.25">
      <c r="A2591" s="1">
        <v>44958</v>
      </c>
      <c r="B2591" t="s">
        <v>65</v>
      </c>
      <c r="C2591">
        <f t="shared" si="170"/>
        <v>113</v>
      </c>
      <c r="D2591" t="s">
        <v>3</v>
      </c>
      <c r="E2591">
        <f>IF(D2591="ECO",1,IF(D2591="EZ",2,3))</f>
        <v>1</v>
      </c>
      <c r="F2591" t="s">
        <v>4</v>
      </c>
      <c r="G2591">
        <f>IF(F2591="PP_PM",1,IF(F2591="PP_CASH",2,3))</f>
        <v>1</v>
      </c>
      <c r="H2591" t="s">
        <v>5</v>
      </c>
      <c r="I2591">
        <f>IF(H2591="AKULAKUOB",1,IF(H2591="BUKAEXPRESS",2,IF(H2591="BUKALAPAK",3,IF(H2591="E3",4,IF(H2591="LAZADA",5,IF(H2591="MAGELLAN",6,IF(H2591="SHOPEE",7,IF(H2591="TOKOPEDIA",8,9))))))))</f>
        <v>7</v>
      </c>
      <c r="J2591">
        <v>23265</v>
      </c>
      <c r="K2591">
        <f>IF(M2591="Bermasalah",0,1)</f>
        <v>1</v>
      </c>
      <c r="L2591" t="s">
        <v>49</v>
      </c>
      <c r="M2591" t="str">
        <f t="shared" si="169"/>
        <v>Tidak Bermasalah</v>
      </c>
    </row>
    <row r="2592" spans="1:13" x14ac:dyDescent="0.25">
      <c r="A2592" s="1">
        <v>45003</v>
      </c>
      <c r="B2592" t="s">
        <v>65</v>
      </c>
      <c r="C2592">
        <f t="shared" si="170"/>
        <v>113</v>
      </c>
      <c r="D2592" t="s">
        <v>3</v>
      </c>
      <c r="E2592">
        <f>IF(D2592="ECO",1,IF(D2592="EZ",2,3))</f>
        <v>1</v>
      </c>
      <c r="F2592" t="s">
        <v>4</v>
      </c>
      <c r="G2592">
        <f>IF(F2592="PP_PM",1,IF(F2592="PP_CASH",2,3))</f>
        <v>1</v>
      </c>
      <c r="H2592" t="s">
        <v>5</v>
      </c>
      <c r="I2592">
        <f>IF(H2592="AKULAKUOB",1,IF(H2592="BUKAEXPRESS",2,IF(H2592="BUKALAPAK",3,IF(H2592="E3",4,IF(H2592="LAZADA",5,IF(H2592="MAGELLAN",6,IF(H2592="SHOPEE",7,IF(H2592="TOKOPEDIA",8,9))))))))</f>
        <v>7</v>
      </c>
      <c r="J2592">
        <v>21532</v>
      </c>
      <c r="K2592">
        <f>IF(M2592="Bermasalah",0,1)</f>
        <v>0</v>
      </c>
      <c r="L2592" t="s">
        <v>131</v>
      </c>
      <c r="M2592" t="str">
        <f t="shared" si="169"/>
        <v>Bermasalah</v>
      </c>
    </row>
    <row r="2593" spans="1:13" x14ac:dyDescent="0.25">
      <c r="A2593" s="1">
        <v>45012</v>
      </c>
      <c r="B2593" t="s">
        <v>65</v>
      </c>
      <c r="C2593">
        <f t="shared" si="170"/>
        <v>113</v>
      </c>
      <c r="D2593" t="s">
        <v>3</v>
      </c>
      <c r="E2593">
        <f>IF(D2593="ECO",1,IF(D2593="EZ",2,3))</f>
        <v>1</v>
      </c>
      <c r="F2593" t="s">
        <v>4</v>
      </c>
      <c r="G2593">
        <f>IF(F2593="PP_PM",1,IF(F2593="PP_CASH",2,3))</f>
        <v>1</v>
      </c>
      <c r="H2593" t="s">
        <v>5</v>
      </c>
      <c r="I2593">
        <f>IF(H2593="AKULAKUOB",1,IF(H2593="BUKAEXPRESS",2,IF(H2593="BUKALAPAK",3,IF(H2593="E3",4,IF(H2593="LAZADA",5,IF(H2593="MAGELLAN",6,IF(H2593="SHOPEE",7,IF(H2593="TOKOPEDIA",8,9))))))))</f>
        <v>7</v>
      </c>
      <c r="J2593">
        <v>26978</v>
      </c>
      <c r="K2593">
        <f>IF(M2593="Bermasalah",0,1)</f>
        <v>1</v>
      </c>
      <c r="L2593" t="s">
        <v>49</v>
      </c>
      <c r="M2593" t="str">
        <f t="shared" si="169"/>
        <v>Tidak Bermasalah</v>
      </c>
    </row>
    <row r="2594" spans="1:13" x14ac:dyDescent="0.25">
      <c r="A2594" s="1">
        <v>45012</v>
      </c>
      <c r="B2594" t="s">
        <v>65</v>
      </c>
      <c r="C2594">
        <f t="shared" si="170"/>
        <v>113</v>
      </c>
      <c r="D2594" t="s">
        <v>3</v>
      </c>
      <c r="E2594">
        <f>IF(D2594="ECO",1,IF(D2594="EZ",2,3))</f>
        <v>1</v>
      </c>
      <c r="F2594" t="s">
        <v>4</v>
      </c>
      <c r="G2594">
        <f>IF(F2594="PP_PM",1,IF(F2594="PP_CASH",2,3))</f>
        <v>1</v>
      </c>
      <c r="H2594" t="s">
        <v>5</v>
      </c>
      <c r="I2594">
        <f>IF(H2594="AKULAKUOB",1,IF(H2594="BUKAEXPRESS",2,IF(H2594="BUKALAPAK",3,IF(H2594="E3",4,IF(H2594="LAZADA",5,IF(H2594="MAGELLAN",6,IF(H2594="SHOPEE",7,IF(H2594="TOKOPEDIA",8,9))))))))</f>
        <v>7</v>
      </c>
      <c r="J2594">
        <v>21532</v>
      </c>
      <c r="K2594">
        <f>IF(M2594="Bermasalah",0,1)</f>
        <v>1</v>
      </c>
      <c r="L2594" t="s">
        <v>49</v>
      </c>
      <c r="M2594" t="str">
        <f t="shared" si="169"/>
        <v>Tidak Bermasalah</v>
      </c>
    </row>
    <row r="2595" spans="1:13" x14ac:dyDescent="0.25">
      <c r="A2595" s="1">
        <v>45022</v>
      </c>
      <c r="B2595" t="s">
        <v>65</v>
      </c>
      <c r="C2595">
        <f t="shared" si="170"/>
        <v>113</v>
      </c>
      <c r="D2595" t="s">
        <v>3</v>
      </c>
      <c r="E2595">
        <f>IF(D2595="ECO",1,IF(D2595="EZ",2,3))</f>
        <v>1</v>
      </c>
      <c r="F2595" t="s">
        <v>4</v>
      </c>
      <c r="G2595">
        <f>IF(F2595="PP_PM",1,IF(F2595="PP_CASH",2,3))</f>
        <v>1</v>
      </c>
      <c r="H2595" t="s">
        <v>5</v>
      </c>
      <c r="I2595">
        <f>IF(H2595="AKULAKUOB",1,IF(H2595="BUKAEXPRESS",2,IF(H2595="BUKALAPAK",3,IF(H2595="E3",4,IF(H2595="LAZADA",5,IF(H2595="MAGELLAN",6,IF(H2595="SHOPEE",7,IF(H2595="TOKOPEDIA",8,9))))))))</f>
        <v>7</v>
      </c>
      <c r="J2595">
        <v>30442</v>
      </c>
      <c r="K2595">
        <f>IF(M2595="Bermasalah",0,1)</f>
        <v>0</v>
      </c>
      <c r="L2595" t="s">
        <v>131</v>
      </c>
      <c r="M2595" t="str">
        <f t="shared" si="169"/>
        <v>Bermasalah</v>
      </c>
    </row>
    <row r="2596" spans="1:13" x14ac:dyDescent="0.25">
      <c r="A2596" s="1">
        <v>45022</v>
      </c>
      <c r="B2596" t="s">
        <v>65</v>
      </c>
      <c r="C2596">
        <f t="shared" si="170"/>
        <v>113</v>
      </c>
      <c r="D2596" t="s">
        <v>3</v>
      </c>
      <c r="E2596">
        <f>IF(D2596="ECO",1,IF(D2596="EZ",2,3))</f>
        <v>1</v>
      </c>
      <c r="F2596" t="s">
        <v>4</v>
      </c>
      <c r="G2596">
        <f>IF(F2596="PP_PM",1,IF(F2596="PP_CASH",2,3))</f>
        <v>1</v>
      </c>
      <c r="H2596" t="s">
        <v>5</v>
      </c>
      <c r="I2596">
        <f>IF(H2596="AKULAKUOB",1,IF(H2596="BUKAEXPRESS",2,IF(H2596="BUKALAPAK",3,IF(H2596="E3",4,IF(H2596="LAZADA",5,IF(H2596="MAGELLAN",6,IF(H2596="SHOPEE",7,IF(H2596="TOKOPEDIA",8,9))))))))</f>
        <v>7</v>
      </c>
      <c r="J2596">
        <v>23018</v>
      </c>
      <c r="K2596">
        <f>IF(M2596="Bermasalah",0,1)</f>
        <v>0</v>
      </c>
      <c r="L2596" t="s">
        <v>19</v>
      </c>
      <c r="M2596" t="str">
        <f t="shared" si="169"/>
        <v>Bermasalah</v>
      </c>
    </row>
    <row r="2597" spans="1:13" x14ac:dyDescent="0.25">
      <c r="A2597" s="1">
        <v>45022</v>
      </c>
      <c r="B2597" t="s">
        <v>65</v>
      </c>
      <c r="C2597">
        <f t="shared" si="170"/>
        <v>113</v>
      </c>
      <c r="D2597" t="s">
        <v>3</v>
      </c>
      <c r="E2597">
        <f>IF(D2597="ECO",1,IF(D2597="EZ",2,3))</f>
        <v>1</v>
      </c>
      <c r="F2597" t="s">
        <v>4</v>
      </c>
      <c r="G2597">
        <f>IF(F2597="PP_PM",1,IF(F2597="PP_CASH",2,3))</f>
        <v>1</v>
      </c>
      <c r="H2597" t="s">
        <v>5</v>
      </c>
      <c r="I2597">
        <f>IF(H2597="AKULAKUOB",1,IF(H2597="BUKAEXPRESS",2,IF(H2597="BUKALAPAK",3,IF(H2597="E3",4,IF(H2597="LAZADA",5,IF(H2597="MAGELLAN",6,IF(H2597="SHOPEE",7,IF(H2597="TOKOPEDIA",8,9))))))))</f>
        <v>7</v>
      </c>
      <c r="J2597">
        <v>14355</v>
      </c>
      <c r="K2597">
        <f>IF(M2597="Bermasalah",0,1)</f>
        <v>0</v>
      </c>
      <c r="L2597" t="s">
        <v>131</v>
      </c>
      <c r="M2597" t="str">
        <f t="shared" si="169"/>
        <v>Bermasalah</v>
      </c>
    </row>
    <row r="2598" spans="1:13" x14ac:dyDescent="0.25">
      <c r="A2598" s="1">
        <v>45062</v>
      </c>
      <c r="B2598" t="s">
        <v>65</v>
      </c>
      <c r="C2598">
        <f t="shared" si="170"/>
        <v>113</v>
      </c>
      <c r="D2598" t="s">
        <v>3</v>
      </c>
      <c r="E2598">
        <f>IF(D2598="ECO",1,IF(D2598="EZ",2,3))</f>
        <v>1</v>
      </c>
      <c r="F2598" t="s">
        <v>4</v>
      </c>
      <c r="G2598">
        <f>IF(F2598="PP_PM",1,IF(F2598="PP_CASH",2,3))</f>
        <v>1</v>
      </c>
      <c r="H2598" t="s">
        <v>5</v>
      </c>
      <c r="I2598">
        <f>IF(H2598="AKULAKUOB",1,IF(H2598="BUKAEXPRESS",2,IF(H2598="BUKALAPAK",3,IF(H2598="E3",4,IF(H2598="LAZADA",5,IF(H2598="MAGELLAN",6,IF(H2598="SHOPEE",7,IF(H2598="TOKOPEDIA",8,9))))))))</f>
        <v>7</v>
      </c>
      <c r="J2598">
        <v>22028</v>
      </c>
      <c r="K2598">
        <f>IF(M2598="Bermasalah",0,1)</f>
        <v>0</v>
      </c>
      <c r="L2598" t="s">
        <v>131</v>
      </c>
      <c r="M2598" t="str">
        <f t="shared" si="169"/>
        <v>Bermasalah</v>
      </c>
    </row>
    <row r="2599" spans="1:13" x14ac:dyDescent="0.25">
      <c r="A2599" s="1">
        <v>45063</v>
      </c>
      <c r="B2599" t="s">
        <v>65</v>
      </c>
      <c r="C2599">
        <f t="shared" si="170"/>
        <v>113</v>
      </c>
      <c r="D2599" t="s">
        <v>8</v>
      </c>
      <c r="E2599">
        <f>IF(D2599="ECO",1,IF(D2599="EZ",2,3))</f>
        <v>2</v>
      </c>
      <c r="F2599" t="s">
        <v>4</v>
      </c>
      <c r="G2599">
        <f>IF(F2599="PP_PM",1,IF(F2599="PP_CASH",2,3))</f>
        <v>1</v>
      </c>
      <c r="H2599" t="s">
        <v>5</v>
      </c>
      <c r="I2599">
        <f>IF(H2599="AKULAKUOB",1,IF(H2599="BUKAEXPRESS",2,IF(H2599="BUKALAPAK",3,IF(H2599="E3",4,IF(H2599="LAZADA",5,IF(H2599="MAGELLAN",6,IF(H2599="SHOPEE",7,IF(H2599="TOKOPEDIA",8,9))))))))</f>
        <v>7</v>
      </c>
      <c r="J2599">
        <v>26190</v>
      </c>
      <c r="K2599">
        <f>IF(M2599="Bermasalah",0,1)</f>
        <v>0</v>
      </c>
      <c r="L2599" t="s">
        <v>131</v>
      </c>
      <c r="M2599" t="str">
        <f t="shared" ref="M2599:M2646" si="171">IF(L2599="Other","Bermasalah",IF(L2599="Delivery","Tidak Bermasalah",IF(L2599="Kirim","Tidak Bermasalah",IF(L2599="Pack","Tidak Bermasalah",IF(L2599="Paket Bermasalah","Bermasalah",IF(L2599="Paket Tinggal Gudang","Tidak Bermasalah",IF(L2599="Sampai","Tidak Bermasalah",IF(L2599="Tanda Terima","Tidak Bermasalah",IF(L2599="TTD Retur","Bermasalah",0)))))))))</f>
        <v>Bermasalah</v>
      </c>
    </row>
    <row r="2600" spans="1:13" x14ac:dyDescent="0.25">
      <c r="A2600" s="1">
        <v>45064</v>
      </c>
      <c r="B2600" t="s">
        <v>65</v>
      </c>
      <c r="C2600">
        <f t="shared" si="170"/>
        <v>113</v>
      </c>
      <c r="D2600" t="s">
        <v>3</v>
      </c>
      <c r="E2600">
        <f>IF(D2600="ECO",1,IF(D2600="EZ",2,3))</f>
        <v>1</v>
      </c>
      <c r="F2600" t="s">
        <v>4</v>
      </c>
      <c r="G2600">
        <f>IF(F2600="PP_PM",1,IF(F2600="PP_CASH",2,3))</f>
        <v>1</v>
      </c>
      <c r="H2600" t="s">
        <v>5</v>
      </c>
      <c r="I2600">
        <f>IF(H2600="AKULAKUOB",1,IF(H2600="BUKAEXPRESS",2,IF(H2600="BUKALAPAK",3,IF(H2600="E3",4,IF(H2600="LAZADA",5,IF(H2600="MAGELLAN",6,IF(H2600="SHOPEE",7,IF(H2600="TOKOPEDIA",8,9))))))))</f>
        <v>7</v>
      </c>
      <c r="J2600">
        <v>22028</v>
      </c>
      <c r="K2600">
        <f>IF(M2600="Bermasalah",0,1)</f>
        <v>0</v>
      </c>
      <c r="L2600" t="s">
        <v>131</v>
      </c>
      <c r="M2600" t="str">
        <f t="shared" si="171"/>
        <v>Bermasalah</v>
      </c>
    </row>
    <row r="2601" spans="1:13" x14ac:dyDescent="0.25">
      <c r="A2601" s="1">
        <v>45065</v>
      </c>
      <c r="B2601" t="s">
        <v>65</v>
      </c>
      <c r="C2601">
        <f t="shared" si="170"/>
        <v>113</v>
      </c>
      <c r="D2601" t="s">
        <v>3</v>
      </c>
      <c r="E2601">
        <f>IF(D2601="ECO",1,IF(D2601="EZ",2,3))</f>
        <v>1</v>
      </c>
      <c r="F2601" t="s">
        <v>4</v>
      </c>
      <c r="G2601">
        <f>IF(F2601="PP_PM",1,IF(F2601="PP_CASH",2,3))</f>
        <v>1</v>
      </c>
      <c r="H2601" t="s">
        <v>5</v>
      </c>
      <c r="I2601">
        <f>IF(H2601="AKULAKUOB",1,IF(H2601="BUKAEXPRESS",2,IF(H2601="BUKALAPAK",3,IF(H2601="E3",4,IF(H2601="LAZADA",5,IF(H2601="MAGELLAN",6,IF(H2601="SHOPEE",7,IF(H2601="TOKOPEDIA",8,9))))))))</f>
        <v>7</v>
      </c>
      <c r="J2601">
        <v>13860</v>
      </c>
      <c r="K2601">
        <f>IF(M2601="Bermasalah",0,1)</f>
        <v>1</v>
      </c>
      <c r="L2601" t="s">
        <v>49</v>
      </c>
      <c r="M2601" t="str">
        <f t="shared" si="171"/>
        <v>Tidak Bermasalah</v>
      </c>
    </row>
    <row r="2602" spans="1:13" x14ac:dyDescent="0.25">
      <c r="A2602" s="1">
        <v>45066</v>
      </c>
      <c r="B2602" t="s">
        <v>65</v>
      </c>
      <c r="C2602">
        <f t="shared" si="170"/>
        <v>113</v>
      </c>
      <c r="D2602" t="s">
        <v>3</v>
      </c>
      <c r="E2602">
        <f>IF(D2602="ECO",1,IF(D2602="EZ",2,3))</f>
        <v>1</v>
      </c>
      <c r="F2602" t="s">
        <v>4</v>
      </c>
      <c r="G2602">
        <f>IF(F2602="PP_PM",1,IF(F2602="PP_CASH",2,3))</f>
        <v>1</v>
      </c>
      <c r="H2602" t="s">
        <v>5</v>
      </c>
      <c r="I2602">
        <f>IF(H2602="AKULAKUOB",1,IF(H2602="BUKAEXPRESS",2,IF(H2602="BUKALAPAK",3,IF(H2602="E3",4,IF(H2602="LAZADA",5,IF(H2602="MAGELLAN",6,IF(H2602="SHOPEE",7,IF(H2602="TOKOPEDIA",8,9))))))))</f>
        <v>7</v>
      </c>
      <c r="J2602">
        <v>24998</v>
      </c>
      <c r="K2602">
        <f>IF(M2602="Bermasalah",0,1)</f>
        <v>1</v>
      </c>
      <c r="L2602" t="s">
        <v>49</v>
      </c>
      <c r="M2602" t="str">
        <f t="shared" si="171"/>
        <v>Tidak Bermasalah</v>
      </c>
    </row>
    <row r="2603" spans="1:13" x14ac:dyDescent="0.25">
      <c r="A2603" s="1">
        <v>45067</v>
      </c>
      <c r="B2603" t="s">
        <v>65</v>
      </c>
      <c r="C2603">
        <f t="shared" si="170"/>
        <v>113</v>
      </c>
      <c r="D2603" t="s">
        <v>3</v>
      </c>
      <c r="E2603">
        <f>IF(D2603="ECO",1,IF(D2603="EZ",2,3))</f>
        <v>1</v>
      </c>
      <c r="F2603" t="s">
        <v>4</v>
      </c>
      <c r="G2603">
        <f>IF(F2603="PP_PM",1,IF(F2603="PP_CASH",2,3))</f>
        <v>1</v>
      </c>
      <c r="H2603" t="s">
        <v>5</v>
      </c>
      <c r="I2603">
        <f>IF(H2603="AKULAKUOB",1,IF(H2603="BUKAEXPRESS",2,IF(H2603="BUKALAPAK",3,IF(H2603="E3",4,IF(H2603="LAZADA",5,IF(H2603="MAGELLAN",6,IF(H2603="SHOPEE",7,IF(H2603="TOKOPEDIA",8,9))))))))</f>
        <v>7</v>
      </c>
      <c r="J2603">
        <v>21532</v>
      </c>
      <c r="K2603">
        <f>IF(M2603="Bermasalah",0,1)</f>
        <v>0</v>
      </c>
      <c r="L2603" t="s">
        <v>131</v>
      </c>
      <c r="M2603" t="str">
        <f t="shared" si="171"/>
        <v>Bermasalah</v>
      </c>
    </row>
    <row r="2604" spans="1:13" x14ac:dyDescent="0.25">
      <c r="A2604" s="1">
        <v>45068</v>
      </c>
      <c r="B2604" t="s">
        <v>65</v>
      </c>
      <c r="C2604">
        <f t="shared" si="170"/>
        <v>113</v>
      </c>
      <c r="D2604" t="s">
        <v>3</v>
      </c>
      <c r="E2604">
        <f>IF(D2604="ECO",1,IF(D2604="EZ",2,3))</f>
        <v>1</v>
      </c>
      <c r="F2604" t="s">
        <v>4</v>
      </c>
      <c r="G2604">
        <f>IF(F2604="PP_PM",1,IF(F2604="PP_CASH",2,3))</f>
        <v>1</v>
      </c>
      <c r="H2604" t="s">
        <v>5</v>
      </c>
      <c r="I2604">
        <f>IF(H2604="AKULAKUOB",1,IF(H2604="BUKAEXPRESS",2,IF(H2604="BUKALAPAK",3,IF(H2604="E3",4,IF(H2604="LAZADA",5,IF(H2604="MAGELLAN",6,IF(H2604="SHOPEE",7,IF(H2604="TOKOPEDIA",8,9))))))))</f>
        <v>7</v>
      </c>
      <c r="J2604">
        <v>20048</v>
      </c>
      <c r="K2604">
        <f>IF(M2604="Bermasalah",0,1)</f>
        <v>1</v>
      </c>
      <c r="L2604" t="s">
        <v>49</v>
      </c>
      <c r="M2604" t="str">
        <f t="shared" si="171"/>
        <v>Tidak Bermasalah</v>
      </c>
    </row>
    <row r="2605" spans="1:13" x14ac:dyDescent="0.25">
      <c r="A2605" s="1">
        <v>45069</v>
      </c>
      <c r="B2605" t="s">
        <v>65</v>
      </c>
      <c r="C2605">
        <f t="shared" si="170"/>
        <v>113</v>
      </c>
      <c r="D2605" t="s">
        <v>3</v>
      </c>
      <c r="E2605">
        <f>IF(D2605="ECO",1,IF(D2605="EZ",2,3))</f>
        <v>1</v>
      </c>
      <c r="F2605" t="s">
        <v>4</v>
      </c>
      <c r="G2605">
        <f>IF(F2605="PP_PM",1,IF(F2605="PP_CASH",2,3))</f>
        <v>1</v>
      </c>
      <c r="H2605" t="s">
        <v>5</v>
      </c>
      <c r="I2605">
        <f>IF(H2605="AKULAKUOB",1,IF(H2605="BUKAEXPRESS",2,IF(H2605="BUKALAPAK",3,IF(H2605="E3",4,IF(H2605="LAZADA",5,IF(H2605="MAGELLAN",6,IF(H2605="SHOPEE",7,IF(H2605="TOKOPEDIA",8,9))))))))</f>
        <v>7</v>
      </c>
      <c r="J2605">
        <v>26482</v>
      </c>
      <c r="K2605">
        <f>IF(M2605="Bermasalah",0,1)</f>
        <v>1</v>
      </c>
      <c r="L2605" t="s">
        <v>49</v>
      </c>
      <c r="M2605" t="str">
        <f t="shared" si="171"/>
        <v>Tidak Bermasalah</v>
      </c>
    </row>
    <row r="2606" spans="1:13" x14ac:dyDescent="0.25">
      <c r="A2606" s="1">
        <v>45070</v>
      </c>
      <c r="B2606" t="s">
        <v>65</v>
      </c>
      <c r="C2606">
        <f t="shared" si="170"/>
        <v>113</v>
      </c>
      <c r="D2606" t="s">
        <v>3</v>
      </c>
      <c r="E2606">
        <f>IF(D2606="ECO",1,IF(D2606="EZ",2,3))</f>
        <v>1</v>
      </c>
      <c r="F2606" t="s">
        <v>4</v>
      </c>
      <c r="G2606">
        <f>IF(F2606="PP_PM",1,IF(F2606="PP_CASH",2,3))</f>
        <v>1</v>
      </c>
      <c r="H2606" t="s">
        <v>5</v>
      </c>
      <c r="I2606">
        <f>IF(H2606="AKULAKUOB",1,IF(H2606="BUKAEXPRESS",2,IF(H2606="BUKALAPAK",3,IF(H2606="E3",4,IF(H2606="LAZADA",5,IF(H2606="MAGELLAN",6,IF(H2606="SHOPEE",7,IF(H2606="TOKOPEDIA",8,9))))))))</f>
        <v>7</v>
      </c>
      <c r="J2606">
        <v>15345</v>
      </c>
      <c r="K2606">
        <f>IF(M2606="Bermasalah",0,1)</f>
        <v>1</v>
      </c>
      <c r="L2606" t="s">
        <v>49</v>
      </c>
      <c r="M2606" t="str">
        <f t="shared" si="171"/>
        <v>Tidak Bermasalah</v>
      </c>
    </row>
    <row r="2607" spans="1:13" x14ac:dyDescent="0.25">
      <c r="A2607" s="1">
        <v>45071</v>
      </c>
      <c r="B2607" t="s">
        <v>65</v>
      </c>
      <c r="C2607">
        <f t="shared" si="170"/>
        <v>113</v>
      </c>
      <c r="D2607" t="s">
        <v>3</v>
      </c>
      <c r="E2607">
        <f>IF(D2607="ECO",1,IF(D2607="EZ",2,3))</f>
        <v>1</v>
      </c>
      <c r="F2607" t="s">
        <v>4</v>
      </c>
      <c r="G2607">
        <f>IF(F2607="PP_PM",1,IF(F2607="PP_CASH",2,3))</f>
        <v>1</v>
      </c>
      <c r="H2607" t="s">
        <v>5</v>
      </c>
      <c r="I2607">
        <f>IF(H2607="AKULAKUOB",1,IF(H2607="BUKAEXPRESS",2,IF(H2607="BUKALAPAK",3,IF(H2607="E3",4,IF(H2607="LAZADA",5,IF(H2607="MAGELLAN",6,IF(H2607="SHOPEE",7,IF(H2607="TOKOPEDIA",8,9))))))))</f>
        <v>7</v>
      </c>
      <c r="J2607">
        <v>26730</v>
      </c>
      <c r="K2607">
        <f>IF(M2607="Bermasalah",0,1)</f>
        <v>1</v>
      </c>
      <c r="L2607" t="s">
        <v>49</v>
      </c>
      <c r="M2607" t="str">
        <f t="shared" si="171"/>
        <v>Tidak Bermasalah</v>
      </c>
    </row>
    <row r="2608" spans="1:13" x14ac:dyDescent="0.25">
      <c r="A2608" s="1">
        <v>45073</v>
      </c>
      <c r="B2608" t="s">
        <v>65</v>
      </c>
      <c r="C2608">
        <f t="shared" si="170"/>
        <v>113</v>
      </c>
      <c r="D2608" t="s">
        <v>3</v>
      </c>
      <c r="E2608">
        <f>IF(D2608="ECO",1,IF(D2608="EZ",2,3))</f>
        <v>1</v>
      </c>
      <c r="F2608" t="s">
        <v>4</v>
      </c>
      <c r="G2608">
        <f>IF(F2608="PP_PM",1,IF(F2608="PP_CASH",2,3))</f>
        <v>1</v>
      </c>
      <c r="H2608" t="s">
        <v>5</v>
      </c>
      <c r="I2608">
        <f>IF(H2608="AKULAKUOB",1,IF(H2608="BUKAEXPRESS",2,IF(H2608="BUKALAPAK",3,IF(H2608="E3",4,IF(H2608="LAZADA",5,IF(H2608="MAGELLAN",6,IF(H2608="SHOPEE",7,IF(H2608="TOKOPEDIA",8,9))))))))</f>
        <v>7</v>
      </c>
      <c r="J2608">
        <v>22028</v>
      </c>
      <c r="K2608">
        <f>IF(M2608="Bermasalah",0,1)</f>
        <v>1</v>
      </c>
      <c r="L2608" t="s">
        <v>49</v>
      </c>
      <c r="M2608" t="str">
        <f t="shared" si="171"/>
        <v>Tidak Bermasalah</v>
      </c>
    </row>
    <row r="2609" spans="1:13" x14ac:dyDescent="0.25">
      <c r="A2609" s="1">
        <v>45074</v>
      </c>
      <c r="B2609" t="s">
        <v>65</v>
      </c>
      <c r="C2609">
        <f t="shared" si="170"/>
        <v>113</v>
      </c>
      <c r="D2609" t="s">
        <v>3</v>
      </c>
      <c r="E2609">
        <f>IF(D2609="ECO",1,IF(D2609="EZ",2,3))</f>
        <v>1</v>
      </c>
      <c r="F2609" t="s">
        <v>4</v>
      </c>
      <c r="G2609">
        <f>IF(F2609="PP_PM",1,IF(F2609="PP_CASH",2,3))</f>
        <v>1</v>
      </c>
      <c r="H2609" t="s">
        <v>5</v>
      </c>
      <c r="I2609">
        <f>IF(H2609="AKULAKUOB",1,IF(H2609="BUKAEXPRESS",2,IF(H2609="BUKALAPAK",3,IF(H2609="E3",4,IF(H2609="LAZADA",5,IF(H2609="MAGELLAN",6,IF(H2609="SHOPEE",7,IF(H2609="TOKOPEDIA",8,9))))))))</f>
        <v>7</v>
      </c>
      <c r="J2609">
        <v>22028</v>
      </c>
      <c r="K2609">
        <f>IF(M2609="Bermasalah",0,1)</f>
        <v>1</v>
      </c>
      <c r="L2609" t="s">
        <v>49</v>
      </c>
      <c r="M2609" t="str">
        <f t="shared" si="171"/>
        <v>Tidak Bermasalah</v>
      </c>
    </row>
    <row r="2610" spans="1:13" x14ac:dyDescent="0.25">
      <c r="A2610" s="1">
        <v>45075</v>
      </c>
      <c r="B2610" t="s">
        <v>65</v>
      </c>
      <c r="C2610">
        <f t="shared" si="170"/>
        <v>113</v>
      </c>
      <c r="D2610" t="s">
        <v>3</v>
      </c>
      <c r="E2610">
        <f>IF(D2610="ECO",1,IF(D2610="EZ",2,3))</f>
        <v>1</v>
      </c>
      <c r="F2610" t="s">
        <v>4</v>
      </c>
      <c r="G2610">
        <f>IF(F2610="PP_PM",1,IF(F2610="PP_CASH",2,3))</f>
        <v>1</v>
      </c>
      <c r="H2610" t="s">
        <v>5</v>
      </c>
      <c r="I2610">
        <f>IF(H2610="AKULAKUOB",1,IF(H2610="BUKAEXPRESS",2,IF(H2610="BUKALAPAK",3,IF(H2610="E3",4,IF(H2610="LAZADA",5,IF(H2610="MAGELLAN",6,IF(H2610="SHOPEE",7,IF(H2610="TOKOPEDIA",8,9))))))))</f>
        <v>7</v>
      </c>
      <c r="J2610">
        <v>22028</v>
      </c>
      <c r="K2610">
        <f>IF(M2610="Bermasalah",0,1)</f>
        <v>1</v>
      </c>
      <c r="L2610" t="s">
        <v>49</v>
      </c>
      <c r="M2610" t="str">
        <f t="shared" si="171"/>
        <v>Tidak Bermasalah</v>
      </c>
    </row>
    <row r="2611" spans="1:13" x14ac:dyDescent="0.25">
      <c r="A2611" s="1">
        <v>44951</v>
      </c>
      <c r="B2611" t="s">
        <v>39</v>
      </c>
      <c r="C2611">
        <f t="shared" si="170"/>
        <v>114</v>
      </c>
      <c r="D2611" t="s">
        <v>8</v>
      </c>
      <c r="E2611">
        <f>IF(D2611="ECO",1,IF(D2611="EZ",2,3))</f>
        <v>2</v>
      </c>
      <c r="F2611" t="s">
        <v>4</v>
      </c>
      <c r="G2611">
        <f>IF(F2611="PP_PM",1,IF(F2611="PP_CASH",2,3))</f>
        <v>1</v>
      </c>
      <c r="H2611" t="s">
        <v>12</v>
      </c>
      <c r="I2611">
        <f>IF(H2611="AKULAKUOB",1,IF(H2611="BUKAEXPRESS",2,IF(H2611="BUKALAPAK",3,IF(H2611="E3",4,IF(H2611="LAZADA",5,IF(H2611="MAGELLAN",6,IF(H2611="SHOPEE",7,IF(H2611="TOKOPEDIA",8,9))))))))</f>
        <v>6</v>
      </c>
      <c r="J2611">
        <v>32010</v>
      </c>
      <c r="K2611">
        <f>IF(M2611="Bermasalah",0,1)</f>
        <v>0</v>
      </c>
      <c r="L2611" t="s">
        <v>19</v>
      </c>
      <c r="M2611" t="str">
        <f t="shared" si="171"/>
        <v>Bermasalah</v>
      </c>
    </row>
    <row r="2612" spans="1:13" x14ac:dyDescent="0.25">
      <c r="A2612" s="1">
        <v>45014</v>
      </c>
      <c r="B2612" t="s">
        <v>39</v>
      </c>
      <c r="C2612">
        <f>IF(B2612=B2611,114,115)</f>
        <v>114</v>
      </c>
      <c r="D2612" t="s">
        <v>8</v>
      </c>
      <c r="E2612">
        <f>IF(D2612="ECO",1,IF(D2612="EZ",2,3))</f>
        <v>2</v>
      </c>
      <c r="F2612" t="s">
        <v>4</v>
      </c>
      <c r="G2612">
        <f>IF(F2612="PP_PM",1,IF(F2612="PP_CASH",2,3))</f>
        <v>1</v>
      </c>
      <c r="H2612" t="s">
        <v>12</v>
      </c>
      <c r="I2612">
        <f>IF(H2612="AKULAKUOB",1,IF(H2612="BUKAEXPRESS",2,IF(H2612="BUKALAPAK",3,IF(H2612="E3",4,IF(H2612="LAZADA",5,IF(H2612="MAGELLAN",6,IF(H2612="SHOPEE",7,IF(H2612="TOKOPEDIA",8,9))))))))</f>
        <v>6</v>
      </c>
      <c r="J2612">
        <v>23005</v>
      </c>
      <c r="K2612">
        <f>IF(M2612="Bermasalah",0,1)</f>
        <v>0</v>
      </c>
      <c r="L2612" t="s">
        <v>131</v>
      </c>
      <c r="M2612" t="str">
        <f t="shared" si="171"/>
        <v>Bermasalah</v>
      </c>
    </row>
    <row r="2613" spans="1:13" x14ac:dyDescent="0.25">
      <c r="A2613" s="1">
        <v>45021</v>
      </c>
      <c r="B2613" t="s">
        <v>39</v>
      </c>
      <c r="C2613">
        <f t="shared" ref="C2613:C2619" si="172">IF(B2613=B2612,114,115)</f>
        <v>114</v>
      </c>
      <c r="D2613" t="s">
        <v>8</v>
      </c>
      <c r="E2613">
        <f>IF(D2613="ECO",1,IF(D2613="EZ",2,3))</f>
        <v>2</v>
      </c>
      <c r="F2613" t="s">
        <v>4</v>
      </c>
      <c r="G2613">
        <f>IF(F2613="PP_PM",1,IF(F2613="PP_CASH",2,3))</f>
        <v>1</v>
      </c>
      <c r="H2613" t="s">
        <v>12</v>
      </c>
      <c r="I2613">
        <f>IF(H2613="AKULAKUOB",1,IF(H2613="BUKAEXPRESS",2,IF(H2613="BUKALAPAK",3,IF(H2613="E3",4,IF(H2613="LAZADA",5,IF(H2613="MAGELLAN",6,IF(H2613="SHOPEE",7,IF(H2613="TOKOPEDIA",8,9))))))))</f>
        <v>6</v>
      </c>
      <c r="J2613">
        <v>10868</v>
      </c>
      <c r="K2613">
        <f>IF(M2613="Bermasalah",0,1)</f>
        <v>0</v>
      </c>
      <c r="L2613" t="s">
        <v>10</v>
      </c>
      <c r="M2613" t="str">
        <f t="shared" si="171"/>
        <v>Bermasalah</v>
      </c>
    </row>
    <row r="2614" spans="1:13" x14ac:dyDescent="0.25">
      <c r="A2614" s="1">
        <v>45075</v>
      </c>
      <c r="B2614" t="s">
        <v>39</v>
      </c>
      <c r="C2614">
        <f t="shared" si="172"/>
        <v>114</v>
      </c>
      <c r="D2614" t="s">
        <v>3</v>
      </c>
      <c r="E2614">
        <f>IF(D2614="ECO",1,IF(D2614="EZ",2,3))</f>
        <v>1</v>
      </c>
      <c r="F2614" t="s">
        <v>4</v>
      </c>
      <c r="G2614">
        <f>IF(F2614="PP_PM",1,IF(F2614="PP_CASH",2,3))</f>
        <v>1</v>
      </c>
      <c r="H2614" t="s">
        <v>12</v>
      </c>
      <c r="I2614">
        <f>IF(H2614="AKULAKUOB",1,IF(H2614="BUKAEXPRESS",2,IF(H2614="BUKALAPAK",3,IF(H2614="E3",4,IF(H2614="LAZADA",5,IF(H2614="MAGELLAN",6,IF(H2614="SHOPEE",7,IF(H2614="TOKOPEDIA",8,9))))))))</f>
        <v>6</v>
      </c>
      <c r="J2614">
        <v>18315</v>
      </c>
      <c r="K2614">
        <f>IF(M2614="Bermasalah",0,1)</f>
        <v>0</v>
      </c>
      <c r="L2614" t="s">
        <v>131</v>
      </c>
      <c r="M2614" t="str">
        <f t="shared" si="171"/>
        <v>Bermasalah</v>
      </c>
    </row>
    <row r="2615" spans="1:13" x14ac:dyDescent="0.25">
      <c r="A2615" s="1">
        <v>45076</v>
      </c>
      <c r="B2615" t="s">
        <v>39</v>
      </c>
      <c r="C2615">
        <f t="shared" si="172"/>
        <v>114</v>
      </c>
      <c r="D2615" t="s">
        <v>3</v>
      </c>
      <c r="E2615">
        <f>IF(D2615="ECO",1,IF(D2615="EZ",2,3))</f>
        <v>1</v>
      </c>
      <c r="F2615" t="s">
        <v>4</v>
      </c>
      <c r="G2615">
        <f>IF(F2615="PP_PM",1,IF(F2615="PP_CASH",2,3))</f>
        <v>1</v>
      </c>
      <c r="H2615" t="s">
        <v>12</v>
      </c>
      <c r="I2615">
        <f>IF(H2615="AKULAKUOB",1,IF(H2615="BUKAEXPRESS",2,IF(H2615="BUKALAPAK",3,IF(H2615="E3",4,IF(H2615="LAZADA",5,IF(H2615="MAGELLAN",6,IF(H2615="SHOPEE",7,IF(H2615="TOKOPEDIA",8,9))))))))</f>
        <v>6</v>
      </c>
      <c r="J2615">
        <v>32918</v>
      </c>
      <c r="K2615">
        <f>IF(M2615="Bermasalah",0,1)</f>
        <v>1</v>
      </c>
      <c r="L2615" t="s">
        <v>49</v>
      </c>
      <c r="M2615" t="str">
        <f t="shared" si="171"/>
        <v>Tidak Bermasalah</v>
      </c>
    </row>
    <row r="2616" spans="1:13" x14ac:dyDescent="0.25">
      <c r="A2616" s="1">
        <v>45078</v>
      </c>
      <c r="B2616" t="s">
        <v>39</v>
      </c>
      <c r="C2616">
        <f t="shared" si="172"/>
        <v>114</v>
      </c>
      <c r="D2616" t="s">
        <v>8</v>
      </c>
      <c r="E2616">
        <f>IF(D2616="ECO",1,IF(D2616="EZ",2,3))</f>
        <v>2</v>
      </c>
      <c r="F2616" t="s">
        <v>4</v>
      </c>
      <c r="G2616">
        <f>IF(F2616="PP_PM",1,IF(F2616="PP_CASH",2,3))</f>
        <v>1</v>
      </c>
      <c r="H2616" t="s">
        <v>12</v>
      </c>
      <c r="I2616">
        <f>IF(H2616="AKULAKUOB",1,IF(H2616="BUKAEXPRESS",2,IF(H2616="BUKALAPAK",3,IF(H2616="E3",4,IF(H2616="LAZADA",5,IF(H2616="MAGELLAN",6,IF(H2616="SHOPEE",7,IF(H2616="TOKOPEDIA",8,9))))))))</f>
        <v>6</v>
      </c>
      <c r="J2616">
        <v>23280</v>
      </c>
      <c r="K2616">
        <f>IF(M2616="Bermasalah",0,1)</f>
        <v>0</v>
      </c>
      <c r="L2616" t="s">
        <v>19</v>
      </c>
      <c r="M2616" t="str">
        <f t="shared" si="171"/>
        <v>Bermasalah</v>
      </c>
    </row>
    <row r="2617" spans="1:13" x14ac:dyDescent="0.25">
      <c r="A2617" s="1">
        <v>45081</v>
      </c>
      <c r="B2617" t="s">
        <v>39</v>
      </c>
      <c r="C2617">
        <f t="shared" si="172"/>
        <v>114</v>
      </c>
      <c r="D2617" t="s">
        <v>8</v>
      </c>
      <c r="E2617">
        <f>IF(D2617="ECO",1,IF(D2617="EZ",2,3))</f>
        <v>2</v>
      </c>
      <c r="F2617" t="s">
        <v>4</v>
      </c>
      <c r="G2617">
        <f>IF(F2617="PP_PM",1,IF(F2617="PP_CASH",2,3))</f>
        <v>1</v>
      </c>
      <c r="H2617" t="s">
        <v>12</v>
      </c>
      <c r="I2617">
        <f>IF(H2617="AKULAKUOB",1,IF(H2617="BUKAEXPRESS",2,IF(H2617="BUKALAPAK",3,IF(H2617="E3",4,IF(H2617="LAZADA",5,IF(H2617="MAGELLAN",6,IF(H2617="SHOPEE",7,IF(H2617="TOKOPEDIA",8,9))))))))</f>
        <v>6</v>
      </c>
      <c r="J2617">
        <v>4076</v>
      </c>
      <c r="K2617">
        <f>IF(M2617="Bermasalah",0,1)</f>
        <v>1</v>
      </c>
      <c r="L2617" t="s">
        <v>49</v>
      </c>
      <c r="M2617" t="str">
        <f t="shared" si="171"/>
        <v>Tidak Bermasalah</v>
      </c>
    </row>
    <row r="2618" spans="1:13" x14ac:dyDescent="0.25">
      <c r="A2618" s="1">
        <v>44958</v>
      </c>
      <c r="B2618" t="s">
        <v>97</v>
      </c>
      <c r="C2618">
        <f t="shared" si="172"/>
        <v>115</v>
      </c>
      <c r="D2618" t="s">
        <v>3</v>
      </c>
      <c r="E2618">
        <f>IF(D2618="ECO",1,IF(D2618="EZ",2,3))</f>
        <v>1</v>
      </c>
      <c r="F2618" t="s">
        <v>4</v>
      </c>
      <c r="G2618">
        <f>IF(F2618="PP_PM",1,IF(F2618="PP_CASH",2,3))</f>
        <v>1</v>
      </c>
      <c r="H2618" t="s">
        <v>12</v>
      </c>
      <c r="I2618">
        <f>IF(H2618="AKULAKUOB",1,IF(H2618="BUKAEXPRESS",2,IF(H2618="BUKALAPAK",3,IF(H2618="E3",4,IF(H2618="LAZADA",5,IF(H2618="MAGELLAN",6,IF(H2618="SHOPEE",7,IF(H2618="TOKOPEDIA",8,9))))))))</f>
        <v>6</v>
      </c>
      <c r="J2618">
        <v>24998</v>
      </c>
      <c r="K2618">
        <f>IF(M2618="Bermasalah",0,1)</f>
        <v>1</v>
      </c>
      <c r="L2618" t="s">
        <v>49</v>
      </c>
      <c r="M2618" t="str">
        <f t="shared" si="171"/>
        <v>Tidak Bermasalah</v>
      </c>
    </row>
    <row r="2619" spans="1:13" x14ac:dyDescent="0.25">
      <c r="A2619" s="1">
        <v>44927</v>
      </c>
      <c r="B2619" t="s">
        <v>97</v>
      </c>
      <c r="C2619">
        <f>IF(B2619=B2618,115,116)</f>
        <v>115</v>
      </c>
      <c r="D2619" t="s">
        <v>8</v>
      </c>
      <c r="E2619">
        <f>IF(D2619="ECO",1,IF(D2619="EZ",2,3))</f>
        <v>2</v>
      </c>
      <c r="F2619" t="s">
        <v>4</v>
      </c>
      <c r="G2619">
        <f>IF(F2619="PP_PM",1,IF(F2619="PP_CASH",2,3))</f>
        <v>1</v>
      </c>
      <c r="H2619" t="s">
        <v>86</v>
      </c>
      <c r="I2619">
        <f>IF(H2619="AKULAKUOB",1,IF(H2619="BUKAEXPRESS",2,IF(H2619="BUKALAPAK",3,IF(H2619="E3",4,IF(H2619="LAZADA",5,IF(H2619="MAGELLAN",6,IF(H2619="SHOPEE",7,IF(H2619="TOKOPEDIA",8,9))))))))</f>
        <v>8</v>
      </c>
      <c r="J2619">
        <v>19000</v>
      </c>
      <c r="K2619">
        <f>IF(M2619="Bermasalah",0,1)</f>
        <v>1</v>
      </c>
      <c r="L2619" t="s">
        <v>49</v>
      </c>
      <c r="M2619" t="str">
        <f t="shared" si="171"/>
        <v>Tidak Bermasalah</v>
      </c>
    </row>
    <row r="2620" spans="1:13" x14ac:dyDescent="0.25">
      <c r="A2620" s="1">
        <v>44969</v>
      </c>
      <c r="B2620" t="s">
        <v>97</v>
      </c>
      <c r="C2620">
        <f t="shared" ref="C2620:C2624" si="173">IF(B2620=B2619,115,116)</f>
        <v>115</v>
      </c>
      <c r="D2620" t="s">
        <v>8</v>
      </c>
      <c r="E2620">
        <f>IF(D2620="ECO",1,IF(D2620="EZ",2,3))</f>
        <v>2</v>
      </c>
      <c r="F2620" t="s">
        <v>4</v>
      </c>
      <c r="G2620">
        <f>IF(F2620="PP_PM",1,IF(F2620="PP_CASH",2,3))</f>
        <v>1</v>
      </c>
      <c r="H2620" t="s">
        <v>86</v>
      </c>
      <c r="I2620">
        <f>IF(H2620="AKULAKUOB",1,IF(H2620="BUKAEXPRESS",2,IF(H2620="BUKALAPAK",3,IF(H2620="E3",4,IF(H2620="LAZADA",5,IF(H2620="MAGELLAN",6,IF(H2620="SHOPEE",7,IF(H2620="TOKOPEDIA",8,9))))))))</f>
        <v>8</v>
      </c>
      <c r="J2620">
        <v>8000</v>
      </c>
      <c r="K2620">
        <f>IF(M2620="Bermasalah",0,1)</f>
        <v>1</v>
      </c>
      <c r="L2620" t="s">
        <v>49</v>
      </c>
      <c r="M2620" t="str">
        <f t="shared" si="171"/>
        <v>Tidak Bermasalah</v>
      </c>
    </row>
    <row r="2621" spans="1:13" x14ac:dyDescent="0.25">
      <c r="A2621" s="1">
        <v>45043</v>
      </c>
      <c r="B2621" t="s">
        <v>97</v>
      </c>
      <c r="C2621">
        <f t="shared" si="173"/>
        <v>115</v>
      </c>
      <c r="D2621" t="s">
        <v>8</v>
      </c>
      <c r="E2621">
        <f>IF(D2621="ECO",1,IF(D2621="EZ",2,3))</f>
        <v>2</v>
      </c>
      <c r="F2621" t="s">
        <v>4</v>
      </c>
      <c r="G2621">
        <f>IF(F2621="PP_PM",1,IF(F2621="PP_CASH",2,3))</f>
        <v>1</v>
      </c>
      <c r="H2621" t="s">
        <v>12</v>
      </c>
      <c r="I2621">
        <f>IF(H2621="AKULAKUOB",1,IF(H2621="BUKAEXPRESS",2,IF(H2621="BUKALAPAK",3,IF(H2621="E3",4,IF(H2621="LAZADA",5,IF(H2621="MAGELLAN",6,IF(H2621="SHOPEE",7,IF(H2621="TOKOPEDIA",8,9))))))))</f>
        <v>6</v>
      </c>
      <c r="J2621">
        <v>31195</v>
      </c>
      <c r="K2621">
        <f>IF(M2621="Bermasalah",0,1)</f>
        <v>1</v>
      </c>
      <c r="L2621" t="s">
        <v>49</v>
      </c>
      <c r="M2621" t="str">
        <f t="shared" si="171"/>
        <v>Tidak Bermasalah</v>
      </c>
    </row>
    <row r="2622" spans="1:13" x14ac:dyDescent="0.25">
      <c r="A2622" s="1">
        <v>45073</v>
      </c>
      <c r="B2622" t="s">
        <v>97</v>
      </c>
      <c r="C2622">
        <f t="shared" si="173"/>
        <v>115</v>
      </c>
      <c r="D2622" t="s">
        <v>3</v>
      </c>
      <c r="E2622">
        <f>IF(D2622="ECO",1,IF(D2622="EZ",2,3))</f>
        <v>1</v>
      </c>
      <c r="F2622" t="s">
        <v>4</v>
      </c>
      <c r="G2622">
        <f>IF(F2622="PP_PM",1,IF(F2622="PP_CASH",2,3))</f>
        <v>1</v>
      </c>
      <c r="H2622" t="s">
        <v>12</v>
      </c>
      <c r="I2622">
        <f>IF(H2622="AKULAKUOB",1,IF(H2622="BUKAEXPRESS",2,IF(H2622="BUKALAPAK",3,IF(H2622="E3",4,IF(H2622="LAZADA",5,IF(H2622="MAGELLAN",6,IF(H2622="SHOPEE",7,IF(H2622="TOKOPEDIA",8,9))))))))</f>
        <v>6</v>
      </c>
      <c r="J2622">
        <v>27050</v>
      </c>
      <c r="K2622">
        <f>IF(M2622="Bermasalah",0,1)</f>
        <v>1</v>
      </c>
      <c r="L2622" t="s">
        <v>49</v>
      </c>
      <c r="M2622" t="str">
        <f t="shared" si="171"/>
        <v>Tidak Bermasalah</v>
      </c>
    </row>
    <row r="2623" spans="1:13" x14ac:dyDescent="0.25">
      <c r="A2623" s="1">
        <v>44958</v>
      </c>
      <c r="B2623" t="s">
        <v>116</v>
      </c>
      <c r="C2623">
        <f t="shared" si="173"/>
        <v>116</v>
      </c>
      <c r="D2623" t="s">
        <v>8</v>
      </c>
      <c r="E2623">
        <f>IF(D2623="ECO",1,IF(D2623="EZ",2,3))</f>
        <v>2</v>
      </c>
      <c r="F2623" t="s">
        <v>4</v>
      </c>
      <c r="G2623">
        <f>IF(F2623="PP_PM",1,IF(F2623="PP_CASH",2,3))</f>
        <v>1</v>
      </c>
      <c r="H2623" t="s">
        <v>86</v>
      </c>
      <c r="I2623">
        <f>IF(H2623="AKULAKUOB",1,IF(H2623="BUKAEXPRESS",2,IF(H2623="BUKALAPAK",3,IF(H2623="E3",4,IF(H2623="LAZADA",5,IF(H2623="MAGELLAN",6,IF(H2623="SHOPEE",7,IF(H2623="TOKOPEDIA",8,9))))))))</f>
        <v>8</v>
      </c>
      <c r="J2623">
        <v>66000</v>
      </c>
      <c r="K2623">
        <f>IF(M2623="Bermasalah",0,1)</f>
        <v>1</v>
      </c>
      <c r="L2623" t="s">
        <v>49</v>
      </c>
      <c r="M2623" t="str">
        <f t="shared" si="171"/>
        <v>Tidak Bermasalah</v>
      </c>
    </row>
    <row r="2624" spans="1:13" x14ac:dyDescent="0.25">
      <c r="A2624" s="1">
        <v>44958</v>
      </c>
      <c r="B2624" t="s">
        <v>116</v>
      </c>
      <c r="C2624">
        <f>IF(B2624=B2623,116,117)</f>
        <v>116</v>
      </c>
      <c r="D2624" t="s">
        <v>8</v>
      </c>
      <c r="E2624">
        <f>IF(D2624="ECO",1,IF(D2624="EZ",2,3))</f>
        <v>2</v>
      </c>
      <c r="F2624" t="s">
        <v>4</v>
      </c>
      <c r="G2624">
        <f>IF(F2624="PP_PM",1,IF(F2624="PP_CASH",2,3))</f>
        <v>1</v>
      </c>
      <c r="H2624" t="s">
        <v>86</v>
      </c>
      <c r="I2624">
        <f>IF(H2624="AKULAKUOB",1,IF(H2624="BUKAEXPRESS",2,IF(H2624="BUKALAPAK",3,IF(H2624="E3",4,IF(H2624="LAZADA",5,IF(H2624="MAGELLAN",6,IF(H2624="SHOPEE",7,IF(H2624="TOKOPEDIA",8,9))))))))</f>
        <v>8</v>
      </c>
      <c r="J2624">
        <v>8000</v>
      </c>
      <c r="K2624">
        <f>IF(M2624="Bermasalah",0,1)</f>
        <v>1</v>
      </c>
      <c r="L2624" t="s">
        <v>49</v>
      </c>
      <c r="M2624" t="str">
        <f t="shared" si="171"/>
        <v>Tidak Bermasalah</v>
      </c>
    </row>
    <row r="2625" spans="1:13" x14ac:dyDescent="0.25">
      <c r="A2625" s="1">
        <v>44958</v>
      </c>
      <c r="B2625" t="s">
        <v>116</v>
      </c>
      <c r="C2625">
        <f t="shared" ref="C2625:C2647" si="174">IF(B2625=B2624,116,117)</f>
        <v>116</v>
      </c>
      <c r="D2625" t="s">
        <v>8</v>
      </c>
      <c r="E2625">
        <f>IF(D2625="ECO",1,IF(D2625="EZ",2,3))</f>
        <v>2</v>
      </c>
      <c r="F2625" t="s">
        <v>4</v>
      </c>
      <c r="G2625">
        <f>IF(F2625="PP_PM",1,IF(F2625="PP_CASH",2,3))</f>
        <v>1</v>
      </c>
      <c r="H2625" t="s">
        <v>86</v>
      </c>
      <c r="I2625">
        <f>IF(H2625="AKULAKUOB",1,IF(H2625="BUKAEXPRESS",2,IF(H2625="BUKALAPAK",3,IF(H2625="E3",4,IF(H2625="LAZADA",5,IF(H2625="MAGELLAN",6,IF(H2625="SHOPEE",7,IF(H2625="TOKOPEDIA",8,9))))))))</f>
        <v>8</v>
      </c>
      <c r="J2625">
        <v>8000</v>
      </c>
      <c r="K2625">
        <f>IF(M2625="Bermasalah",0,1)</f>
        <v>1</v>
      </c>
      <c r="L2625" t="s">
        <v>49</v>
      </c>
      <c r="M2625" t="str">
        <f t="shared" si="171"/>
        <v>Tidak Bermasalah</v>
      </c>
    </row>
    <row r="2626" spans="1:13" x14ac:dyDescent="0.25">
      <c r="A2626" s="1">
        <v>44958</v>
      </c>
      <c r="B2626" t="s">
        <v>116</v>
      </c>
      <c r="C2626">
        <f t="shared" si="174"/>
        <v>116</v>
      </c>
      <c r="D2626" t="s">
        <v>8</v>
      </c>
      <c r="E2626">
        <f>IF(D2626="ECO",1,IF(D2626="EZ",2,3))</f>
        <v>2</v>
      </c>
      <c r="F2626" t="s">
        <v>4</v>
      </c>
      <c r="G2626">
        <f>IF(F2626="PP_PM",1,IF(F2626="PP_CASH",2,3))</f>
        <v>1</v>
      </c>
      <c r="H2626" t="s">
        <v>86</v>
      </c>
      <c r="I2626">
        <f>IF(H2626="AKULAKUOB",1,IF(H2626="BUKAEXPRESS",2,IF(H2626="BUKALAPAK",3,IF(H2626="E3",4,IF(H2626="LAZADA",5,IF(H2626="MAGELLAN",6,IF(H2626="SHOPEE",7,IF(H2626="TOKOPEDIA",8,9))))))))</f>
        <v>8</v>
      </c>
      <c r="J2626">
        <v>8000</v>
      </c>
      <c r="K2626">
        <f>IF(M2626="Bermasalah",0,1)</f>
        <v>1</v>
      </c>
      <c r="L2626" t="s">
        <v>49</v>
      </c>
      <c r="M2626" t="str">
        <f t="shared" si="171"/>
        <v>Tidak Bermasalah</v>
      </c>
    </row>
    <row r="2627" spans="1:13" x14ac:dyDescent="0.25">
      <c r="A2627" s="1">
        <v>44958</v>
      </c>
      <c r="B2627" t="s">
        <v>116</v>
      </c>
      <c r="C2627">
        <f t="shared" si="174"/>
        <v>116</v>
      </c>
      <c r="D2627" t="s">
        <v>8</v>
      </c>
      <c r="E2627">
        <f>IF(D2627="ECO",1,IF(D2627="EZ",2,3))</f>
        <v>2</v>
      </c>
      <c r="F2627" t="s">
        <v>4</v>
      </c>
      <c r="G2627">
        <f>IF(F2627="PP_PM",1,IF(F2627="PP_CASH",2,3))</f>
        <v>1</v>
      </c>
      <c r="H2627" t="s">
        <v>86</v>
      </c>
      <c r="I2627">
        <f>IF(H2627="AKULAKUOB",1,IF(H2627="BUKAEXPRESS",2,IF(H2627="BUKALAPAK",3,IF(H2627="E3",4,IF(H2627="LAZADA",5,IF(H2627="MAGELLAN",6,IF(H2627="SHOPEE",7,IF(H2627="TOKOPEDIA",8,9))))))))</f>
        <v>8</v>
      </c>
      <c r="J2627">
        <v>8000</v>
      </c>
      <c r="K2627">
        <f>IF(M2627="Bermasalah",0,1)</f>
        <v>1</v>
      </c>
      <c r="L2627" t="s">
        <v>49</v>
      </c>
      <c r="M2627" t="str">
        <f t="shared" si="171"/>
        <v>Tidak Bermasalah</v>
      </c>
    </row>
    <row r="2628" spans="1:13" x14ac:dyDescent="0.25">
      <c r="A2628" s="1">
        <v>44958</v>
      </c>
      <c r="B2628" t="s">
        <v>116</v>
      </c>
      <c r="C2628">
        <f t="shared" si="174"/>
        <v>116</v>
      </c>
      <c r="D2628" t="s">
        <v>8</v>
      </c>
      <c r="E2628">
        <f>IF(D2628="ECO",1,IF(D2628="EZ",2,3))</f>
        <v>2</v>
      </c>
      <c r="F2628" t="s">
        <v>4</v>
      </c>
      <c r="G2628">
        <f>IF(F2628="PP_PM",1,IF(F2628="PP_CASH",2,3))</f>
        <v>1</v>
      </c>
      <c r="H2628" t="s">
        <v>86</v>
      </c>
      <c r="I2628">
        <f>IF(H2628="AKULAKUOB",1,IF(H2628="BUKAEXPRESS",2,IF(H2628="BUKALAPAK",3,IF(H2628="E3",4,IF(H2628="LAZADA",5,IF(H2628="MAGELLAN",6,IF(H2628="SHOPEE",7,IF(H2628="TOKOPEDIA",8,9))))))))</f>
        <v>8</v>
      </c>
      <c r="J2628">
        <v>12000</v>
      </c>
      <c r="K2628">
        <f>IF(M2628="Bermasalah",0,1)</f>
        <v>1</v>
      </c>
      <c r="L2628" t="s">
        <v>49</v>
      </c>
      <c r="M2628" t="str">
        <f t="shared" si="171"/>
        <v>Tidak Bermasalah</v>
      </c>
    </row>
    <row r="2629" spans="1:13" x14ac:dyDescent="0.25">
      <c r="A2629" s="1">
        <v>44958</v>
      </c>
      <c r="B2629" t="s">
        <v>116</v>
      </c>
      <c r="C2629">
        <f t="shared" si="174"/>
        <v>116</v>
      </c>
      <c r="D2629" t="s">
        <v>8</v>
      </c>
      <c r="E2629">
        <f>IF(D2629="ECO",1,IF(D2629="EZ",2,3))</f>
        <v>2</v>
      </c>
      <c r="F2629" t="s">
        <v>4</v>
      </c>
      <c r="G2629">
        <f>IF(F2629="PP_PM",1,IF(F2629="PP_CASH",2,3))</f>
        <v>1</v>
      </c>
      <c r="H2629" t="s">
        <v>86</v>
      </c>
      <c r="I2629">
        <f>IF(H2629="AKULAKUOB",1,IF(H2629="BUKAEXPRESS",2,IF(H2629="BUKALAPAK",3,IF(H2629="E3",4,IF(H2629="LAZADA",5,IF(H2629="MAGELLAN",6,IF(H2629="SHOPEE",7,IF(H2629="TOKOPEDIA",8,9))))))))</f>
        <v>8</v>
      </c>
      <c r="J2629">
        <v>41000</v>
      </c>
      <c r="K2629">
        <f>IF(M2629="Bermasalah",0,1)</f>
        <v>1</v>
      </c>
      <c r="L2629" t="s">
        <v>49</v>
      </c>
      <c r="M2629" t="str">
        <f t="shared" si="171"/>
        <v>Tidak Bermasalah</v>
      </c>
    </row>
    <row r="2630" spans="1:13" x14ac:dyDescent="0.25">
      <c r="A2630" s="1">
        <v>44958</v>
      </c>
      <c r="B2630" t="s">
        <v>116</v>
      </c>
      <c r="C2630">
        <f t="shared" si="174"/>
        <v>116</v>
      </c>
      <c r="D2630" t="s">
        <v>8</v>
      </c>
      <c r="E2630">
        <f>IF(D2630="ECO",1,IF(D2630="EZ",2,3))</f>
        <v>2</v>
      </c>
      <c r="F2630" t="s">
        <v>4</v>
      </c>
      <c r="G2630">
        <f>IF(F2630="PP_PM",1,IF(F2630="PP_CASH",2,3))</f>
        <v>1</v>
      </c>
      <c r="H2630" t="s">
        <v>86</v>
      </c>
      <c r="I2630">
        <f>IF(H2630="AKULAKUOB",1,IF(H2630="BUKAEXPRESS",2,IF(H2630="BUKALAPAK",3,IF(H2630="E3",4,IF(H2630="LAZADA",5,IF(H2630="MAGELLAN",6,IF(H2630="SHOPEE",7,IF(H2630="TOKOPEDIA",8,9))))))))</f>
        <v>8</v>
      </c>
      <c r="J2630">
        <v>8000</v>
      </c>
      <c r="K2630">
        <f>IF(M2630="Bermasalah",0,1)</f>
        <v>1</v>
      </c>
      <c r="L2630" t="s">
        <v>49</v>
      </c>
      <c r="M2630" t="str">
        <f t="shared" si="171"/>
        <v>Tidak Bermasalah</v>
      </c>
    </row>
    <row r="2631" spans="1:13" x14ac:dyDescent="0.25">
      <c r="A2631" s="1">
        <v>44958</v>
      </c>
      <c r="B2631" t="s">
        <v>116</v>
      </c>
      <c r="C2631">
        <f t="shared" si="174"/>
        <v>116</v>
      </c>
      <c r="D2631" t="s">
        <v>8</v>
      </c>
      <c r="E2631">
        <f>IF(D2631="ECO",1,IF(D2631="EZ",2,3))</f>
        <v>2</v>
      </c>
      <c r="F2631" t="s">
        <v>4</v>
      </c>
      <c r="G2631">
        <f>IF(F2631="PP_PM",1,IF(F2631="PP_CASH",2,3))</f>
        <v>1</v>
      </c>
      <c r="H2631" t="s">
        <v>86</v>
      </c>
      <c r="I2631">
        <f>IF(H2631="AKULAKUOB",1,IF(H2631="BUKAEXPRESS",2,IF(H2631="BUKALAPAK",3,IF(H2631="E3",4,IF(H2631="LAZADA",5,IF(H2631="MAGELLAN",6,IF(H2631="SHOPEE",7,IF(H2631="TOKOPEDIA",8,9))))))))</f>
        <v>8</v>
      </c>
      <c r="J2631">
        <v>8000</v>
      </c>
      <c r="K2631">
        <f>IF(M2631="Bermasalah",0,1)</f>
        <v>1</v>
      </c>
      <c r="L2631" t="s">
        <v>49</v>
      </c>
      <c r="M2631" t="str">
        <f t="shared" si="171"/>
        <v>Tidak Bermasalah</v>
      </c>
    </row>
    <row r="2632" spans="1:13" x14ac:dyDescent="0.25">
      <c r="A2632" s="1">
        <v>44958</v>
      </c>
      <c r="B2632" t="s">
        <v>116</v>
      </c>
      <c r="C2632">
        <f t="shared" si="174"/>
        <v>116</v>
      </c>
      <c r="D2632" t="s">
        <v>8</v>
      </c>
      <c r="E2632">
        <f>IF(D2632="ECO",1,IF(D2632="EZ",2,3))</f>
        <v>2</v>
      </c>
      <c r="F2632" t="s">
        <v>4</v>
      </c>
      <c r="G2632">
        <f>IF(F2632="PP_PM",1,IF(F2632="PP_CASH",2,3))</f>
        <v>1</v>
      </c>
      <c r="H2632" t="s">
        <v>86</v>
      </c>
      <c r="I2632">
        <f>IF(H2632="AKULAKUOB",1,IF(H2632="BUKAEXPRESS",2,IF(H2632="BUKALAPAK",3,IF(H2632="E3",4,IF(H2632="LAZADA",5,IF(H2632="MAGELLAN",6,IF(H2632="SHOPEE",7,IF(H2632="TOKOPEDIA",8,9))))))))</f>
        <v>8</v>
      </c>
      <c r="J2632">
        <v>8000</v>
      </c>
      <c r="K2632">
        <f>IF(M2632="Bermasalah",0,1)</f>
        <v>1</v>
      </c>
      <c r="L2632" t="s">
        <v>49</v>
      </c>
      <c r="M2632" t="str">
        <f t="shared" si="171"/>
        <v>Tidak Bermasalah</v>
      </c>
    </row>
    <row r="2633" spans="1:13" x14ac:dyDescent="0.25">
      <c r="A2633" s="1">
        <v>44958</v>
      </c>
      <c r="B2633" t="s">
        <v>116</v>
      </c>
      <c r="C2633">
        <f t="shared" si="174"/>
        <v>116</v>
      </c>
      <c r="D2633" t="s">
        <v>8</v>
      </c>
      <c r="E2633">
        <f>IF(D2633="ECO",1,IF(D2633="EZ",2,3))</f>
        <v>2</v>
      </c>
      <c r="F2633" t="s">
        <v>4</v>
      </c>
      <c r="G2633">
        <f>IF(F2633="PP_PM",1,IF(F2633="PP_CASH",2,3))</f>
        <v>1</v>
      </c>
      <c r="H2633" t="s">
        <v>86</v>
      </c>
      <c r="I2633">
        <f>IF(H2633="AKULAKUOB",1,IF(H2633="BUKAEXPRESS",2,IF(H2633="BUKALAPAK",3,IF(H2633="E3",4,IF(H2633="LAZADA",5,IF(H2633="MAGELLAN",6,IF(H2633="SHOPEE",7,IF(H2633="TOKOPEDIA",8,9))))))))</f>
        <v>8</v>
      </c>
      <c r="J2633">
        <v>8000</v>
      </c>
      <c r="K2633">
        <f>IF(M2633="Bermasalah",0,1)</f>
        <v>1</v>
      </c>
      <c r="L2633" t="s">
        <v>49</v>
      </c>
      <c r="M2633" t="str">
        <f t="shared" si="171"/>
        <v>Tidak Bermasalah</v>
      </c>
    </row>
    <row r="2634" spans="1:13" x14ac:dyDescent="0.25">
      <c r="A2634" s="1">
        <v>44958</v>
      </c>
      <c r="B2634" t="s">
        <v>116</v>
      </c>
      <c r="C2634">
        <f t="shared" si="174"/>
        <v>116</v>
      </c>
      <c r="D2634" t="s">
        <v>8</v>
      </c>
      <c r="E2634">
        <f>IF(D2634="ECO",1,IF(D2634="EZ",2,3))</f>
        <v>2</v>
      </c>
      <c r="F2634" t="s">
        <v>4</v>
      </c>
      <c r="G2634">
        <f>IF(F2634="PP_PM",1,IF(F2634="PP_CASH",2,3))</f>
        <v>1</v>
      </c>
      <c r="H2634" t="s">
        <v>86</v>
      </c>
      <c r="I2634">
        <f>IF(H2634="AKULAKUOB",1,IF(H2634="BUKAEXPRESS",2,IF(H2634="BUKALAPAK",3,IF(H2634="E3",4,IF(H2634="LAZADA",5,IF(H2634="MAGELLAN",6,IF(H2634="SHOPEE",7,IF(H2634="TOKOPEDIA",8,9))))))))</f>
        <v>8</v>
      </c>
      <c r="J2634">
        <v>19000</v>
      </c>
      <c r="K2634">
        <f>IF(M2634="Bermasalah",0,1)</f>
        <v>1</v>
      </c>
      <c r="L2634" t="s">
        <v>49</v>
      </c>
      <c r="M2634" t="str">
        <f t="shared" si="171"/>
        <v>Tidak Bermasalah</v>
      </c>
    </row>
    <row r="2635" spans="1:13" x14ac:dyDescent="0.25">
      <c r="A2635" s="1">
        <v>44958</v>
      </c>
      <c r="B2635" t="s">
        <v>116</v>
      </c>
      <c r="C2635">
        <f t="shared" si="174"/>
        <v>116</v>
      </c>
      <c r="D2635" t="s">
        <v>8</v>
      </c>
      <c r="E2635">
        <f>IF(D2635="ECO",1,IF(D2635="EZ",2,3))</f>
        <v>2</v>
      </c>
      <c r="F2635" t="s">
        <v>4</v>
      </c>
      <c r="G2635">
        <f>IF(F2635="PP_PM",1,IF(F2635="PP_CASH",2,3))</f>
        <v>1</v>
      </c>
      <c r="H2635" t="s">
        <v>86</v>
      </c>
      <c r="I2635">
        <f>IF(H2635="AKULAKUOB",1,IF(H2635="BUKAEXPRESS",2,IF(H2635="BUKALAPAK",3,IF(H2635="E3",4,IF(H2635="LAZADA",5,IF(H2635="MAGELLAN",6,IF(H2635="SHOPEE",7,IF(H2635="TOKOPEDIA",8,9))))))))</f>
        <v>8</v>
      </c>
      <c r="J2635">
        <v>8000</v>
      </c>
      <c r="K2635">
        <f>IF(M2635="Bermasalah",0,1)</f>
        <v>1</v>
      </c>
      <c r="L2635" t="s">
        <v>49</v>
      </c>
      <c r="M2635" t="str">
        <f t="shared" si="171"/>
        <v>Tidak Bermasalah</v>
      </c>
    </row>
    <row r="2636" spans="1:13" x14ac:dyDescent="0.25">
      <c r="A2636" s="1">
        <v>44958</v>
      </c>
      <c r="B2636" t="s">
        <v>116</v>
      </c>
      <c r="C2636">
        <f t="shared" si="174"/>
        <v>116</v>
      </c>
      <c r="D2636" t="s">
        <v>8</v>
      </c>
      <c r="E2636">
        <f>IF(D2636="ECO",1,IF(D2636="EZ",2,3))</f>
        <v>2</v>
      </c>
      <c r="F2636" t="s">
        <v>4</v>
      </c>
      <c r="G2636">
        <f>IF(F2636="PP_PM",1,IF(F2636="PP_CASH",2,3))</f>
        <v>1</v>
      </c>
      <c r="H2636" t="s">
        <v>86</v>
      </c>
      <c r="I2636">
        <f>IF(H2636="AKULAKUOB",1,IF(H2636="BUKAEXPRESS",2,IF(H2636="BUKALAPAK",3,IF(H2636="E3",4,IF(H2636="LAZADA",5,IF(H2636="MAGELLAN",6,IF(H2636="SHOPEE",7,IF(H2636="TOKOPEDIA",8,9))))))))</f>
        <v>8</v>
      </c>
      <c r="J2636">
        <v>8000</v>
      </c>
      <c r="K2636">
        <f>IF(M2636="Bermasalah",0,1)</f>
        <v>1</v>
      </c>
      <c r="L2636" t="s">
        <v>49</v>
      </c>
      <c r="M2636" t="str">
        <f t="shared" si="171"/>
        <v>Tidak Bermasalah</v>
      </c>
    </row>
    <row r="2637" spans="1:13" x14ac:dyDescent="0.25">
      <c r="A2637" s="1">
        <v>44958</v>
      </c>
      <c r="B2637" t="s">
        <v>116</v>
      </c>
      <c r="C2637">
        <f t="shared" si="174"/>
        <v>116</v>
      </c>
      <c r="D2637" t="s">
        <v>8</v>
      </c>
      <c r="E2637">
        <f>IF(D2637="ECO",1,IF(D2637="EZ",2,3))</f>
        <v>2</v>
      </c>
      <c r="F2637" t="s">
        <v>4</v>
      </c>
      <c r="G2637">
        <f>IF(F2637="PP_PM",1,IF(F2637="PP_CASH",2,3))</f>
        <v>1</v>
      </c>
      <c r="H2637" t="s">
        <v>86</v>
      </c>
      <c r="I2637">
        <f>IF(H2637="AKULAKUOB",1,IF(H2637="BUKAEXPRESS",2,IF(H2637="BUKALAPAK",3,IF(H2637="E3",4,IF(H2637="LAZADA",5,IF(H2637="MAGELLAN",6,IF(H2637="SHOPEE",7,IF(H2637="TOKOPEDIA",8,9))))))))</f>
        <v>8</v>
      </c>
      <c r="J2637">
        <v>9000</v>
      </c>
      <c r="K2637">
        <f>IF(M2637="Bermasalah",0,1)</f>
        <v>1</v>
      </c>
      <c r="L2637" t="s">
        <v>49</v>
      </c>
      <c r="M2637" t="str">
        <f t="shared" si="171"/>
        <v>Tidak Bermasalah</v>
      </c>
    </row>
    <row r="2638" spans="1:13" x14ac:dyDescent="0.25">
      <c r="A2638" s="1">
        <v>44958</v>
      </c>
      <c r="B2638" t="s">
        <v>116</v>
      </c>
      <c r="C2638">
        <f t="shared" si="174"/>
        <v>116</v>
      </c>
      <c r="D2638" t="s">
        <v>8</v>
      </c>
      <c r="E2638">
        <f>IF(D2638="ECO",1,IF(D2638="EZ",2,3))</f>
        <v>2</v>
      </c>
      <c r="F2638" t="s">
        <v>4</v>
      </c>
      <c r="G2638">
        <f>IF(F2638="PP_PM",1,IF(F2638="PP_CASH",2,3))</f>
        <v>1</v>
      </c>
      <c r="H2638" t="s">
        <v>86</v>
      </c>
      <c r="I2638">
        <f>IF(H2638="AKULAKUOB",1,IF(H2638="BUKAEXPRESS",2,IF(H2638="BUKALAPAK",3,IF(H2638="E3",4,IF(H2638="LAZADA",5,IF(H2638="MAGELLAN",6,IF(H2638="SHOPEE",7,IF(H2638="TOKOPEDIA",8,9))))))))</f>
        <v>8</v>
      </c>
      <c r="J2638">
        <v>8000</v>
      </c>
      <c r="K2638">
        <f>IF(M2638="Bermasalah",0,1)</f>
        <v>1</v>
      </c>
      <c r="L2638" t="s">
        <v>49</v>
      </c>
      <c r="M2638" t="str">
        <f t="shared" si="171"/>
        <v>Tidak Bermasalah</v>
      </c>
    </row>
    <row r="2639" spans="1:13" x14ac:dyDescent="0.25">
      <c r="A2639" s="1">
        <v>44958</v>
      </c>
      <c r="B2639" t="s">
        <v>116</v>
      </c>
      <c r="C2639">
        <f t="shared" si="174"/>
        <v>116</v>
      </c>
      <c r="D2639" t="s">
        <v>8</v>
      </c>
      <c r="E2639">
        <f>IF(D2639="ECO",1,IF(D2639="EZ",2,3))</f>
        <v>2</v>
      </c>
      <c r="F2639" t="s">
        <v>4</v>
      </c>
      <c r="G2639">
        <f>IF(F2639="PP_PM",1,IF(F2639="PP_CASH",2,3))</f>
        <v>1</v>
      </c>
      <c r="H2639" t="s">
        <v>86</v>
      </c>
      <c r="I2639">
        <f>IF(H2639="AKULAKUOB",1,IF(H2639="BUKAEXPRESS",2,IF(H2639="BUKALAPAK",3,IF(H2639="E3",4,IF(H2639="LAZADA",5,IF(H2639="MAGELLAN",6,IF(H2639="SHOPEE",7,IF(H2639="TOKOPEDIA",8,9))))))))</f>
        <v>8</v>
      </c>
      <c r="J2639">
        <v>37000</v>
      </c>
      <c r="K2639">
        <f>IF(M2639="Bermasalah",0,1)</f>
        <v>1</v>
      </c>
      <c r="L2639" t="s">
        <v>49</v>
      </c>
      <c r="M2639" t="str">
        <f t="shared" si="171"/>
        <v>Tidak Bermasalah</v>
      </c>
    </row>
    <row r="2640" spans="1:13" x14ac:dyDescent="0.25">
      <c r="A2640" s="1">
        <v>44958</v>
      </c>
      <c r="B2640" t="s">
        <v>116</v>
      </c>
      <c r="C2640">
        <f t="shared" si="174"/>
        <v>116</v>
      </c>
      <c r="D2640" t="s">
        <v>8</v>
      </c>
      <c r="E2640">
        <f>IF(D2640="ECO",1,IF(D2640="EZ",2,3))</f>
        <v>2</v>
      </c>
      <c r="F2640" t="s">
        <v>4</v>
      </c>
      <c r="G2640">
        <f>IF(F2640="PP_PM",1,IF(F2640="PP_CASH",2,3))</f>
        <v>1</v>
      </c>
      <c r="H2640" t="s">
        <v>86</v>
      </c>
      <c r="I2640">
        <f>IF(H2640="AKULAKUOB",1,IF(H2640="BUKAEXPRESS",2,IF(H2640="BUKALAPAK",3,IF(H2640="E3",4,IF(H2640="LAZADA",5,IF(H2640="MAGELLAN",6,IF(H2640="SHOPEE",7,IF(H2640="TOKOPEDIA",8,9))))))))</f>
        <v>8</v>
      </c>
      <c r="J2640">
        <v>8000</v>
      </c>
      <c r="K2640">
        <f>IF(M2640="Bermasalah",0,1)</f>
        <v>1</v>
      </c>
      <c r="L2640" t="s">
        <v>49</v>
      </c>
      <c r="M2640" t="str">
        <f t="shared" si="171"/>
        <v>Tidak Bermasalah</v>
      </c>
    </row>
    <row r="2641" spans="1:13" x14ac:dyDescent="0.25">
      <c r="A2641" s="1">
        <v>44958</v>
      </c>
      <c r="B2641" t="s">
        <v>116</v>
      </c>
      <c r="C2641">
        <f t="shared" si="174"/>
        <v>116</v>
      </c>
      <c r="D2641" t="s">
        <v>8</v>
      </c>
      <c r="E2641">
        <f>IF(D2641="ECO",1,IF(D2641="EZ",2,3))</f>
        <v>2</v>
      </c>
      <c r="F2641" t="s">
        <v>4</v>
      </c>
      <c r="G2641">
        <f>IF(F2641="PP_PM",1,IF(F2641="PP_CASH",2,3))</f>
        <v>1</v>
      </c>
      <c r="H2641" t="s">
        <v>86</v>
      </c>
      <c r="I2641">
        <f>IF(H2641="AKULAKUOB",1,IF(H2641="BUKAEXPRESS",2,IF(H2641="BUKALAPAK",3,IF(H2641="E3",4,IF(H2641="LAZADA",5,IF(H2641="MAGELLAN",6,IF(H2641="SHOPEE",7,IF(H2641="TOKOPEDIA",8,9))))))))</f>
        <v>8</v>
      </c>
      <c r="J2641">
        <v>8000</v>
      </c>
      <c r="K2641">
        <f>IF(M2641="Bermasalah",0,1)</f>
        <v>1</v>
      </c>
      <c r="L2641" t="s">
        <v>49</v>
      </c>
      <c r="M2641" t="str">
        <f t="shared" si="171"/>
        <v>Tidak Bermasalah</v>
      </c>
    </row>
    <row r="2642" spans="1:13" x14ac:dyDescent="0.25">
      <c r="A2642" s="1">
        <v>44958</v>
      </c>
      <c r="B2642" t="s">
        <v>116</v>
      </c>
      <c r="C2642">
        <f t="shared" si="174"/>
        <v>116</v>
      </c>
      <c r="D2642" t="s">
        <v>8</v>
      </c>
      <c r="E2642">
        <f>IF(D2642="ECO",1,IF(D2642="EZ",2,3))</f>
        <v>2</v>
      </c>
      <c r="F2642" t="s">
        <v>4</v>
      </c>
      <c r="G2642">
        <f>IF(F2642="PP_PM",1,IF(F2642="PP_CASH",2,3))</f>
        <v>1</v>
      </c>
      <c r="H2642" t="s">
        <v>86</v>
      </c>
      <c r="I2642">
        <f>IF(H2642="AKULAKUOB",1,IF(H2642="BUKAEXPRESS",2,IF(H2642="BUKALAPAK",3,IF(H2642="E3",4,IF(H2642="LAZADA",5,IF(H2642="MAGELLAN",6,IF(H2642="SHOPEE",7,IF(H2642="TOKOPEDIA",8,9))))))))</f>
        <v>8</v>
      </c>
      <c r="J2642">
        <v>11000</v>
      </c>
      <c r="K2642">
        <f>IF(M2642="Bermasalah",0,1)</f>
        <v>1</v>
      </c>
      <c r="L2642" t="s">
        <v>49</v>
      </c>
      <c r="M2642" t="str">
        <f t="shared" si="171"/>
        <v>Tidak Bermasalah</v>
      </c>
    </row>
    <row r="2643" spans="1:13" x14ac:dyDescent="0.25">
      <c r="A2643" s="1">
        <v>45090</v>
      </c>
      <c r="B2643" t="s">
        <v>116</v>
      </c>
      <c r="C2643">
        <f t="shared" si="174"/>
        <v>116</v>
      </c>
      <c r="D2643" t="s">
        <v>8</v>
      </c>
      <c r="E2643">
        <f>IF(D2643="ECO",1,IF(D2643="EZ",2,3))</f>
        <v>2</v>
      </c>
      <c r="F2643" t="s">
        <v>4</v>
      </c>
      <c r="G2643">
        <f>IF(F2643="PP_PM",1,IF(F2643="PP_CASH",2,3))</f>
        <v>1</v>
      </c>
      <c r="H2643" t="s">
        <v>86</v>
      </c>
      <c r="I2643">
        <f>IF(H2643="AKULAKUOB",1,IF(H2643="BUKAEXPRESS",2,IF(H2643="BUKALAPAK",3,IF(H2643="E3",4,IF(H2643="LAZADA",5,IF(H2643="MAGELLAN",6,IF(H2643="SHOPEE",7,IF(H2643="TOKOPEDIA",8,9))))))))</f>
        <v>8</v>
      </c>
      <c r="J2643">
        <v>8000</v>
      </c>
      <c r="K2643">
        <f>IF(M2643="Bermasalah",0,1)</f>
        <v>1</v>
      </c>
      <c r="L2643" t="s">
        <v>49</v>
      </c>
      <c r="M2643" t="str">
        <f t="shared" si="171"/>
        <v>Tidak Bermasalah</v>
      </c>
    </row>
    <row r="2644" spans="1:13" x14ac:dyDescent="0.25">
      <c r="A2644" s="1">
        <v>45107</v>
      </c>
      <c r="B2644" t="s">
        <v>116</v>
      </c>
      <c r="C2644">
        <f t="shared" si="174"/>
        <v>116</v>
      </c>
      <c r="D2644" t="s">
        <v>8</v>
      </c>
      <c r="E2644">
        <f>IF(D2644="ECO",1,IF(D2644="EZ",2,3))</f>
        <v>2</v>
      </c>
      <c r="F2644" t="s">
        <v>4</v>
      </c>
      <c r="G2644">
        <f>IF(F2644="PP_PM",1,IF(F2644="PP_CASH",2,3))</f>
        <v>1</v>
      </c>
      <c r="H2644" t="s">
        <v>86</v>
      </c>
      <c r="I2644">
        <f>IF(H2644="AKULAKUOB",1,IF(H2644="BUKAEXPRESS",2,IF(H2644="BUKALAPAK",3,IF(H2644="E3",4,IF(H2644="LAZADA",5,IF(H2644="MAGELLAN",6,IF(H2644="SHOPEE",7,IF(H2644="TOKOPEDIA",8,9))))))))</f>
        <v>8</v>
      </c>
      <c r="J2644">
        <v>27000</v>
      </c>
      <c r="K2644">
        <f>IF(M2644="Bermasalah",0,1)</f>
        <v>1</v>
      </c>
      <c r="L2644" t="s">
        <v>49</v>
      </c>
      <c r="M2644" t="str">
        <f t="shared" si="171"/>
        <v>Tidak Bermasalah</v>
      </c>
    </row>
    <row r="2645" spans="1:13" x14ac:dyDescent="0.25">
      <c r="A2645" s="1">
        <v>45099</v>
      </c>
      <c r="B2645" t="s">
        <v>116</v>
      </c>
      <c r="C2645">
        <f t="shared" si="174"/>
        <v>116</v>
      </c>
      <c r="D2645" t="s">
        <v>8</v>
      </c>
      <c r="E2645">
        <f>IF(D2645="ECO",1,IF(D2645="EZ",2,3))</f>
        <v>2</v>
      </c>
      <c r="F2645" t="s">
        <v>4</v>
      </c>
      <c r="G2645">
        <f>IF(F2645="PP_PM",1,IF(F2645="PP_CASH",2,3))</f>
        <v>1</v>
      </c>
      <c r="H2645" t="s">
        <v>86</v>
      </c>
      <c r="I2645">
        <f>IF(H2645="AKULAKUOB",1,IF(H2645="BUKAEXPRESS",2,IF(H2645="BUKALAPAK",3,IF(H2645="E3",4,IF(H2645="LAZADA",5,IF(H2645="MAGELLAN",6,IF(H2645="SHOPEE",7,IF(H2645="TOKOPEDIA",8,9))))))))</f>
        <v>8</v>
      </c>
      <c r="J2645">
        <v>32000</v>
      </c>
      <c r="K2645">
        <f>IF(M2645="Bermasalah",0,1)</f>
        <v>1</v>
      </c>
      <c r="L2645" t="s">
        <v>49</v>
      </c>
      <c r="M2645" t="str">
        <f t="shared" si="171"/>
        <v>Tidak Bermasalah</v>
      </c>
    </row>
    <row r="2646" spans="1:13" x14ac:dyDescent="0.25">
      <c r="A2646" s="1">
        <v>44958</v>
      </c>
      <c r="B2646" t="s">
        <v>137</v>
      </c>
      <c r="C2646">
        <f t="shared" si="174"/>
        <v>117</v>
      </c>
      <c r="D2646" t="s">
        <v>3</v>
      </c>
      <c r="E2646">
        <f>IF(D2646="ECO",1,IF(D2646="EZ",2,3))</f>
        <v>1</v>
      </c>
      <c r="F2646" t="s">
        <v>4</v>
      </c>
      <c r="G2646">
        <f>IF(F2646="PP_PM",1,IF(F2646="PP_CASH",2,3))</f>
        <v>1</v>
      </c>
      <c r="H2646" t="s">
        <v>5</v>
      </c>
      <c r="I2646">
        <f>IF(H2646="AKULAKUOB",1,IF(H2646="BUKAEXPRESS",2,IF(H2646="BUKALAPAK",3,IF(H2646="E3",4,IF(H2646="LAZADA",5,IF(H2646="MAGELLAN",6,IF(H2646="SHOPEE",7,IF(H2646="TOKOPEDIA",8,9))))))))</f>
        <v>7</v>
      </c>
      <c r="J2646">
        <v>22028</v>
      </c>
      <c r="K2646">
        <f>IF(M2646="Bermasalah",0,1)</f>
        <v>1</v>
      </c>
      <c r="L2646" t="s">
        <v>49</v>
      </c>
      <c r="M2646" t="str">
        <f t="shared" si="171"/>
        <v>Tidak Bermasalah</v>
      </c>
    </row>
    <row r="2647" spans="1:13" x14ac:dyDescent="0.25">
      <c r="A2647" s="1">
        <v>44958</v>
      </c>
      <c r="B2647" t="s">
        <v>137</v>
      </c>
      <c r="C2647">
        <f>IF(B2647=B2646,117,118)</f>
        <v>117</v>
      </c>
      <c r="D2647" t="s">
        <v>3</v>
      </c>
      <c r="E2647">
        <f>IF(D2647="ECO",1,IF(D2647="EZ",2,3))</f>
        <v>1</v>
      </c>
      <c r="F2647" t="s">
        <v>4</v>
      </c>
      <c r="G2647">
        <f>IF(F2647="PP_PM",1,IF(F2647="PP_CASH",2,3))</f>
        <v>1</v>
      </c>
      <c r="H2647" t="s">
        <v>5</v>
      </c>
      <c r="I2647">
        <f>IF(H2647="AKULAKUOB",1,IF(H2647="BUKAEXPRESS",2,IF(H2647="BUKALAPAK",3,IF(H2647="E3",4,IF(H2647="LAZADA",5,IF(H2647="MAGELLAN",6,IF(H2647="SHOPEE",7,IF(H2647="TOKOPEDIA",8,9))))))))</f>
        <v>7</v>
      </c>
      <c r="J2647">
        <v>12622</v>
      </c>
      <c r="K2647">
        <f>IF(M2647="Bermasalah",0,1)</f>
        <v>1</v>
      </c>
      <c r="L2647" t="s">
        <v>49</v>
      </c>
      <c r="M2647" t="str">
        <f t="shared" ref="M2647:M2708" si="175">IF(L2647="Other","Bermasalah",IF(L2647="Delivery","Tidak Bermasalah",IF(L2647="Kirim","Tidak Bermasalah",IF(L2647="Pack","Tidak Bermasalah",IF(L2647="Paket Bermasalah","Bermasalah",IF(L2647="Paket Tinggal Gudang","Tidak Bermasalah",IF(L2647="Sampai","Tidak Bermasalah",IF(L2647="Tanda Terima","Tidak Bermasalah",IF(L2647="TTD Retur","Bermasalah",0)))))))))</f>
        <v>Tidak Bermasalah</v>
      </c>
    </row>
    <row r="2648" spans="1:13" x14ac:dyDescent="0.25">
      <c r="A2648" s="1">
        <v>45033</v>
      </c>
      <c r="B2648" t="s">
        <v>137</v>
      </c>
      <c r="C2648">
        <f t="shared" ref="C2648:C2659" si="176">IF(B2648=B2647,117,118)</f>
        <v>117</v>
      </c>
      <c r="D2648" t="s">
        <v>8</v>
      </c>
      <c r="E2648">
        <f>IF(D2648="ECO",1,IF(D2648="EZ",2,3))</f>
        <v>2</v>
      </c>
      <c r="F2648" t="s">
        <v>4</v>
      </c>
      <c r="G2648">
        <f>IF(F2648="PP_PM",1,IF(F2648="PP_CASH",2,3))</f>
        <v>1</v>
      </c>
      <c r="H2648" t="s">
        <v>5</v>
      </c>
      <c r="I2648">
        <f>IF(H2648="AKULAKUOB",1,IF(H2648="BUKAEXPRESS",2,IF(H2648="BUKALAPAK",3,IF(H2648="E3",4,IF(H2648="LAZADA",5,IF(H2648="MAGELLAN",6,IF(H2648="SHOPEE",7,IF(H2648="TOKOPEDIA",8,9))))))))</f>
        <v>7</v>
      </c>
      <c r="J2648">
        <v>23280</v>
      </c>
      <c r="K2648">
        <f>IF(M2648="Bermasalah",0,1)</f>
        <v>0</v>
      </c>
      <c r="L2648" t="s">
        <v>131</v>
      </c>
      <c r="M2648" t="str">
        <f t="shared" si="175"/>
        <v>Bermasalah</v>
      </c>
    </row>
    <row r="2649" spans="1:13" x14ac:dyDescent="0.25">
      <c r="A2649" s="1">
        <v>45031</v>
      </c>
      <c r="B2649" t="s">
        <v>137</v>
      </c>
      <c r="C2649">
        <f t="shared" si="176"/>
        <v>117</v>
      </c>
      <c r="D2649" t="s">
        <v>8</v>
      </c>
      <c r="E2649">
        <f>IF(D2649="ECO",1,IF(D2649="EZ",2,3))</f>
        <v>2</v>
      </c>
      <c r="F2649" t="s">
        <v>4</v>
      </c>
      <c r="G2649">
        <f>IF(F2649="PP_PM",1,IF(F2649="PP_CASH",2,3))</f>
        <v>1</v>
      </c>
      <c r="H2649" t="s">
        <v>5</v>
      </c>
      <c r="I2649">
        <f>IF(H2649="AKULAKUOB",1,IF(H2649="BUKAEXPRESS",2,IF(H2649="BUKALAPAK",3,IF(H2649="E3",4,IF(H2649="LAZADA",5,IF(H2649="MAGELLAN",6,IF(H2649="SHOPEE",7,IF(H2649="TOKOPEDIA",8,9))))))))</f>
        <v>7</v>
      </c>
      <c r="J2649">
        <v>23280</v>
      </c>
      <c r="K2649">
        <f>IF(M2649="Bermasalah",0,1)</f>
        <v>0</v>
      </c>
      <c r="L2649" t="s">
        <v>131</v>
      </c>
      <c r="M2649" t="str">
        <f t="shared" si="175"/>
        <v>Bermasalah</v>
      </c>
    </row>
    <row r="2650" spans="1:13" x14ac:dyDescent="0.25">
      <c r="A2650" s="1">
        <v>45074</v>
      </c>
      <c r="B2650" t="s">
        <v>137</v>
      </c>
      <c r="C2650">
        <f t="shared" si="176"/>
        <v>117</v>
      </c>
      <c r="D2650" t="s">
        <v>3</v>
      </c>
      <c r="E2650">
        <f>IF(D2650="ECO",1,IF(D2650="EZ",2,3))</f>
        <v>1</v>
      </c>
      <c r="F2650" t="s">
        <v>4</v>
      </c>
      <c r="G2650">
        <f>IF(F2650="PP_PM",1,IF(F2650="PP_CASH",2,3))</f>
        <v>1</v>
      </c>
      <c r="H2650" t="s">
        <v>5</v>
      </c>
      <c r="I2650">
        <f>IF(H2650="AKULAKUOB",1,IF(H2650="BUKAEXPRESS",2,IF(H2650="BUKALAPAK",3,IF(H2650="E3",4,IF(H2650="LAZADA",5,IF(H2650="MAGELLAN",6,IF(H2650="SHOPEE",7,IF(H2650="TOKOPEDIA",8,9))))))))</f>
        <v>7</v>
      </c>
      <c r="J2650">
        <v>19305</v>
      </c>
      <c r="K2650">
        <f>IF(M2650="Bermasalah",0,1)</f>
        <v>0</v>
      </c>
      <c r="L2650" t="s">
        <v>131</v>
      </c>
      <c r="M2650" t="str">
        <f t="shared" si="175"/>
        <v>Bermasalah</v>
      </c>
    </row>
    <row r="2651" spans="1:13" x14ac:dyDescent="0.25">
      <c r="A2651" s="1">
        <v>45075</v>
      </c>
      <c r="B2651" t="s">
        <v>137</v>
      </c>
      <c r="C2651">
        <f t="shared" si="176"/>
        <v>117</v>
      </c>
      <c r="D2651" t="s">
        <v>3</v>
      </c>
      <c r="E2651">
        <f>IF(D2651="ECO",1,IF(D2651="EZ",2,3))</f>
        <v>1</v>
      </c>
      <c r="F2651" t="s">
        <v>4</v>
      </c>
      <c r="G2651">
        <f>IF(F2651="PP_PM",1,IF(F2651="PP_CASH",2,3))</f>
        <v>1</v>
      </c>
      <c r="H2651" t="s">
        <v>5</v>
      </c>
      <c r="I2651">
        <f>IF(H2651="AKULAKUOB",1,IF(H2651="BUKAEXPRESS",2,IF(H2651="BUKALAPAK",3,IF(H2651="E3",4,IF(H2651="LAZADA",5,IF(H2651="MAGELLAN",6,IF(H2651="SHOPEE",7,IF(H2651="TOKOPEDIA",8,9))))))))</f>
        <v>7</v>
      </c>
      <c r="J2651">
        <v>19305</v>
      </c>
      <c r="K2651">
        <f>IF(M2651="Bermasalah",0,1)</f>
        <v>1</v>
      </c>
      <c r="L2651" t="s">
        <v>49</v>
      </c>
      <c r="M2651" t="str">
        <f t="shared" si="175"/>
        <v>Tidak Bermasalah</v>
      </c>
    </row>
    <row r="2652" spans="1:13" x14ac:dyDescent="0.25">
      <c r="A2652" s="1">
        <v>45076</v>
      </c>
      <c r="B2652" t="s">
        <v>137</v>
      </c>
      <c r="C2652">
        <f t="shared" si="176"/>
        <v>117</v>
      </c>
      <c r="D2652" t="s">
        <v>3</v>
      </c>
      <c r="E2652">
        <f>IF(D2652="ECO",1,IF(D2652="EZ",2,3))</f>
        <v>1</v>
      </c>
      <c r="F2652" t="s">
        <v>4</v>
      </c>
      <c r="G2652">
        <f>IF(F2652="PP_PM",1,IF(F2652="PP_CASH",2,3))</f>
        <v>1</v>
      </c>
      <c r="H2652" t="s">
        <v>5</v>
      </c>
      <c r="I2652">
        <f>IF(H2652="AKULAKUOB",1,IF(H2652="BUKAEXPRESS",2,IF(H2652="BUKALAPAK",3,IF(H2652="E3",4,IF(H2652="LAZADA",5,IF(H2652="MAGELLAN",6,IF(H2652="SHOPEE",7,IF(H2652="TOKOPEDIA",8,9))))))))</f>
        <v>7</v>
      </c>
      <c r="J2652">
        <v>24998</v>
      </c>
      <c r="K2652">
        <f>IF(M2652="Bermasalah",0,1)</f>
        <v>0</v>
      </c>
      <c r="L2652" t="s">
        <v>131</v>
      </c>
      <c r="M2652" t="str">
        <f t="shared" si="175"/>
        <v>Bermasalah</v>
      </c>
    </row>
    <row r="2653" spans="1:13" x14ac:dyDescent="0.25">
      <c r="A2653" s="1">
        <v>45077</v>
      </c>
      <c r="B2653" t="s">
        <v>137</v>
      </c>
      <c r="C2653">
        <f t="shared" si="176"/>
        <v>117</v>
      </c>
      <c r="D2653" t="s">
        <v>3</v>
      </c>
      <c r="E2653">
        <f>IF(D2653="ECO",1,IF(D2653="EZ",2,3))</f>
        <v>1</v>
      </c>
      <c r="F2653" t="s">
        <v>4</v>
      </c>
      <c r="G2653">
        <f>IF(F2653="PP_PM",1,IF(F2653="PP_CASH",2,3))</f>
        <v>1</v>
      </c>
      <c r="H2653" t="s">
        <v>5</v>
      </c>
      <c r="I2653">
        <f>IF(H2653="AKULAKUOB",1,IF(H2653="BUKAEXPRESS",2,IF(H2653="BUKALAPAK",3,IF(H2653="E3",4,IF(H2653="LAZADA",5,IF(H2653="MAGELLAN",6,IF(H2653="SHOPEE",7,IF(H2653="TOKOPEDIA",8,9))))))))</f>
        <v>7</v>
      </c>
      <c r="J2653">
        <v>13860</v>
      </c>
      <c r="K2653">
        <f>IF(M2653="Bermasalah",0,1)</f>
        <v>0</v>
      </c>
      <c r="L2653" t="s">
        <v>131</v>
      </c>
      <c r="M2653" t="str">
        <f t="shared" si="175"/>
        <v>Bermasalah</v>
      </c>
    </row>
    <row r="2654" spans="1:13" x14ac:dyDescent="0.25">
      <c r="A2654" s="1">
        <v>45047</v>
      </c>
      <c r="B2654" t="s">
        <v>137</v>
      </c>
      <c r="C2654">
        <f t="shared" si="176"/>
        <v>117</v>
      </c>
      <c r="D2654" t="s">
        <v>3</v>
      </c>
      <c r="E2654">
        <f>IF(D2654="ECO",1,IF(D2654="EZ",2,3))</f>
        <v>1</v>
      </c>
      <c r="F2654" t="s">
        <v>4</v>
      </c>
      <c r="G2654">
        <f>IF(F2654="PP_PM",1,IF(F2654="PP_CASH",2,3))</f>
        <v>1</v>
      </c>
      <c r="H2654" t="s">
        <v>5</v>
      </c>
      <c r="I2654">
        <f>IF(H2654="AKULAKUOB",1,IF(H2654="BUKAEXPRESS",2,IF(H2654="BUKALAPAK",3,IF(H2654="E3",4,IF(H2654="LAZADA",5,IF(H2654="MAGELLAN",6,IF(H2654="SHOPEE",7,IF(H2654="TOKOPEDIA",8,9))))))))</f>
        <v>7</v>
      </c>
      <c r="J2654">
        <v>18068</v>
      </c>
      <c r="K2654">
        <f>IF(M2654="Bermasalah",0,1)</f>
        <v>0</v>
      </c>
      <c r="L2654" t="s">
        <v>131</v>
      </c>
      <c r="M2654" t="str">
        <f t="shared" si="175"/>
        <v>Bermasalah</v>
      </c>
    </row>
    <row r="2655" spans="1:13" x14ac:dyDescent="0.25">
      <c r="A2655" s="1">
        <v>45048</v>
      </c>
      <c r="B2655" t="s">
        <v>137</v>
      </c>
      <c r="C2655">
        <f t="shared" si="176"/>
        <v>117</v>
      </c>
      <c r="D2655" t="s">
        <v>3</v>
      </c>
      <c r="E2655">
        <f>IF(D2655="ECO",1,IF(D2655="EZ",2,3))</f>
        <v>1</v>
      </c>
      <c r="F2655" t="s">
        <v>4</v>
      </c>
      <c r="G2655">
        <f>IF(F2655="PP_PM",1,IF(F2655="PP_CASH",2,3))</f>
        <v>1</v>
      </c>
      <c r="H2655" t="s">
        <v>5</v>
      </c>
      <c r="I2655">
        <f>IF(H2655="AKULAKUOB",1,IF(H2655="BUKAEXPRESS",2,IF(H2655="BUKALAPAK",3,IF(H2655="E3",4,IF(H2655="LAZADA",5,IF(H2655="MAGELLAN",6,IF(H2655="SHOPEE",7,IF(H2655="TOKOPEDIA",8,9))))))))</f>
        <v>7</v>
      </c>
      <c r="J2655">
        <v>37372</v>
      </c>
      <c r="K2655">
        <f>IF(M2655="Bermasalah",0,1)</f>
        <v>1</v>
      </c>
      <c r="L2655" t="s">
        <v>49</v>
      </c>
      <c r="M2655" t="str">
        <f t="shared" si="175"/>
        <v>Tidak Bermasalah</v>
      </c>
    </row>
    <row r="2656" spans="1:13" x14ac:dyDescent="0.25">
      <c r="A2656" s="1">
        <v>45049</v>
      </c>
      <c r="B2656" t="s">
        <v>137</v>
      </c>
      <c r="C2656">
        <f t="shared" si="176"/>
        <v>117</v>
      </c>
      <c r="D2656" t="s">
        <v>3</v>
      </c>
      <c r="E2656">
        <f>IF(D2656="ECO",1,IF(D2656="EZ",2,3))</f>
        <v>1</v>
      </c>
      <c r="F2656" t="s">
        <v>4</v>
      </c>
      <c r="G2656">
        <f>IF(F2656="PP_PM",1,IF(F2656="PP_CASH",2,3))</f>
        <v>1</v>
      </c>
      <c r="H2656" t="s">
        <v>5</v>
      </c>
      <c r="I2656">
        <f>IF(H2656="AKULAKUOB",1,IF(H2656="BUKAEXPRESS",2,IF(H2656="BUKALAPAK",3,IF(H2656="E3",4,IF(H2656="LAZADA",5,IF(H2656="MAGELLAN",6,IF(H2656="SHOPEE",7,IF(H2656="TOKOPEDIA",8,9))))))))</f>
        <v>7</v>
      </c>
      <c r="J2656">
        <v>20048</v>
      </c>
      <c r="K2656">
        <f>IF(M2656="Bermasalah",0,1)</f>
        <v>1</v>
      </c>
      <c r="L2656" t="s">
        <v>49</v>
      </c>
      <c r="M2656" t="str">
        <f t="shared" si="175"/>
        <v>Tidak Bermasalah</v>
      </c>
    </row>
    <row r="2657" spans="1:13" x14ac:dyDescent="0.25">
      <c r="A2657" s="1">
        <v>45103</v>
      </c>
      <c r="B2657" t="s">
        <v>137</v>
      </c>
      <c r="C2657">
        <f t="shared" si="176"/>
        <v>117</v>
      </c>
      <c r="D2657" t="s">
        <v>3</v>
      </c>
      <c r="E2657">
        <f>IF(D2657="ECO",1,IF(D2657="EZ",2,3))</f>
        <v>1</v>
      </c>
      <c r="F2657" t="s">
        <v>4</v>
      </c>
      <c r="G2657">
        <f>IF(F2657="PP_PM",1,IF(F2657="PP_CASH",2,3))</f>
        <v>1</v>
      </c>
      <c r="H2657" t="s">
        <v>5</v>
      </c>
      <c r="I2657">
        <f>IF(H2657="AKULAKUOB",1,IF(H2657="BUKAEXPRESS",2,IF(H2657="BUKALAPAK",3,IF(H2657="E3",4,IF(H2657="LAZADA",5,IF(H2657="MAGELLAN",6,IF(H2657="SHOPEE",7,IF(H2657="TOKOPEDIA",8,9))))))))</f>
        <v>7</v>
      </c>
      <c r="J2657">
        <v>14602</v>
      </c>
      <c r="K2657">
        <f>IF(M2657="Bermasalah",0,1)</f>
        <v>1</v>
      </c>
      <c r="L2657" t="s">
        <v>46</v>
      </c>
      <c r="M2657" t="str">
        <f t="shared" si="175"/>
        <v>Tidak Bermasalah</v>
      </c>
    </row>
    <row r="2658" spans="1:13" x14ac:dyDescent="0.25">
      <c r="A2658" s="1">
        <v>44942</v>
      </c>
      <c r="B2658" t="s">
        <v>14</v>
      </c>
      <c r="C2658">
        <f t="shared" si="176"/>
        <v>118</v>
      </c>
      <c r="D2658" t="s">
        <v>3</v>
      </c>
      <c r="E2658">
        <f>IF(D2658="ECO",1,IF(D2658="EZ",2,3))</f>
        <v>1</v>
      </c>
      <c r="F2658" t="s">
        <v>4</v>
      </c>
      <c r="G2658">
        <f>IF(F2658="PP_PM",1,IF(F2658="PP_CASH",2,3))</f>
        <v>1</v>
      </c>
      <c r="H2658" t="s">
        <v>5</v>
      </c>
      <c r="I2658">
        <f>IF(H2658="AKULAKUOB",1,IF(H2658="BUKAEXPRESS",2,IF(H2658="BUKALAPAK",3,IF(H2658="E3",4,IF(H2658="LAZADA",5,IF(H2658="MAGELLAN",6,IF(H2658="SHOPEE",7,IF(H2658="TOKOPEDIA",8,9))))))))</f>
        <v>7</v>
      </c>
      <c r="J2658">
        <v>19305</v>
      </c>
      <c r="K2658">
        <f>IF(M2658="Bermasalah",0,1)</f>
        <v>0</v>
      </c>
      <c r="L2658" t="s">
        <v>10</v>
      </c>
      <c r="M2658" t="str">
        <f t="shared" si="175"/>
        <v>Bermasalah</v>
      </c>
    </row>
    <row r="2659" spans="1:13" x14ac:dyDescent="0.25">
      <c r="A2659" s="1">
        <v>44946</v>
      </c>
      <c r="B2659" t="s">
        <v>14</v>
      </c>
      <c r="C2659">
        <f>IF(B2659=B2658,118,119)</f>
        <v>118</v>
      </c>
      <c r="D2659" t="s">
        <v>3</v>
      </c>
      <c r="E2659">
        <f>IF(D2659="ECO",1,IF(D2659="EZ",2,3))</f>
        <v>1</v>
      </c>
      <c r="F2659" t="s">
        <v>4</v>
      </c>
      <c r="G2659">
        <f>IF(F2659="PP_PM",1,IF(F2659="PP_CASH",2,3))</f>
        <v>1</v>
      </c>
      <c r="H2659" t="s">
        <v>5</v>
      </c>
      <c r="I2659">
        <f>IF(H2659="AKULAKUOB",1,IF(H2659="BUKAEXPRESS",2,IF(H2659="BUKALAPAK",3,IF(H2659="E3",4,IF(H2659="LAZADA",5,IF(H2659="MAGELLAN",6,IF(H2659="SHOPEE",7,IF(H2659="TOKOPEDIA",8,9))))))))</f>
        <v>7</v>
      </c>
      <c r="J2659">
        <v>15345</v>
      </c>
      <c r="K2659">
        <f>IF(M2659="Bermasalah",0,1)</f>
        <v>0</v>
      </c>
      <c r="L2659" t="s">
        <v>19</v>
      </c>
      <c r="M2659" t="str">
        <f t="shared" si="175"/>
        <v>Bermasalah</v>
      </c>
    </row>
    <row r="2660" spans="1:13" x14ac:dyDescent="0.25">
      <c r="A2660" s="1">
        <v>44956</v>
      </c>
      <c r="B2660" t="s">
        <v>14</v>
      </c>
      <c r="C2660">
        <f t="shared" ref="C2660:C2687" si="177">IF(B2660=B2659,118,119)</f>
        <v>118</v>
      </c>
      <c r="D2660" t="s">
        <v>3</v>
      </c>
      <c r="E2660">
        <f>IF(D2660="ECO",1,IF(D2660="EZ",2,3))</f>
        <v>1</v>
      </c>
      <c r="F2660" t="s">
        <v>4</v>
      </c>
      <c r="G2660">
        <f>IF(F2660="PP_PM",1,IF(F2660="PP_CASH",2,3))</f>
        <v>1</v>
      </c>
      <c r="H2660" t="s">
        <v>5</v>
      </c>
      <c r="I2660">
        <f>IF(H2660="AKULAKUOB",1,IF(H2660="BUKAEXPRESS",2,IF(H2660="BUKALAPAK",3,IF(H2660="E3",4,IF(H2660="LAZADA",5,IF(H2660="MAGELLAN",6,IF(H2660="SHOPEE",7,IF(H2660="TOKOPEDIA",8,9))))))))</f>
        <v>7</v>
      </c>
      <c r="J2660">
        <v>29948</v>
      </c>
      <c r="K2660">
        <f>IF(M2660="Bermasalah",0,1)</f>
        <v>1</v>
      </c>
      <c r="L2660" t="s">
        <v>49</v>
      </c>
      <c r="M2660" t="str">
        <f t="shared" si="175"/>
        <v>Tidak Bermasalah</v>
      </c>
    </row>
    <row r="2661" spans="1:13" x14ac:dyDescent="0.25">
      <c r="A2661" s="1">
        <v>44957</v>
      </c>
      <c r="B2661" t="s">
        <v>14</v>
      </c>
      <c r="C2661">
        <f t="shared" si="177"/>
        <v>118</v>
      </c>
      <c r="D2661" t="s">
        <v>3</v>
      </c>
      <c r="E2661">
        <f>IF(D2661="ECO",1,IF(D2661="EZ",2,3))</f>
        <v>1</v>
      </c>
      <c r="F2661" t="s">
        <v>4</v>
      </c>
      <c r="G2661">
        <f>IF(F2661="PP_PM",1,IF(F2661="PP_CASH",2,3))</f>
        <v>1</v>
      </c>
      <c r="H2661" t="s">
        <v>5</v>
      </c>
      <c r="I2661">
        <f>IF(H2661="AKULAKUOB",1,IF(H2661="BUKAEXPRESS",2,IF(H2661="BUKALAPAK",3,IF(H2661="E3",4,IF(H2661="LAZADA",5,IF(H2661="MAGELLAN",6,IF(H2661="SHOPEE",7,IF(H2661="TOKOPEDIA",8,9))))))))</f>
        <v>7</v>
      </c>
      <c r="J2661">
        <v>25740</v>
      </c>
      <c r="K2661">
        <f>IF(M2661="Bermasalah",0,1)</f>
        <v>1</v>
      </c>
      <c r="L2661" t="s">
        <v>49</v>
      </c>
      <c r="M2661" t="str">
        <f t="shared" si="175"/>
        <v>Tidak Bermasalah</v>
      </c>
    </row>
    <row r="2662" spans="1:13" x14ac:dyDescent="0.25">
      <c r="A2662" s="1">
        <v>44956</v>
      </c>
      <c r="B2662" t="s">
        <v>14</v>
      </c>
      <c r="C2662">
        <f t="shared" si="177"/>
        <v>118</v>
      </c>
      <c r="D2662" t="s">
        <v>3</v>
      </c>
      <c r="E2662">
        <f>IF(D2662="ECO",1,IF(D2662="EZ",2,3))</f>
        <v>1</v>
      </c>
      <c r="F2662" t="s">
        <v>4</v>
      </c>
      <c r="G2662">
        <f>IF(F2662="PP_PM",1,IF(F2662="PP_CASH",2,3))</f>
        <v>1</v>
      </c>
      <c r="H2662" t="s">
        <v>5</v>
      </c>
      <c r="I2662">
        <f>IF(H2662="AKULAKUOB",1,IF(H2662="BUKAEXPRESS",2,IF(H2662="BUKALAPAK",3,IF(H2662="E3",4,IF(H2662="LAZADA",5,IF(H2662="MAGELLAN",6,IF(H2662="SHOPEE",7,IF(H2662="TOKOPEDIA",8,9))))))))</f>
        <v>7</v>
      </c>
      <c r="J2662">
        <v>25740</v>
      </c>
      <c r="K2662">
        <f>IF(M2662="Bermasalah",0,1)</f>
        <v>1</v>
      </c>
      <c r="L2662" t="s">
        <v>49</v>
      </c>
      <c r="M2662" t="str">
        <f t="shared" si="175"/>
        <v>Tidak Bermasalah</v>
      </c>
    </row>
    <row r="2663" spans="1:13" x14ac:dyDescent="0.25">
      <c r="A2663" s="1">
        <v>44967</v>
      </c>
      <c r="B2663" t="s">
        <v>14</v>
      </c>
      <c r="C2663">
        <f t="shared" si="177"/>
        <v>118</v>
      </c>
      <c r="D2663" t="s">
        <v>3</v>
      </c>
      <c r="E2663">
        <f>IF(D2663="ECO",1,IF(D2663="EZ",2,3))</f>
        <v>1</v>
      </c>
      <c r="F2663" t="s">
        <v>4</v>
      </c>
      <c r="G2663">
        <f>IF(F2663="PP_PM",1,IF(F2663="PP_CASH",2,3))</f>
        <v>1</v>
      </c>
      <c r="H2663" t="s">
        <v>5</v>
      </c>
      <c r="I2663">
        <f>IF(H2663="AKULAKUOB",1,IF(H2663="BUKAEXPRESS",2,IF(H2663="BUKALAPAK",3,IF(H2663="E3",4,IF(H2663="LAZADA",5,IF(H2663="MAGELLAN",6,IF(H2663="SHOPEE",7,IF(H2663="TOKOPEDIA",8,9))))))))</f>
        <v>7</v>
      </c>
      <c r="J2663">
        <v>22028</v>
      </c>
      <c r="K2663">
        <f>IF(M2663="Bermasalah",0,1)</f>
        <v>1</v>
      </c>
      <c r="L2663" t="s">
        <v>49</v>
      </c>
      <c r="M2663" t="str">
        <f t="shared" si="175"/>
        <v>Tidak Bermasalah</v>
      </c>
    </row>
    <row r="2664" spans="1:13" x14ac:dyDescent="0.25">
      <c r="A2664" s="1">
        <v>44973</v>
      </c>
      <c r="B2664" t="s">
        <v>14</v>
      </c>
      <c r="C2664">
        <f t="shared" si="177"/>
        <v>118</v>
      </c>
      <c r="D2664" t="s">
        <v>8</v>
      </c>
      <c r="E2664">
        <f>IF(D2664="ECO",1,IF(D2664="EZ",2,3))</f>
        <v>2</v>
      </c>
      <c r="F2664" t="s">
        <v>4</v>
      </c>
      <c r="G2664">
        <f>IF(F2664="PP_PM",1,IF(F2664="PP_CASH",2,3))</f>
        <v>1</v>
      </c>
      <c r="H2664" t="s">
        <v>5</v>
      </c>
      <c r="I2664">
        <f>IF(H2664="AKULAKUOB",1,IF(H2664="BUKAEXPRESS",2,IF(H2664="BUKALAPAK",3,IF(H2664="E3",4,IF(H2664="LAZADA",5,IF(H2664="MAGELLAN",6,IF(H2664="SHOPEE",7,IF(H2664="TOKOPEDIA",8,9))))))))</f>
        <v>7</v>
      </c>
      <c r="J2664">
        <v>34435</v>
      </c>
      <c r="K2664">
        <f>IF(M2664="Bermasalah",0,1)</f>
        <v>1</v>
      </c>
      <c r="L2664" t="s">
        <v>49</v>
      </c>
      <c r="M2664" t="str">
        <f t="shared" si="175"/>
        <v>Tidak Bermasalah</v>
      </c>
    </row>
    <row r="2665" spans="1:13" x14ac:dyDescent="0.25">
      <c r="A2665" s="1">
        <v>44959</v>
      </c>
      <c r="B2665" t="s">
        <v>14</v>
      </c>
      <c r="C2665">
        <f t="shared" si="177"/>
        <v>118</v>
      </c>
      <c r="D2665" t="s">
        <v>3</v>
      </c>
      <c r="E2665">
        <f>IF(D2665="ECO",1,IF(D2665="EZ",2,3))</f>
        <v>1</v>
      </c>
      <c r="F2665" t="s">
        <v>4</v>
      </c>
      <c r="G2665">
        <f>IF(F2665="PP_PM",1,IF(F2665="PP_CASH",2,3))</f>
        <v>1</v>
      </c>
      <c r="H2665" t="s">
        <v>5</v>
      </c>
      <c r="I2665">
        <f>IF(H2665="AKULAKUOB",1,IF(H2665="BUKAEXPRESS",2,IF(H2665="BUKALAPAK",3,IF(H2665="E3",4,IF(H2665="LAZADA",5,IF(H2665="MAGELLAN",6,IF(H2665="SHOPEE",7,IF(H2665="TOKOPEDIA",8,9))))))))</f>
        <v>7</v>
      </c>
      <c r="J2665">
        <v>28958</v>
      </c>
      <c r="K2665">
        <f>IF(M2665="Bermasalah",0,1)</f>
        <v>1</v>
      </c>
      <c r="L2665" t="s">
        <v>49</v>
      </c>
      <c r="M2665" t="str">
        <f t="shared" si="175"/>
        <v>Tidak Bermasalah</v>
      </c>
    </row>
    <row r="2666" spans="1:13" x14ac:dyDescent="0.25">
      <c r="A2666" s="1">
        <v>44977</v>
      </c>
      <c r="B2666" t="s">
        <v>14</v>
      </c>
      <c r="C2666">
        <f t="shared" si="177"/>
        <v>118</v>
      </c>
      <c r="D2666" t="s">
        <v>3</v>
      </c>
      <c r="E2666">
        <f>IF(D2666="ECO",1,IF(D2666="EZ",2,3))</f>
        <v>1</v>
      </c>
      <c r="F2666" t="s">
        <v>4</v>
      </c>
      <c r="G2666">
        <f>IF(F2666="PP_PM",1,IF(F2666="PP_CASH",2,3))</f>
        <v>1</v>
      </c>
      <c r="H2666" t="s">
        <v>5</v>
      </c>
      <c r="I2666">
        <f>IF(H2666="AKULAKUOB",1,IF(H2666="BUKAEXPRESS",2,IF(H2666="BUKALAPAK",3,IF(H2666="E3",4,IF(H2666="LAZADA",5,IF(H2666="MAGELLAN",6,IF(H2666="SHOPEE",7,IF(H2666="TOKOPEDIA",8,9))))))))</f>
        <v>7</v>
      </c>
      <c r="J2666">
        <v>32918</v>
      </c>
      <c r="K2666">
        <f>IF(M2666="Bermasalah",0,1)</f>
        <v>1</v>
      </c>
      <c r="L2666" t="s">
        <v>49</v>
      </c>
      <c r="M2666" t="str">
        <f t="shared" si="175"/>
        <v>Tidak Bermasalah</v>
      </c>
    </row>
    <row r="2667" spans="1:13" x14ac:dyDescent="0.25">
      <c r="A2667" s="1">
        <v>44961</v>
      </c>
      <c r="B2667" t="s">
        <v>14</v>
      </c>
      <c r="C2667">
        <f t="shared" si="177"/>
        <v>118</v>
      </c>
      <c r="D2667" t="s">
        <v>3</v>
      </c>
      <c r="E2667">
        <f>IF(D2667="ECO",1,IF(D2667="EZ",2,3))</f>
        <v>1</v>
      </c>
      <c r="F2667" t="s">
        <v>4</v>
      </c>
      <c r="G2667">
        <f>IF(F2667="PP_PM",1,IF(F2667="PP_CASH",2,3))</f>
        <v>1</v>
      </c>
      <c r="H2667" t="s">
        <v>5</v>
      </c>
      <c r="I2667">
        <f>IF(H2667="AKULAKUOB",1,IF(H2667="BUKAEXPRESS",2,IF(H2667="BUKALAPAK",3,IF(H2667="E3",4,IF(H2667="LAZADA",5,IF(H2667="MAGELLAN",6,IF(H2667="SHOPEE",7,IF(H2667="TOKOPEDIA",8,9))))))))</f>
        <v>7</v>
      </c>
      <c r="J2667">
        <v>28958</v>
      </c>
      <c r="K2667">
        <f>IF(M2667="Bermasalah",0,1)</f>
        <v>1</v>
      </c>
      <c r="L2667" t="s">
        <v>49</v>
      </c>
      <c r="M2667" t="str">
        <f t="shared" si="175"/>
        <v>Tidak Bermasalah</v>
      </c>
    </row>
    <row r="2668" spans="1:13" x14ac:dyDescent="0.25">
      <c r="A2668" s="1">
        <v>44969</v>
      </c>
      <c r="B2668" t="s">
        <v>14</v>
      </c>
      <c r="C2668">
        <f t="shared" si="177"/>
        <v>118</v>
      </c>
      <c r="D2668" t="s">
        <v>3</v>
      </c>
      <c r="E2668">
        <f>IF(D2668="ECO",1,IF(D2668="EZ",2,3))</f>
        <v>1</v>
      </c>
      <c r="F2668" t="s">
        <v>4</v>
      </c>
      <c r="G2668">
        <f>IF(F2668="PP_PM",1,IF(F2668="PP_CASH",2,3))</f>
        <v>1</v>
      </c>
      <c r="H2668" t="s">
        <v>5</v>
      </c>
      <c r="I2668">
        <f>IF(H2668="AKULAKUOB",1,IF(H2668="BUKAEXPRESS",2,IF(H2668="BUKALAPAK",3,IF(H2668="E3",4,IF(H2668="LAZADA",5,IF(H2668="MAGELLAN",6,IF(H2668="SHOPEE",7,IF(H2668="TOKOPEDIA",8,9))))))))</f>
        <v>7</v>
      </c>
      <c r="J2668">
        <v>29948</v>
      </c>
      <c r="K2668">
        <f>IF(M2668="Bermasalah",0,1)</f>
        <v>1</v>
      </c>
      <c r="L2668" t="s">
        <v>49</v>
      </c>
      <c r="M2668" t="str">
        <f t="shared" si="175"/>
        <v>Tidak Bermasalah</v>
      </c>
    </row>
    <row r="2669" spans="1:13" x14ac:dyDescent="0.25">
      <c r="A2669" s="1">
        <v>44970</v>
      </c>
      <c r="B2669" t="s">
        <v>14</v>
      </c>
      <c r="C2669">
        <f t="shared" si="177"/>
        <v>118</v>
      </c>
      <c r="D2669" t="s">
        <v>3</v>
      </c>
      <c r="E2669">
        <f>IF(D2669="ECO",1,IF(D2669="EZ",2,3))</f>
        <v>1</v>
      </c>
      <c r="F2669" t="s">
        <v>4</v>
      </c>
      <c r="G2669">
        <f>IF(F2669="PP_PM",1,IF(F2669="PP_CASH",2,3))</f>
        <v>1</v>
      </c>
      <c r="H2669" t="s">
        <v>5</v>
      </c>
      <c r="I2669">
        <f>IF(H2669="AKULAKUOB",1,IF(H2669="BUKAEXPRESS",2,IF(H2669="BUKALAPAK",3,IF(H2669="E3",4,IF(H2669="LAZADA",5,IF(H2669="MAGELLAN",6,IF(H2669="SHOPEE",7,IF(H2669="TOKOPEDIA",8,9))))))))</f>
        <v>7</v>
      </c>
      <c r="J2669">
        <v>13860</v>
      </c>
      <c r="K2669">
        <f>IF(M2669="Bermasalah",0,1)</f>
        <v>1</v>
      </c>
      <c r="L2669" t="s">
        <v>49</v>
      </c>
      <c r="M2669" t="str">
        <f t="shared" si="175"/>
        <v>Tidak Bermasalah</v>
      </c>
    </row>
    <row r="2670" spans="1:13" x14ac:dyDescent="0.25">
      <c r="A2670" s="1">
        <v>44982</v>
      </c>
      <c r="B2670" t="s">
        <v>14</v>
      </c>
      <c r="C2670">
        <f t="shared" si="177"/>
        <v>118</v>
      </c>
      <c r="D2670" t="s">
        <v>3</v>
      </c>
      <c r="E2670">
        <f>IF(D2670="ECO",1,IF(D2670="EZ",2,3))</f>
        <v>1</v>
      </c>
      <c r="F2670" t="s">
        <v>4</v>
      </c>
      <c r="G2670">
        <f>IF(F2670="PP_PM",1,IF(F2670="PP_CASH",2,3))</f>
        <v>1</v>
      </c>
      <c r="H2670" t="s">
        <v>5</v>
      </c>
      <c r="I2670">
        <f>IF(H2670="AKULAKUOB",1,IF(H2670="BUKAEXPRESS",2,IF(H2670="BUKALAPAK",3,IF(H2670="E3",4,IF(H2670="LAZADA",5,IF(H2670="MAGELLAN",6,IF(H2670="SHOPEE",7,IF(H2670="TOKOPEDIA",8,9))))))))</f>
        <v>7</v>
      </c>
      <c r="J2670">
        <v>20048</v>
      </c>
      <c r="K2670">
        <f>IF(M2670="Bermasalah",0,1)</f>
        <v>1</v>
      </c>
      <c r="L2670" t="s">
        <v>49</v>
      </c>
      <c r="M2670" t="str">
        <f t="shared" si="175"/>
        <v>Tidak Bermasalah</v>
      </c>
    </row>
    <row r="2671" spans="1:13" x14ac:dyDescent="0.25">
      <c r="A2671" s="1">
        <v>44958</v>
      </c>
      <c r="B2671" t="s">
        <v>14</v>
      </c>
      <c r="C2671">
        <f t="shared" si="177"/>
        <v>118</v>
      </c>
      <c r="D2671" t="s">
        <v>3</v>
      </c>
      <c r="E2671">
        <f>IF(D2671="ECO",1,IF(D2671="EZ",2,3))</f>
        <v>1</v>
      </c>
      <c r="F2671" t="s">
        <v>4</v>
      </c>
      <c r="G2671">
        <f>IF(F2671="PP_PM",1,IF(F2671="PP_CASH",2,3))</f>
        <v>1</v>
      </c>
      <c r="H2671" t="s">
        <v>5</v>
      </c>
      <c r="I2671">
        <f>IF(H2671="AKULAKUOB",1,IF(H2671="BUKAEXPRESS",2,IF(H2671="BUKALAPAK",3,IF(H2671="E3",4,IF(H2671="LAZADA",5,IF(H2671="MAGELLAN",6,IF(H2671="SHOPEE",7,IF(H2671="TOKOPEDIA",8,9))))))))</f>
        <v>7</v>
      </c>
      <c r="J2671">
        <v>22028</v>
      </c>
      <c r="K2671">
        <f>IF(M2671="Bermasalah",0,1)</f>
        <v>1</v>
      </c>
      <c r="L2671" t="s">
        <v>49</v>
      </c>
      <c r="M2671" t="str">
        <f t="shared" si="175"/>
        <v>Tidak Bermasalah</v>
      </c>
    </row>
    <row r="2672" spans="1:13" x14ac:dyDescent="0.25">
      <c r="A2672" s="1">
        <v>44958</v>
      </c>
      <c r="B2672" t="s">
        <v>14</v>
      </c>
      <c r="C2672">
        <f t="shared" si="177"/>
        <v>118</v>
      </c>
      <c r="D2672" t="s">
        <v>3</v>
      </c>
      <c r="E2672">
        <f>IF(D2672="ECO",1,IF(D2672="EZ",2,3))</f>
        <v>1</v>
      </c>
      <c r="F2672" t="s">
        <v>4</v>
      </c>
      <c r="G2672">
        <f>IF(F2672="PP_PM",1,IF(F2672="PP_CASH",2,3))</f>
        <v>1</v>
      </c>
      <c r="H2672" t="s">
        <v>5</v>
      </c>
      <c r="I2672">
        <f>IF(H2672="AKULAKUOB",1,IF(H2672="BUKAEXPRESS",2,IF(H2672="BUKALAPAK",3,IF(H2672="E3",4,IF(H2672="LAZADA",5,IF(H2672="MAGELLAN",6,IF(H2672="SHOPEE",7,IF(H2672="TOKOPEDIA",8,9))))))))</f>
        <v>7</v>
      </c>
      <c r="J2672">
        <v>22028</v>
      </c>
      <c r="K2672">
        <f>IF(M2672="Bermasalah",0,1)</f>
        <v>1</v>
      </c>
      <c r="L2672" t="s">
        <v>49</v>
      </c>
      <c r="M2672" t="str">
        <f t="shared" si="175"/>
        <v>Tidak Bermasalah</v>
      </c>
    </row>
    <row r="2673" spans="1:13" x14ac:dyDescent="0.25">
      <c r="A2673" s="1">
        <v>44958</v>
      </c>
      <c r="B2673" t="s">
        <v>14</v>
      </c>
      <c r="C2673">
        <f t="shared" si="177"/>
        <v>118</v>
      </c>
      <c r="D2673" t="s">
        <v>3</v>
      </c>
      <c r="E2673">
        <f>IF(D2673="ECO",1,IF(D2673="EZ",2,3))</f>
        <v>1</v>
      </c>
      <c r="F2673" t="s">
        <v>4</v>
      </c>
      <c r="G2673">
        <f>IF(F2673="PP_PM",1,IF(F2673="PP_CASH",2,3))</f>
        <v>1</v>
      </c>
      <c r="H2673" t="s">
        <v>5</v>
      </c>
      <c r="I2673">
        <f>IF(H2673="AKULAKUOB",1,IF(H2673="BUKAEXPRESS",2,IF(H2673="BUKALAPAK",3,IF(H2673="E3",4,IF(H2673="LAZADA",5,IF(H2673="MAGELLAN",6,IF(H2673="SHOPEE",7,IF(H2673="TOKOPEDIA",8,9))))))))</f>
        <v>7</v>
      </c>
      <c r="J2673">
        <v>26978</v>
      </c>
      <c r="K2673">
        <f>IF(M2673="Bermasalah",0,1)</f>
        <v>1</v>
      </c>
      <c r="L2673" t="s">
        <v>49</v>
      </c>
      <c r="M2673" t="str">
        <f t="shared" si="175"/>
        <v>Tidak Bermasalah</v>
      </c>
    </row>
    <row r="2674" spans="1:13" x14ac:dyDescent="0.25">
      <c r="A2674" s="1">
        <v>44958</v>
      </c>
      <c r="B2674" t="s">
        <v>14</v>
      </c>
      <c r="C2674">
        <f t="shared" si="177"/>
        <v>118</v>
      </c>
      <c r="D2674" t="s">
        <v>3</v>
      </c>
      <c r="E2674">
        <f>IF(D2674="ECO",1,IF(D2674="EZ",2,3))</f>
        <v>1</v>
      </c>
      <c r="F2674" t="s">
        <v>4</v>
      </c>
      <c r="G2674">
        <f>IF(F2674="PP_PM",1,IF(F2674="PP_CASH",2,3))</f>
        <v>1</v>
      </c>
      <c r="H2674" t="s">
        <v>5</v>
      </c>
      <c r="I2674">
        <f>IF(H2674="AKULAKUOB",1,IF(H2674="BUKAEXPRESS",2,IF(H2674="BUKALAPAK",3,IF(H2674="E3",4,IF(H2674="LAZADA",5,IF(H2674="MAGELLAN",6,IF(H2674="SHOPEE",7,IF(H2674="TOKOPEDIA",8,9))))))))</f>
        <v>7</v>
      </c>
      <c r="J2674">
        <v>28710</v>
      </c>
      <c r="K2674">
        <f>IF(M2674="Bermasalah",0,1)</f>
        <v>1</v>
      </c>
      <c r="L2674" t="s">
        <v>49</v>
      </c>
      <c r="M2674" t="str">
        <f t="shared" si="175"/>
        <v>Tidak Bermasalah</v>
      </c>
    </row>
    <row r="2675" spans="1:13" x14ac:dyDescent="0.25">
      <c r="A2675" s="1">
        <v>44958</v>
      </c>
      <c r="B2675" t="s">
        <v>14</v>
      </c>
      <c r="C2675">
        <f t="shared" si="177"/>
        <v>118</v>
      </c>
      <c r="D2675" t="s">
        <v>3</v>
      </c>
      <c r="E2675">
        <f>IF(D2675="ECO",1,IF(D2675="EZ",2,3))</f>
        <v>1</v>
      </c>
      <c r="F2675" t="s">
        <v>4</v>
      </c>
      <c r="G2675">
        <f>IF(F2675="PP_PM",1,IF(F2675="PP_CASH",2,3))</f>
        <v>1</v>
      </c>
      <c r="H2675" t="s">
        <v>5</v>
      </c>
      <c r="I2675">
        <f>IF(H2675="AKULAKUOB",1,IF(H2675="BUKAEXPRESS",2,IF(H2675="BUKALAPAK",3,IF(H2675="E3",4,IF(H2675="LAZADA",5,IF(H2675="MAGELLAN",6,IF(H2675="SHOPEE",7,IF(H2675="TOKOPEDIA",8,9))))))))</f>
        <v>7</v>
      </c>
      <c r="J2675">
        <v>16335</v>
      </c>
      <c r="K2675">
        <f>IF(M2675="Bermasalah",0,1)</f>
        <v>1</v>
      </c>
      <c r="L2675" t="s">
        <v>49</v>
      </c>
      <c r="M2675" t="str">
        <f t="shared" si="175"/>
        <v>Tidak Bermasalah</v>
      </c>
    </row>
    <row r="2676" spans="1:13" x14ac:dyDescent="0.25">
      <c r="A2676" s="1">
        <v>44958</v>
      </c>
      <c r="B2676" t="s">
        <v>14</v>
      </c>
      <c r="C2676">
        <f t="shared" si="177"/>
        <v>118</v>
      </c>
      <c r="D2676" t="s">
        <v>3</v>
      </c>
      <c r="E2676">
        <f>IF(D2676="ECO",1,IF(D2676="EZ",2,3))</f>
        <v>1</v>
      </c>
      <c r="F2676" t="s">
        <v>4</v>
      </c>
      <c r="G2676">
        <f>IF(F2676="PP_PM",1,IF(F2676="PP_CASH",2,3))</f>
        <v>1</v>
      </c>
      <c r="H2676" t="s">
        <v>5</v>
      </c>
      <c r="I2676">
        <f>IF(H2676="AKULAKUOB",1,IF(H2676="BUKAEXPRESS",2,IF(H2676="BUKALAPAK",3,IF(H2676="E3",4,IF(H2676="LAZADA",5,IF(H2676="MAGELLAN",6,IF(H2676="SHOPEE",7,IF(H2676="TOKOPEDIA",8,9))))))))</f>
        <v>7</v>
      </c>
      <c r="J2676">
        <v>29948</v>
      </c>
      <c r="K2676">
        <f>IF(M2676="Bermasalah",0,1)</f>
        <v>1</v>
      </c>
      <c r="L2676" t="s">
        <v>49</v>
      </c>
      <c r="M2676" t="str">
        <f t="shared" si="175"/>
        <v>Tidak Bermasalah</v>
      </c>
    </row>
    <row r="2677" spans="1:13" x14ac:dyDescent="0.25">
      <c r="A2677" s="1">
        <v>44958</v>
      </c>
      <c r="B2677" t="s">
        <v>14</v>
      </c>
      <c r="C2677">
        <f t="shared" si="177"/>
        <v>118</v>
      </c>
      <c r="D2677" t="s">
        <v>3</v>
      </c>
      <c r="E2677">
        <f>IF(D2677="ECO",1,IF(D2677="EZ",2,3))</f>
        <v>1</v>
      </c>
      <c r="F2677" t="s">
        <v>4</v>
      </c>
      <c r="G2677">
        <f>IF(F2677="PP_PM",1,IF(F2677="PP_CASH",2,3))</f>
        <v>1</v>
      </c>
      <c r="H2677" t="s">
        <v>5</v>
      </c>
      <c r="I2677">
        <f>IF(H2677="AKULAKUOB",1,IF(H2677="BUKAEXPRESS",2,IF(H2677="BUKALAPAK",3,IF(H2677="E3",4,IF(H2677="LAZADA",5,IF(H2677="MAGELLAN",6,IF(H2677="SHOPEE",7,IF(H2677="TOKOPEDIA",8,9))))))))</f>
        <v>7</v>
      </c>
      <c r="J2677">
        <v>23018</v>
      </c>
      <c r="K2677">
        <f>IF(M2677="Bermasalah",0,1)</f>
        <v>1</v>
      </c>
      <c r="L2677" t="s">
        <v>49</v>
      </c>
      <c r="M2677" t="str">
        <f t="shared" si="175"/>
        <v>Tidak Bermasalah</v>
      </c>
    </row>
    <row r="2678" spans="1:13" x14ac:dyDescent="0.25">
      <c r="A2678" s="1">
        <v>45050</v>
      </c>
      <c r="B2678" t="s">
        <v>14</v>
      </c>
      <c r="C2678">
        <f t="shared" si="177"/>
        <v>118</v>
      </c>
      <c r="D2678" t="s">
        <v>3</v>
      </c>
      <c r="E2678">
        <f>IF(D2678="ECO",1,IF(D2678="EZ",2,3))</f>
        <v>1</v>
      </c>
      <c r="F2678" t="s">
        <v>4</v>
      </c>
      <c r="G2678">
        <f>IF(F2678="PP_PM",1,IF(F2678="PP_CASH",2,3))</f>
        <v>1</v>
      </c>
      <c r="H2678" t="s">
        <v>5</v>
      </c>
      <c r="I2678">
        <f>IF(H2678="AKULAKUOB",1,IF(H2678="BUKAEXPRESS",2,IF(H2678="BUKALAPAK",3,IF(H2678="E3",4,IF(H2678="LAZADA",5,IF(H2678="MAGELLAN",6,IF(H2678="SHOPEE",7,IF(H2678="TOKOPEDIA",8,9))))))))</f>
        <v>7</v>
      </c>
      <c r="J2678">
        <v>27472</v>
      </c>
      <c r="K2678">
        <f>IF(M2678="Bermasalah",0,1)</f>
        <v>0</v>
      </c>
      <c r="L2678" t="s">
        <v>131</v>
      </c>
      <c r="M2678" t="str">
        <f t="shared" si="175"/>
        <v>Bermasalah</v>
      </c>
    </row>
    <row r="2679" spans="1:13" x14ac:dyDescent="0.25">
      <c r="A2679" s="1">
        <v>45051</v>
      </c>
      <c r="B2679" t="s">
        <v>14</v>
      </c>
      <c r="C2679">
        <f t="shared" si="177"/>
        <v>118</v>
      </c>
      <c r="D2679" t="s">
        <v>3</v>
      </c>
      <c r="E2679">
        <f>IF(D2679="ECO",1,IF(D2679="EZ",2,3))</f>
        <v>1</v>
      </c>
      <c r="F2679" t="s">
        <v>4</v>
      </c>
      <c r="G2679">
        <f>IF(F2679="PP_PM",1,IF(F2679="PP_CASH",2,3))</f>
        <v>1</v>
      </c>
      <c r="H2679" t="s">
        <v>5</v>
      </c>
      <c r="I2679">
        <f>IF(H2679="AKULAKUOB",1,IF(H2679="BUKAEXPRESS",2,IF(H2679="BUKALAPAK",3,IF(H2679="E3",4,IF(H2679="LAZADA",5,IF(H2679="MAGELLAN",6,IF(H2679="SHOPEE",7,IF(H2679="TOKOPEDIA",8,9))))))))</f>
        <v>7</v>
      </c>
      <c r="J2679">
        <v>22028</v>
      </c>
      <c r="K2679">
        <f>IF(M2679="Bermasalah",0,1)</f>
        <v>0</v>
      </c>
      <c r="L2679" t="s">
        <v>131</v>
      </c>
      <c r="M2679" t="str">
        <f t="shared" si="175"/>
        <v>Bermasalah</v>
      </c>
    </row>
    <row r="2680" spans="1:13" x14ac:dyDescent="0.25">
      <c r="A2680" s="1">
        <v>45052</v>
      </c>
      <c r="B2680" t="s">
        <v>14</v>
      </c>
      <c r="C2680">
        <f t="shared" si="177"/>
        <v>118</v>
      </c>
      <c r="D2680" t="s">
        <v>3</v>
      </c>
      <c r="E2680">
        <f>IF(D2680="ECO",1,IF(D2680="EZ",2,3))</f>
        <v>1</v>
      </c>
      <c r="F2680" t="s">
        <v>4</v>
      </c>
      <c r="G2680">
        <f>IF(F2680="PP_PM",1,IF(F2680="PP_CASH",2,3))</f>
        <v>1</v>
      </c>
      <c r="H2680" t="s">
        <v>5</v>
      </c>
      <c r="I2680">
        <f>IF(H2680="AKULAKUOB",1,IF(H2680="BUKAEXPRESS",2,IF(H2680="BUKALAPAK",3,IF(H2680="E3",4,IF(H2680="LAZADA",5,IF(H2680="MAGELLAN",6,IF(H2680="SHOPEE",7,IF(H2680="TOKOPEDIA",8,9))))))))</f>
        <v>7</v>
      </c>
      <c r="J2680">
        <v>18810</v>
      </c>
      <c r="K2680">
        <f>IF(M2680="Bermasalah",0,1)</f>
        <v>0</v>
      </c>
      <c r="L2680" t="s">
        <v>131</v>
      </c>
      <c r="M2680" t="str">
        <f t="shared" si="175"/>
        <v>Bermasalah</v>
      </c>
    </row>
    <row r="2681" spans="1:13" x14ac:dyDescent="0.25">
      <c r="A2681" s="1">
        <v>45053</v>
      </c>
      <c r="B2681" t="s">
        <v>14</v>
      </c>
      <c r="C2681">
        <f t="shared" si="177"/>
        <v>118</v>
      </c>
      <c r="D2681" t="s">
        <v>3</v>
      </c>
      <c r="E2681">
        <f>IF(D2681="ECO",1,IF(D2681="EZ",2,3))</f>
        <v>1</v>
      </c>
      <c r="F2681" t="s">
        <v>4</v>
      </c>
      <c r="G2681">
        <f>IF(F2681="PP_PM",1,IF(F2681="PP_CASH",2,3))</f>
        <v>1</v>
      </c>
      <c r="H2681" t="s">
        <v>5</v>
      </c>
      <c r="I2681">
        <f>IF(H2681="AKULAKUOB",1,IF(H2681="BUKAEXPRESS",2,IF(H2681="BUKALAPAK",3,IF(H2681="E3",4,IF(H2681="LAZADA",5,IF(H2681="MAGELLAN",6,IF(H2681="SHOPEE",7,IF(H2681="TOKOPEDIA",8,9))))))))</f>
        <v>7</v>
      </c>
      <c r="J2681">
        <v>22522</v>
      </c>
      <c r="K2681">
        <f>IF(M2681="Bermasalah",0,1)</f>
        <v>0</v>
      </c>
      <c r="L2681" t="s">
        <v>131</v>
      </c>
      <c r="M2681" t="str">
        <f t="shared" si="175"/>
        <v>Bermasalah</v>
      </c>
    </row>
    <row r="2682" spans="1:13" x14ac:dyDescent="0.25">
      <c r="A2682" s="1">
        <v>45054</v>
      </c>
      <c r="B2682" t="s">
        <v>14</v>
      </c>
      <c r="C2682">
        <f t="shared" si="177"/>
        <v>118</v>
      </c>
      <c r="D2682" t="s">
        <v>3</v>
      </c>
      <c r="E2682">
        <f>IF(D2682="ECO",1,IF(D2682="EZ",2,3))</f>
        <v>1</v>
      </c>
      <c r="F2682" t="s">
        <v>4</v>
      </c>
      <c r="G2682">
        <f>IF(F2682="PP_PM",1,IF(F2682="PP_CASH",2,3))</f>
        <v>1</v>
      </c>
      <c r="H2682" t="s">
        <v>5</v>
      </c>
      <c r="I2682">
        <f>IF(H2682="AKULAKUOB",1,IF(H2682="BUKAEXPRESS",2,IF(H2682="BUKALAPAK",3,IF(H2682="E3",4,IF(H2682="LAZADA",5,IF(H2682="MAGELLAN",6,IF(H2682="SHOPEE",7,IF(H2682="TOKOPEDIA",8,9))))))))</f>
        <v>7</v>
      </c>
      <c r="J2682">
        <v>37372</v>
      </c>
      <c r="K2682">
        <f>IF(M2682="Bermasalah",0,1)</f>
        <v>0</v>
      </c>
      <c r="L2682" t="s">
        <v>19</v>
      </c>
      <c r="M2682" t="str">
        <f t="shared" si="175"/>
        <v>Bermasalah</v>
      </c>
    </row>
    <row r="2683" spans="1:13" x14ac:dyDescent="0.25">
      <c r="A2683" s="1">
        <v>45055</v>
      </c>
      <c r="B2683" t="s">
        <v>14</v>
      </c>
      <c r="C2683">
        <f t="shared" si="177"/>
        <v>118</v>
      </c>
      <c r="D2683" t="s">
        <v>3</v>
      </c>
      <c r="E2683">
        <f>IF(D2683="ECO",1,IF(D2683="EZ",2,3))</f>
        <v>1</v>
      </c>
      <c r="F2683" t="s">
        <v>4</v>
      </c>
      <c r="G2683">
        <f>IF(F2683="PP_PM",1,IF(F2683="PP_CASH",2,3))</f>
        <v>1</v>
      </c>
      <c r="H2683" t="s">
        <v>5</v>
      </c>
      <c r="I2683">
        <f>IF(H2683="AKULAKUOB",1,IF(H2683="BUKAEXPRESS",2,IF(H2683="BUKALAPAK",3,IF(H2683="E3",4,IF(H2683="LAZADA",5,IF(H2683="MAGELLAN",6,IF(H2683="SHOPEE",7,IF(H2683="TOKOPEDIA",8,9))))))))</f>
        <v>7</v>
      </c>
      <c r="J2683">
        <v>21532</v>
      </c>
      <c r="K2683">
        <f>IF(M2683="Bermasalah",0,1)</f>
        <v>0</v>
      </c>
      <c r="L2683" t="s">
        <v>131</v>
      </c>
      <c r="M2683" t="str">
        <f t="shared" si="175"/>
        <v>Bermasalah</v>
      </c>
    </row>
    <row r="2684" spans="1:13" x14ac:dyDescent="0.25">
      <c r="A2684" s="1">
        <v>45077</v>
      </c>
      <c r="B2684" t="s">
        <v>14</v>
      </c>
      <c r="C2684">
        <f t="shared" si="177"/>
        <v>118</v>
      </c>
      <c r="D2684" t="s">
        <v>3</v>
      </c>
      <c r="E2684">
        <f>IF(D2684="ECO",1,IF(D2684="EZ",2,3))</f>
        <v>1</v>
      </c>
      <c r="F2684" t="s">
        <v>4</v>
      </c>
      <c r="G2684">
        <f>IF(F2684="PP_PM",1,IF(F2684="PP_CASH",2,3))</f>
        <v>1</v>
      </c>
      <c r="H2684" t="s">
        <v>5</v>
      </c>
      <c r="I2684">
        <f>IF(H2684="AKULAKUOB",1,IF(H2684="BUKAEXPRESS",2,IF(H2684="BUKALAPAK",3,IF(H2684="E3",4,IF(H2684="LAZADA",5,IF(H2684="MAGELLAN",6,IF(H2684="SHOPEE",7,IF(H2684="TOKOPEDIA",8,9))))))))</f>
        <v>7</v>
      </c>
      <c r="J2684">
        <v>22028</v>
      </c>
      <c r="K2684">
        <f>IF(M2684="Bermasalah",0,1)</f>
        <v>1</v>
      </c>
      <c r="L2684" t="s">
        <v>6</v>
      </c>
      <c r="M2684" t="str">
        <f t="shared" si="175"/>
        <v>Tidak Bermasalah</v>
      </c>
    </row>
    <row r="2685" spans="1:13" x14ac:dyDescent="0.25">
      <c r="A2685" s="1">
        <v>45077</v>
      </c>
      <c r="B2685" t="s">
        <v>14</v>
      </c>
      <c r="C2685">
        <f t="shared" si="177"/>
        <v>118</v>
      </c>
      <c r="D2685" t="s">
        <v>8</v>
      </c>
      <c r="E2685">
        <f>IF(D2685="ECO",1,IF(D2685="EZ",2,3))</f>
        <v>2</v>
      </c>
      <c r="F2685" t="s">
        <v>4</v>
      </c>
      <c r="G2685">
        <f>IF(F2685="PP_PM",1,IF(F2685="PP_CASH",2,3))</f>
        <v>1</v>
      </c>
      <c r="H2685" t="s">
        <v>5</v>
      </c>
      <c r="I2685">
        <f>IF(H2685="AKULAKUOB",1,IF(H2685="BUKAEXPRESS",2,IF(H2685="BUKALAPAK",3,IF(H2685="E3",4,IF(H2685="LAZADA",5,IF(H2685="MAGELLAN",6,IF(H2685="SHOPEE",7,IF(H2685="TOKOPEDIA",8,9))))))))</f>
        <v>7</v>
      </c>
      <c r="J2685">
        <v>32010</v>
      </c>
      <c r="K2685">
        <f>IF(M2685="Bermasalah",0,1)</f>
        <v>1</v>
      </c>
      <c r="L2685" t="s">
        <v>49</v>
      </c>
      <c r="M2685" t="str">
        <f t="shared" si="175"/>
        <v>Tidak Bermasalah</v>
      </c>
    </row>
    <row r="2686" spans="1:13" x14ac:dyDescent="0.25">
      <c r="A2686" s="1">
        <v>44927</v>
      </c>
      <c r="B2686" t="s">
        <v>95</v>
      </c>
      <c r="C2686">
        <f t="shared" si="177"/>
        <v>119</v>
      </c>
      <c r="D2686" t="s">
        <v>8</v>
      </c>
      <c r="E2686">
        <f>IF(D2686="ECO",1,IF(D2686="EZ",2,3))</f>
        <v>2</v>
      </c>
      <c r="F2686" t="s">
        <v>4</v>
      </c>
      <c r="G2686">
        <f>IF(F2686="PP_PM",1,IF(F2686="PP_CASH",2,3))</f>
        <v>1</v>
      </c>
      <c r="H2686" t="s">
        <v>5</v>
      </c>
      <c r="I2686">
        <f>IF(H2686="AKULAKUOB",1,IF(H2686="BUKAEXPRESS",2,IF(H2686="BUKALAPAK",3,IF(H2686="E3",4,IF(H2686="LAZADA",5,IF(H2686="MAGELLAN",6,IF(H2686="SHOPEE",7,IF(H2686="TOKOPEDIA",8,9))))))))</f>
        <v>7</v>
      </c>
      <c r="J2686">
        <v>41000</v>
      </c>
      <c r="K2686">
        <f>IF(M2686="Bermasalah",0,1)</f>
        <v>1</v>
      </c>
      <c r="L2686" t="s">
        <v>49</v>
      </c>
      <c r="M2686" t="str">
        <f t="shared" si="175"/>
        <v>Tidak Bermasalah</v>
      </c>
    </row>
    <row r="2687" spans="1:13" x14ac:dyDescent="0.25">
      <c r="A2687" s="1">
        <v>44927</v>
      </c>
      <c r="B2687" t="s">
        <v>95</v>
      </c>
      <c r="C2687">
        <f>IF(B2687=B2686,119,120)</f>
        <v>119</v>
      </c>
      <c r="D2687" t="s">
        <v>3</v>
      </c>
      <c r="E2687">
        <f>IF(D2687="ECO",1,IF(D2687="EZ",2,3))</f>
        <v>1</v>
      </c>
      <c r="F2687" t="s">
        <v>4</v>
      </c>
      <c r="G2687">
        <f>IF(F2687="PP_PM",1,IF(F2687="PP_CASH",2,3))</f>
        <v>1</v>
      </c>
      <c r="H2687" t="s">
        <v>5</v>
      </c>
      <c r="I2687">
        <f>IF(H2687="AKULAKUOB",1,IF(H2687="BUKAEXPRESS",2,IF(H2687="BUKALAPAK",3,IF(H2687="E3",4,IF(H2687="LAZADA",5,IF(H2687="MAGELLAN",6,IF(H2687="SHOPEE",7,IF(H2687="TOKOPEDIA",8,9))))))))</f>
        <v>7</v>
      </c>
      <c r="J2687">
        <v>22500</v>
      </c>
      <c r="K2687">
        <f>IF(M2687="Bermasalah",0,1)</f>
        <v>1</v>
      </c>
      <c r="L2687" t="s">
        <v>49</v>
      </c>
      <c r="M2687" t="str">
        <f t="shared" si="175"/>
        <v>Tidak Bermasalah</v>
      </c>
    </row>
    <row r="2688" spans="1:13" x14ac:dyDescent="0.25">
      <c r="A2688" s="1">
        <v>44927</v>
      </c>
      <c r="B2688" t="s">
        <v>95</v>
      </c>
      <c r="C2688">
        <f t="shared" ref="C2688:C2701" si="178">IF(B2688=B2687,119,120)</f>
        <v>119</v>
      </c>
      <c r="D2688" t="s">
        <v>8</v>
      </c>
      <c r="E2688">
        <f>IF(D2688="ECO",1,IF(D2688="EZ",2,3))</f>
        <v>2</v>
      </c>
      <c r="F2688" t="s">
        <v>4</v>
      </c>
      <c r="G2688">
        <f>IF(F2688="PP_PM",1,IF(F2688="PP_CASH",2,3))</f>
        <v>1</v>
      </c>
      <c r="H2688" t="s">
        <v>5</v>
      </c>
      <c r="I2688">
        <f>IF(H2688="AKULAKUOB",1,IF(H2688="BUKAEXPRESS",2,IF(H2688="BUKALAPAK",3,IF(H2688="E3",4,IF(H2688="LAZADA",5,IF(H2688="MAGELLAN",6,IF(H2688="SHOPEE",7,IF(H2688="TOKOPEDIA",8,9))))))))</f>
        <v>7</v>
      </c>
      <c r="J2688">
        <v>27000</v>
      </c>
      <c r="K2688">
        <f>IF(M2688="Bermasalah",0,1)</f>
        <v>1</v>
      </c>
      <c r="L2688" t="s">
        <v>49</v>
      </c>
      <c r="M2688" t="str">
        <f t="shared" si="175"/>
        <v>Tidak Bermasalah</v>
      </c>
    </row>
    <row r="2689" spans="1:13" x14ac:dyDescent="0.25">
      <c r="A2689" s="1">
        <v>44927</v>
      </c>
      <c r="B2689" t="s">
        <v>95</v>
      </c>
      <c r="C2689">
        <f t="shared" si="178"/>
        <v>119</v>
      </c>
      <c r="D2689" t="s">
        <v>8</v>
      </c>
      <c r="E2689">
        <f>IF(D2689="ECO",1,IF(D2689="EZ",2,3))</f>
        <v>2</v>
      </c>
      <c r="F2689" t="s">
        <v>4</v>
      </c>
      <c r="G2689">
        <f>IF(F2689="PP_PM",1,IF(F2689="PP_CASH",2,3))</f>
        <v>1</v>
      </c>
      <c r="H2689" t="s">
        <v>5</v>
      </c>
      <c r="I2689">
        <f>IF(H2689="AKULAKUOB",1,IF(H2689="BUKAEXPRESS",2,IF(H2689="BUKALAPAK",3,IF(H2689="E3",4,IF(H2689="LAZADA",5,IF(H2689="MAGELLAN",6,IF(H2689="SHOPEE",7,IF(H2689="TOKOPEDIA",8,9))))))))</f>
        <v>7</v>
      </c>
      <c r="J2689">
        <v>27000</v>
      </c>
      <c r="K2689">
        <f>IF(M2689="Bermasalah",0,1)</f>
        <v>1</v>
      </c>
      <c r="L2689" t="s">
        <v>49</v>
      </c>
      <c r="M2689" t="str">
        <f t="shared" si="175"/>
        <v>Tidak Bermasalah</v>
      </c>
    </row>
    <row r="2690" spans="1:13" x14ac:dyDescent="0.25">
      <c r="A2690" s="1">
        <v>44927</v>
      </c>
      <c r="B2690" t="s">
        <v>95</v>
      </c>
      <c r="C2690">
        <f t="shared" si="178"/>
        <v>119</v>
      </c>
      <c r="D2690" t="s">
        <v>3</v>
      </c>
      <c r="E2690">
        <f>IF(D2690="ECO",1,IF(D2690="EZ",2,3))</f>
        <v>1</v>
      </c>
      <c r="F2690" t="s">
        <v>4</v>
      </c>
      <c r="G2690">
        <f>IF(F2690="PP_PM",1,IF(F2690="PP_CASH",2,3))</f>
        <v>1</v>
      </c>
      <c r="H2690" t="s">
        <v>5</v>
      </c>
      <c r="I2690">
        <f>IF(H2690="AKULAKUOB",1,IF(H2690="BUKAEXPRESS",2,IF(H2690="BUKALAPAK",3,IF(H2690="E3",4,IF(H2690="LAZADA",5,IF(H2690="MAGELLAN",6,IF(H2690="SHOPEE",7,IF(H2690="TOKOPEDIA",8,9))))))))</f>
        <v>7</v>
      </c>
      <c r="J2690">
        <v>26000</v>
      </c>
      <c r="K2690">
        <f>IF(M2690="Bermasalah",0,1)</f>
        <v>1</v>
      </c>
      <c r="L2690" t="s">
        <v>49</v>
      </c>
      <c r="M2690" t="str">
        <f t="shared" si="175"/>
        <v>Tidak Bermasalah</v>
      </c>
    </row>
    <row r="2691" spans="1:13" x14ac:dyDescent="0.25">
      <c r="A2691" s="1">
        <v>44927</v>
      </c>
      <c r="B2691" t="s">
        <v>95</v>
      </c>
      <c r="C2691">
        <f t="shared" si="178"/>
        <v>119</v>
      </c>
      <c r="D2691" t="s">
        <v>8</v>
      </c>
      <c r="E2691">
        <f>IF(D2691="ECO",1,IF(D2691="EZ",2,3))</f>
        <v>2</v>
      </c>
      <c r="F2691" t="s">
        <v>4</v>
      </c>
      <c r="G2691">
        <f>IF(F2691="PP_PM",1,IF(F2691="PP_CASH",2,3))</f>
        <v>1</v>
      </c>
      <c r="H2691" t="s">
        <v>5</v>
      </c>
      <c r="I2691">
        <f>IF(H2691="AKULAKUOB",1,IF(H2691="BUKAEXPRESS",2,IF(H2691="BUKALAPAK",3,IF(H2691="E3",4,IF(H2691="LAZADA",5,IF(H2691="MAGELLAN",6,IF(H2691="SHOPEE",7,IF(H2691="TOKOPEDIA",8,9))))))))</f>
        <v>7</v>
      </c>
      <c r="J2691">
        <v>23000</v>
      </c>
      <c r="K2691">
        <f>IF(M2691="Bermasalah",0,1)</f>
        <v>1</v>
      </c>
      <c r="L2691" t="s">
        <v>49</v>
      </c>
      <c r="M2691" t="str">
        <f t="shared" si="175"/>
        <v>Tidak Bermasalah</v>
      </c>
    </row>
    <row r="2692" spans="1:13" x14ac:dyDescent="0.25">
      <c r="A2692" s="1">
        <v>44927</v>
      </c>
      <c r="B2692" t="s">
        <v>95</v>
      </c>
      <c r="C2692">
        <f t="shared" si="178"/>
        <v>119</v>
      </c>
      <c r="D2692" t="s">
        <v>8</v>
      </c>
      <c r="E2692">
        <f>IF(D2692="ECO",1,IF(D2692="EZ",2,3))</f>
        <v>2</v>
      </c>
      <c r="F2692" t="s">
        <v>4</v>
      </c>
      <c r="G2692">
        <f>IF(F2692="PP_PM",1,IF(F2692="PP_CASH",2,3))</f>
        <v>1</v>
      </c>
      <c r="H2692" t="s">
        <v>5</v>
      </c>
      <c r="I2692">
        <f>IF(H2692="AKULAKUOB",1,IF(H2692="BUKAEXPRESS",2,IF(H2692="BUKALAPAK",3,IF(H2692="E3",4,IF(H2692="LAZADA",5,IF(H2692="MAGELLAN",6,IF(H2692="SHOPEE",7,IF(H2692="TOKOPEDIA",8,9))))))))</f>
        <v>7</v>
      </c>
      <c r="J2692">
        <v>20000</v>
      </c>
      <c r="K2692">
        <f>IF(M2692="Bermasalah",0,1)</f>
        <v>1</v>
      </c>
      <c r="L2692" t="s">
        <v>49</v>
      </c>
      <c r="M2692" t="str">
        <f t="shared" si="175"/>
        <v>Tidak Bermasalah</v>
      </c>
    </row>
    <row r="2693" spans="1:13" x14ac:dyDescent="0.25">
      <c r="A2693" s="1">
        <v>44927</v>
      </c>
      <c r="B2693" t="s">
        <v>95</v>
      </c>
      <c r="C2693">
        <f t="shared" si="178"/>
        <v>119</v>
      </c>
      <c r="D2693" t="s">
        <v>8</v>
      </c>
      <c r="E2693">
        <f>IF(D2693="ECO",1,IF(D2693="EZ",2,3))</f>
        <v>2</v>
      </c>
      <c r="F2693" t="s">
        <v>4</v>
      </c>
      <c r="G2693">
        <f>IF(F2693="PP_PM",1,IF(F2693="PP_CASH",2,3))</f>
        <v>1</v>
      </c>
      <c r="H2693" t="s">
        <v>5</v>
      </c>
      <c r="I2693">
        <f>IF(H2693="AKULAKUOB",1,IF(H2693="BUKAEXPRESS",2,IF(H2693="BUKALAPAK",3,IF(H2693="E3",4,IF(H2693="LAZADA",5,IF(H2693="MAGELLAN",6,IF(H2693="SHOPEE",7,IF(H2693="TOKOPEDIA",8,9))))))))</f>
        <v>7</v>
      </c>
      <c r="J2693">
        <v>8000</v>
      </c>
      <c r="K2693">
        <f>IF(M2693="Bermasalah",0,1)</f>
        <v>1</v>
      </c>
      <c r="L2693" t="s">
        <v>49</v>
      </c>
      <c r="M2693" t="str">
        <f t="shared" si="175"/>
        <v>Tidak Bermasalah</v>
      </c>
    </row>
    <row r="2694" spans="1:13" x14ac:dyDescent="0.25">
      <c r="A2694" s="1">
        <v>44927</v>
      </c>
      <c r="B2694" t="s">
        <v>95</v>
      </c>
      <c r="C2694">
        <f t="shared" si="178"/>
        <v>119</v>
      </c>
      <c r="D2694" t="s">
        <v>8</v>
      </c>
      <c r="E2694">
        <f>IF(D2694="ECO",1,IF(D2694="EZ",2,3))</f>
        <v>2</v>
      </c>
      <c r="F2694" t="s">
        <v>4</v>
      </c>
      <c r="G2694">
        <f>IF(F2694="PP_PM",1,IF(F2694="PP_CASH",2,3))</f>
        <v>1</v>
      </c>
      <c r="H2694" t="s">
        <v>5</v>
      </c>
      <c r="I2694">
        <f>IF(H2694="AKULAKUOB",1,IF(H2694="BUKAEXPRESS",2,IF(H2694="BUKALAPAK",3,IF(H2694="E3",4,IF(H2694="LAZADA",5,IF(H2694="MAGELLAN",6,IF(H2694="SHOPEE",7,IF(H2694="TOKOPEDIA",8,9))))))))</f>
        <v>7</v>
      </c>
      <c r="J2694">
        <v>36000</v>
      </c>
      <c r="K2694">
        <f>IF(M2694="Bermasalah",0,1)</f>
        <v>1</v>
      </c>
      <c r="L2694" t="s">
        <v>49</v>
      </c>
      <c r="M2694" t="str">
        <f t="shared" si="175"/>
        <v>Tidak Bermasalah</v>
      </c>
    </row>
    <row r="2695" spans="1:13" x14ac:dyDescent="0.25">
      <c r="A2695" s="1">
        <v>44927</v>
      </c>
      <c r="B2695" t="s">
        <v>95</v>
      </c>
      <c r="C2695">
        <f t="shared" si="178"/>
        <v>119</v>
      </c>
      <c r="D2695" t="s">
        <v>3</v>
      </c>
      <c r="E2695">
        <f>IF(D2695="ECO",1,IF(D2695="EZ",2,3))</f>
        <v>1</v>
      </c>
      <c r="F2695" t="s">
        <v>4</v>
      </c>
      <c r="G2695">
        <f>IF(F2695="PP_PM",1,IF(F2695="PP_CASH",2,3))</f>
        <v>1</v>
      </c>
      <c r="H2695" t="s">
        <v>5</v>
      </c>
      <c r="I2695">
        <f>IF(H2695="AKULAKUOB",1,IF(H2695="BUKAEXPRESS",2,IF(H2695="BUKALAPAK",3,IF(H2695="E3",4,IF(H2695="LAZADA",5,IF(H2695="MAGELLAN",6,IF(H2695="SHOPEE",7,IF(H2695="TOKOPEDIA",8,9))))))))</f>
        <v>7</v>
      </c>
      <c r="J2695">
        <v>44500</v>
      </c>
      <c r="K2695">
        <f>IF(M2695="Bermasalah",0,1)</f>
        <v>1</v>
      </c>
      <c r="L2695" t="s">
        <v>49</v>
      </c>
      <c r="M2695" t="str">
        <f t="shared" si="175"/>
        <v>Tidak Bermasalah</v>
      </c>
    </row>
    <row r="2696" spans="1:13" x14ac:dyDescent="0.25">
      <c r="A2696" s="1">
        <v>44927</v>
      </c>
      <c r="B2696" t="s">
        <v>95</v>
      </c>
      <c r="C2696">
        <f t="shared" si="178"/>
        <v>119</v>
      </c>
      <c r="D2696" t="s">
        <v>8</v>
      </c>
      <c r="E2696">
        <f>IF(D2696="ECO",1,IF(D2696="EZ",2,3))</f>
        <v>2</v>
      </c>
      <c r="F2696" t="s">
        <v>4</v>
      </c>
      <c r="G2696">
        <f>IF(F2696="PP_PM",1,IF(F2696="PP_CASH",2,3))</f>
        <v>1</v>
      </c>
      <c r="H2696" t="s">
        <v>5</v>
      </c>
      <c r="I2696">
        <f>IF(H2696="AKULAKUOB",1,IF(H2696="BUKAEXPRESS",2,IF(H2696="BUKALAPAK",3,IF(H2696="E3",4,IF(H2696="LAZADA",5,IF(H2696="MAGELLAN",6,IF(H2696="SHOPEE",7,IF(H2696="TOKOPEDIA",8,9))))))))</f>
        <v>7</v>
      </c>
      <c r="J2696">
        <v>4000</v>
      </c>
      <c r="K2696">
        <f>IF(M2696="Bermasalah",0,1)</f>
        <v>1</v>
      </c>
      <c r="L2696" t="s">
        <v>49</v>
      </c>
      <c r="M2696" t="str">
        <f t="shared" si="175"/>
        <v>Tidak Bermasalah</v>
      </c>
    </row>
    <row r="2697" spans="1:13" x14ac:dyDescent="0.25">
      <c r="A2697" s="1">
        <v>44927</v>
      </c>
      <c r="B2697" t="s">
        <v>95</v>
      </c>
      <c r="C2697">
        <f t="shared" si="178"/>
        <v>119</v>
      </c>
      <c r="D2697" t="s">
        <v>8</v>
      </c>
      <c r="E2697">
        <f>IF(D2697="ECO",1,IF(D2697="EZ",2,3))</f>
        <v>2</v>
      </c>
      <c r="F2697" t="s">
        <v>4</v>
      </c>
      <c r="G2697">
        <f>IF(F2697="PP_PM",1,IF(F2697="PP_CASH",2,3))</f>
        <v>1</v>
      </c>
      <c r="H2697" t="s">
        <v>5</v>
      </c>
      <c r="I2697">
        <f>IF(H2697="AKULAKUOB",1,IF(H2697="BUKAEXPRESS",2,IF(H2697="BUKALAPAK",3,IF(H2697="E3",4,IF(H2697="LAZADA",5,IF(H2697="MAGELLAN",6,IF(H2697="SHOPEE",7,IF(H2697="TOKOPEDIA",8,9))))))))</f>
        <v>7</v>
      </c>
      <c r="J2697">
        <v>34000</v>
      </c>
      <c r="K2697">
        <f>IF(M2697="Bermasalah",0,1)</f>
        <v>1</v>
      </c>
      <c r="L2697" t="s">
        <v>49</v>
      </c>
      <c r="M2697" t="str">
        <f t="shared" si="175"/>
        <v>Tidak Bermasalah</v>
      </c>
    </row>
    <row r="2698" spans="1:13" x14ac:dyDescent="0.25">
      <c r="A2698" s="1">
        <v>44927</v>
      </c>
      <c r="B2698" t="s">
        <v>95</v>
      </c>
      <c r="C2698">
        <f t="shared" si="178"/>
        <v>119</v>
      </c>
      <c r="D2698" t="s">
        <v>8</v>
      </c>
      <c r="E2698">
        <f>IF(D2698="ECO",1,IF(D2698="EZ",2,3))</f>
        <v>2</v>
      </c>
      <c r="F2698" t="s">
        <v>4</v>
      </c>
      <c r="G2698">
        <f>IF(F2698="PP_PM",1,IF(F2698="PP_CASH",2,3))</f>
        <v>1</v>
      </c>
      <c r="H2698" t="s">
        <v>5</v>
      </c>
      <c r="I2698">
        <f>IF(H2698="AKULAKUOB",1,IF(H2698="BUKAEXPRESS",2,IF(H2698="BUKALAPAK",3,IF(H2698="E3",4,IF(H2698="LAZADA",5,IF(H2698="MAGELLAN",6,IF(H2698="SHOPEE",7,IF(H2698="TOKOPEDIA",8,9))))))))</f>
        <v>7</v>
      </c>
      <c r="J2698">
        <v>25000</v>
      </c>
      <c r="K2698">
        <f>IF(M2698="Bermasalah",0,1)</f>
        <v>1</v>
      </c>
      <c r="L2698" t="s">
        <v>49</v>
      </c>
      <c r="M2698" t="str">
        <f t="shared" si="175"/>
        <v>Tidak Bermasalah</v>
      </c>
    </row>
    <row r="2699" spans="1:13" x14ac:dyDescent="0.25">
      <c r="A2699" s="1">
        <v>44927</v>
      </c>
      <c r="B2699" t="s">
        <v>95</v>
      </c>
      <c r="C2699">
        <f t="shared" si="178"/>
        <v>119</v>
      </c>
      <c r="D2699" t="s">
        <v>8</v>
      </c>
      <c r="E2699">
        <f>IF(D2699="ECO",1,IF(D2699="EZ",2,3))</f>
        <v>2</v>
      </c>
      <c r="F2699" t="s">
        <v>4</v>
      </c>
      <c r="G2699">
        <f>IF(F2699="PP_PM",1,IF(F2699="PP_CASH",2,3))</f>
        <v>1</v>
      </c>
      <c r="H2699" t="s">
        <v>5</v>
      </c>
      <c r="I2699">
        <f>IF(H2699="AKULAKUOB",1,IF(H2699="BUKAEXPRESS",2,IF(H2699="BUKALAPAK",3,IF(H2699="E3",4,IF(H2699="LAZADA",5,IF(H2699="MAGELLAN",6,IF(H2699="SHOPEE",7,IF(H2699="TOKOPEDIA",8,9))))))))</f>
        <v>7</v>
      </c>
      <c r="J2699">
        <v>8000</v>
      </c>
      <c r="K2699">
        <f>IF(M2699="Bermasalah",0,1)</f>
        <v>1</v>
      </c>
      <c r="L2699" t="s">
        <v>49</v>
      </c>
      <c r="M2699" t="str">
        <f t="shared" si="175"/>
        <v>Tidak Bermasalah</v>
      </c>
    </row>
    <row r="2700" spans="1:13" x14ac:dyDescent="0.25">
      <c r="A2700" s="1">
        <v>44947</v>
      </c>
      <c r="B2700" t="s">
        <v>51</v>
      </c>
      <c r="C2700">
        <f t="shared" si="178"/>
        <v>120</v>
      </c>
      <c r="D2700" t="s">
        <v>8</v>
      </c>
      <c r="E2700">
        <f>IF(D2700="ECO",1,IF(D2700="EZ",2,3))</f>
        <v>2</v>
      </c>
      <c r="F2700" t="s">
        <v>4</v>
      </c>
      <c r="G2700">
        <f>IF(F2700="PP_PM",1,IF(F2700="PP_CASH",2,3))</f>
        <v>1</v>
      </c>
      <c r="H2700" t="s">
        <v>5</v>
      </c>
      <c r="I2700">
        <f>IF(H2700="AKULAKUOB",1,IF(H2700="BUKAEXPRESS",2,IF(H2700="BUKALAPAK",3,IF(H2700="E3",4,IF(H2700="LAZADA",5,IF(H2700="MAGELLAN",6,IF(H2700="SHOPEE",7,IF(H2700="TOKOPEDIA",8,9))))))))</f>
        <v>7</v>
      </c>
      <c r="J2700">
        <v>30070</v>
      </c>
      <c r="K2700">
        <f>IF(M2700="Bermasalah",0,1)</f>
        <v>1</v>
      </c>
      <c r="L2700" t="s">
        <v>49</v>
      </c>
      <c r="M2700" t="str">
        <f t="shared" si="175"/>
        <v>Tidak Bermasalah</v>
      </c>
    </row>
    <row r="2701" spans="1:13" x14ac:dyDescent="0.25">
      <c r="A2701" s="1">
        <v>44958</v>
      </c>
      <c r="B2701" t="s">
        <v>51</v>
      </c>
      <c r="C2701">
        <f>IF(B2701=B2700,120,121)</f>
        <v>120</v>
      </c>
      <c r="D2701" t="s">
        <v>3</v>
      </c>
      <c r="E2701">
        <f>IF(D2701="ECO",1,IF(D2701="EZ",2,3))</f>
        <v>1</v>
      </c>
      <c r="F2701" t="s">
        <v>4</v>
      </c>
      <c r="G2701">
        <f>IF(F2701="PP_PM",1,IF(F2701="PP_CASH",2,3))</f>
        <v>1</v>
      </c>
      <c r="H2701" t="s">
        <v>5</v>
      </c>
      <c r="I2701">
        <f>IF(H2701="AKULAKUOB",1,IF(H2701="BUKAEXPRESS",2,IF(H2701="BUKALAPAK",3,IF(H2701="E3",4,IF(H2701="LAZADA",5,IF(H2701="MAGELLAN",6,IF(H2701="SHOPEE",7,IF(H2701="TOKOPEDIA",8,9))))))))</f>
        <v>7</v>
      </c>
      <c r="J2701">
        <v>28958</v>
      </c>
      <c r="K2701">
        <f>IF(M2701="Bermasalah",0,1)</f>
        <v>1</v>
      </c>
      <c r="L2701" t="s">
        <v>49</v>
      </c>
      <c r="M2701" t="str">
        <f t="shared" si="175"/>
        <v>Tidak Bermasalah</v>
      </c>
    </row>
    <row r="2702" spans="1:13" x14ac:dyDescent="0.25">
      <c r="A2702" s="1">
        <v>45006</v>
      </c>
      <c r="B2702" t="s">
        <v>51</v>
      </c>
      <c r="C2702">
        <f t="shared" ref="C2702:C2710" si="179">IF(B2702=B2701,120,121)</f>
        <v>120</v>
      </c>
      <c r="D2702" t="s">
        <v>3</v>
      </c>
      <c r="E2702">
        <f>IF(D2702="ECO",1,IF(D2702="EZ",2,3))</f>
        <v>1</v>
      </c>
      <c r="F2702" t="s">
        <v>4</v>
      </c>
      <c r="G2702">
        <f>IF(F2702="PP_PM",1,IF(F2702="PP_CASH",2,3))</f>
        <v>1</v>
      </c>
      <c r="H2702" t="s">
        <v>5</v>
      </c>
      <c r="I2702">
        <f>IF(H2702="AKULAKUOB",1,IF(H2702="BUKAEXPRESS",2,IF(H2702="BUKALAPAK",3,IF(H2702="E3",4,IF(H2702="LAZADA",5,IF(H2702="MAGELLAN",6,IF(H2702="SHOPEE",7,IF(H2702="TOKOPEDIA",8,9))))))))</f>
        <v>7</v>
      </c>
      <c r="J2702">
        <v>22028</v>
      </c>
      <c r="K2702">
        <f>IF(M2702="Bermasalah",0,1)</f>
        <v>1</v>
      </c>
      <c r="L2702" t="s">
        <v>49</v>
      </c>
      <c r="M2702" t="str">
        <f t="shared" si="175"/>
        <v>Tidak Bermasalah</v>
      </c>
    </row>
    <row r="2703" spans="1:13" x14ac:dyDescent="0.25">
      <c r="A2703" s="1">
        <v>45013</v>
      </c>
      <c r="B2703" t="s">
        <v>51</v>
      </c>
      <c r="C2703">
        <f t="shared" si="179"/>
        <v>120</v>
      </c>
      <c r="D2703" t="s">
        <v>3</v>
      </c>
      <c r="E2703">
        <f>IF(D2703="ECO",1,IF(D2703="EZ",2,3))</f>
        <v>1</v>
      </c>
      <c r="F2703" t="s">
        <v>4</v>
      </c>
      <c r="G2703">
        <f>IF(F2703="PP_PM",1,IF(F2703="PP_CASH",2,3))</f>
        <v>1</v>
      </c>
      <c r="H2703" t="s">
        <v>5</v>
      </c>
      <c r="I2703">
        <f>IF(H2703="AKULAKUOB",1,IF(H2703="BUKAEXPRESS",2,IF(H2703="BUKALAPAK",3,IF(H2703="E3",4,IF(H2703="LAZADA",5,IF(H2703="MAGELLAN",6,IF(H2703="SHOPEE",7,IF(H2703="TOKOPEDIA",8,9))))))))</f>
        <v>7</v>
      </c>
      <c r="J2703">
        <v>29948</v>
      </c>
      <c r="K2703">
        <f>IF(M2703="Bermasalah",0,1)</f>
        <v>1</v>
      </c>
      <c r="L2703" t="s">
        <v>49</v>
      </c>
      <c r="M2703" t="str">
        <f t="shared" si="175"/>
        <v>Tidak Bermasalah</v>
      </c>
    </row>
    <row r="2704" spans="1:13" x14ac:dyDescent="0.25">
      <c r="A2704" s="1">
        <v>45057</v>
      </c>
      <c r="B2704" t="s">
        <v>51</v>
      </c>
      <c r="C2704">
        <f t="shared" si="179"/>
        <v>120</v>
      </c>
      <c r="D2704" t="s">
        <v>3</v>
      </c>
      <c r="E2704">
        <f>IF(D2704="ECO",1,IF(D2704="EZ",2,3))</f>
        <v>1</v>
      </c>
      <c r="F2704" t="s">
        <v>4</v>
      </c>
      <c r="G2704">
        <f>IF(F2704="PP_PM",1,IF(F2704="PP_CASH",2,3))</f>
        <v>1</v>
      </c>
      <c r="H2704" t="s">
        <v>5</v>
      </c>
      <c r="I2704">
        <f>IF(H2704="AKULAKUOB",1,IF(H2704="BUKAEXPRESS",2,IF(H2704="BUKALAPAK",3,IF(H2704="E3",4,IF(H2704="LAZADA",5,IF(H2704="MAGELLAN",6,IF(H2704="SHOPEE",7,IF(H2704="TOKOPEDIA",8,9))))))))</f>
        <v>7</v>
      </c>
      <c r="J2704">
        <v>25740</v>
      </c>
      <c r="K2704">
        <f>IF(M2704="Bermasalah",0,1)</f>
        <v>0</v>
      </c>
      <c r="L2704" t="s">
        <v>131</v>
      </c>
      <c r="M2704" t="str">
        <f t="shared" si="175"/>
        <v>Bermasalah</v>
      </c>
    </row>
    <row r="2705" spans="1:13" x14ac:dyDescent="0.25">
      <c r="A2705" s="1">
        <v>45058</v>
      </c>
      <c r="B2705" t="s">
        <v>51</v>
      </c>
      <c r="C2705">
        <f t="shared" si="179"/>
        <v>120</v>
      </c>
      <c r="D2705" t="s">
        <v>3</v>
      </c>
      <c r="E2705">
        <f>IF(D2705="ECO",1,IF(D2705="EZ",2,3))</f>
        <v>1</v>
      </c>
      <c r="F2705" t="s">
        <v>4</v>
      </c>
      <c r="G2705">
        <f>IF(F2705="PP_PM",1,IF(F2705="PP_CASH",2,3))</f>
        <v>1</v>
      </c>
      <c r="H2705" t="s">
        <v>5</v>
      </c>
      <c r="I2705">
        <f>IF(H2705="AKULAKUOB",1,IF(H2705="BUKAEXPRESS",2,IF(H2705="BUKALAPAK",3,IF(H2705="E3",4,IF(H2705="LAZADA",5,IF(H2705="MAGELLAN",6,IF(H2705="SHOPEE",7,IF(H2705="TOKOPEDIA",8,9))))))))</f>
        <v>7</v>
      </c>
      <c r="J2705">
        <v>23265</v>
      </c>
      <c r="K2705">
        <f>IF(M2705="Bermasalah",0,1)</f>
        <v>1</v>
      </c>
      <c r="L2705" t="s">
        <v>49</v>
      </c>
      <c r="M2705" t="str">
        <f t="shared" si="175"/>
        <v>Tidak Bermasalah</v>
      </c>
    </row>
    <row r="2706" spans="1:13" x14ac:dyDescent="0.25">
      <c r="A2706" s="1">
        <v>45047</v>
      </c>
      <c r="B2706" t="s">
        <v>51</v>
      </c>
      <c r="C2706">
        <f t="shared" si="179"/>
        <v>120</v>
      </c>
      <c r="D2706" t="s">
        <v>3</v>
      </c>
      <c r="E2706">
        <f>IF(D2706="ECO",1,IF(D2706="EZ",2,3))</f>
        <v>1</v>
      </c>
      <c r="F2706" t="s">
        <v>4</v>
      </c>
      <c r="G2706">
        <f>IF(F2706="PP_PM",1,IF(F2706="PP_CASH",2,3))</f>
        <v>1</v>
      </c>
      <c r="H2706" t="s">
        <v>5</v>
      </c>
      <c r="I2706">
        <f>IF(H2706="AKULAKUOB",1,IF(H2706="BUKAEXPRESS",2,IF(H2706="BUKALAPAK",3,IF(H2706="E3",4,IF(H2706="LAZADA",5,IF(H2706="MAGELLAN",6,IF(H2706="SHOPEE",7,IF(H2706="TOKOPEDIA",8,9))))))))</f>
        <v>7</v>
      </c>
      <c r="J2706">
        <v>17325</v>
      </c>
      <c r="K2706">
        <f>IF(M2706="Bermasalah",0,1)</f>
        <v>1</v>
      </c>
      <c r="L2706" t="s">
        <v>49</v>
      </c>
      <c r="M2706" t="str">
        <f t="shared" si="175"/>
        <v>Tidak Bermasalah</v>
      </c>
    </row>
    <row r="2707" spans="1:13" x14ac:dyDescent="0.25">
      <c r="A2707" s="1">
        <v>45080</v>
      </c>
      <c r="B2707" t="s">
        <v>51</v>
      </c>
      <c r="C2707">
        <f t="shared" si="179"/>
        <v>120</v>
      </c>
      <c r="D2707" t="s">
        <v>3</v>
      </c>
      <c r="E2707">
        <f>IF(D2707="ECO",1,IF(D2707="EZ",2,3))</f>
        <v>1</v>
      </c>
      <c r="F2707" t="s">
        <v>4</v>
      </c>
      <c r="G2707">
        <f>IF(F2707="PP_PM",1,IF(F2707="PP_CASH",2,3))</f>
        <v>1</v>
      </c>
      <c r="H2707" t="s">
        <v>5</v>
      </c>
      <c r="I2707">
        <f>IF(H2707="AKULAKUOB",1,IF(H2707="BUKAEXPRESS",2,IF(H2707="BUKALAPAK",3,IF(H2707="E3",4,IF(H2707="LAZADA",5,IF(H2707="MAGELLAN",6,IF(H2707="SHOPEE",7,IF(H2707="TOKOPEDIA",8,9))))))))</f>
        <v>7</v>
      </c>
      <c r="J2707">
        <v>26730</v>
      </c>
      <c r="K2707">
        <f>IF(M2707="Bermasalah",0,1)</f>
        <v>1</v>
      </c>
      <c r="L2707" t="s">
        <v>49</v>
      </c>
      <c r="M2707" t="str">
        <f t="shared" si="175"/>
        <v>Tidak Bermasalah</v>
      </c>
    </row>
    <row r="2708" spans="1:13" x14ac:dyDescent="0.25">
      <c r="A2708" s="1">
        <v>45097</v>
      </c>
      <c r="B2708" t="s">
        <v>51</v>
      </c>
      <c r="C2708">
        <f t="shared" si="179"/>
        <v>120</v>
      </c>
      <c r="D2708" t="s">
        <v>8</v>
      </c>
      <c r="E2708">
        <f>IF(D2708="ECO",1,IF(D2708="EZ",2,3))</f>
        <v>2</v>
      </c>
      <c r="F2708" t="s">
        <v>4</v>
      </c>
      <c r="G2708">
        <f>IF(F2708="PP_PM",1,IF(F2708="PP_CASH",2,3))</f>
        <v>1</v>
      </c>
      <c r="H2708" t="s">
        <v>5</v>
      </c>
      <c r="I2708">
        <f>IF(H2708="AKULAKUOB",1,IF(H2708="BUKAEXPRESS",2,IF(H2708="BUKALAPAK",3,IF(H2708="E3",4,IF(H2708="LAZADA",5,IF(H2708="MAGELLAN",6,IF(H2708="SHOPEE",7,IF(H2708="TOKOPEDIA",8,9))))))))</f>
        <v>7</v>
      </c>
      <c r="J2708">
        <v>24250</v>
      </c>
      <c r="K2708">
        <f>IF(M2708="Bermasalah",0,1)</f>
        <v>1</v>
      </c>
      <c r="L2708" t="s">
        <v>49</v>
      </c>
      <c r="M2708" t="str">
        <f t="shared" si="175"/>
        <v>Tidak Bermasalah</v>
      </c>
    </row>
    <row r="2709" spans="1:13" x14ac:dyDescent="0.25">
      <c r="A2709" s="1">
        <v>44956</v>
      </c>
      <c r="B2709" t="s">
        <v>135</v>
      </c>
      <c r="C2709">
        <f t="shared" si="179"/>
        <v>121</v>
      </c>
      <c r="D2709" t="s">
        <v>8</v>
      </c>
      <c r="E2709">
        <f>IF(D2709="ECO",1,IF(D2709="EZ",2,3))</f>
        <v>2</v>
      </c>
      <c r="F2709" t="s">
        <v>4</v>
      </c>
      <c r="G2709">
        <f>IF(F2709="PP_PM",1,IF(F2709="PP_CASH",2,3))</f>
        <v>1</v>
      </c>
      <c r="H2709" t="s">
        <v>12</v>
      </c>
      <c r="I2709">
        <f>IF(H2709="AKULAKUOB",1,IF(H2709="BUKAEXPRESS",2,IF(H2709="BUKALAPAK",3,IF(H2709="E3",4,IF(H2709="LAZADA",5,IF(H2709="MAGELLAN",6,IF(H2709="SHOPEE",7,IF(H2709="TOKOPEDIA",8,9))))))))</f>
        <v>6</v>
      </c>
      <c r="J2709">
        <v>42195</v>
      </c>
      <c r="K2709">
        <f>IF(M2709="Bermasalah",0,1)</f>
        <v>1</v>
      </c>
      <c r="L2709" t="s">
        <v>49</v>
      </c>
      <c r="M2709" t="str">
        <f t="shared" ref="M2709:M2771" si="180">IF(L2709="Other","Bermasalah",IF(L2709="Delivery","Tidak Bermasalah",IF(L2709="Kirim","Tidak Bermasalah",IF(L2709="Pack","Tidak Bermasalah",IF(L2709="Paket Bermasalah","Bermasalah",IF(L2709="Paket Tinggal Gudang","Tidak Bermasalah",IF(L2709="Sampai","Tidak Bermasalah",IF(L2709="Tanda Terima","Tidak Bermasalah",IF(L2709="TTD Retur","Bermasalah",0)))))))))</f>
        <v>Tidak Bermasalah</v>
      </c>
    </row>
    <row r="2710" spans="1:13" x14ac:dyDescent="0.25">
      <c r="A2710" s="1">
        <v>44956</v>
      </c>
      <c r="B2710" t="s">
        <v>135</v>
      </c>
      <c r="C2710">
        <f>IF(B2710=B2709,121,122)</f>
        <v>121</v>
      </c>
      <c r="D2710" t="s">
        <v>8</v>
      </c>
      <c r="E2710">
        <f>IF(D2710="ECO",1,IF(D2710="EZ",2,3))</f>
        <v>2</v>
      </c>
      <c r="F2710" t="s">
        <v>4</v>
      </c>
      <c r="G2710">
        <f>IF(F2710="PP_PM",1,IF(F2710="PP_CASH",2,3))</f>
        <v>1</v>
      </c>
      <c r="H2710" t="s">
        <v>12</v>
      </c>
      <c r="I2710">
        <f>IF(H2710="AKULAKUOB",1,IF(H2710="BUKAEXPRESS",2,IF(H2710="BUKALAPAK",3,IF(H2710="E3",4,IF(H2710="LAZADA",5,IF(H2710="MAGELLAN",6,IF(H2710="SHOPEE",7,IF(H2710="TOKOPEDIA",8,9))))))))</f>
        <v>6</v>
      </c>
      <c r="J2710">
        <v>42195</v>
      </c>
      <c r="K2710">
        <f>IF(M2710="Bermasalah",0,1)</f>
        <v>1</v>
      </c>
      <c r="L2710" t="s">
        <v>49</v>
      </c>
      <c r="M2710" t="str">
        <f t="shared" si="180"/>
        <v>Tidak Bermasalah</v>
      </c>
    </row>
    <row r="2711" spans="1:13" x14ac:dyDescent="0.25">
      <c r="A2711" s="1">
        <v>44969</v>
      </c>
      <c r="B2711" t="s">
        <v>135</v>
      </c>
      <c r="C2711">
        <f t="shared" ref="C2711:C2720" si="181">IF(B2711=B2710,121,122)</f>
        <v>121</v>
      </c>
      <c r="D2711" t="s">
        <v>8</v>
      </c>
      <c r="E2711">
        <f>IF(D2711="ECO",1,IF(D2711="EZ",2,3))</f>
        <v>2</v>
      </c>
      <c r="F2711" t="s">
        <v>4</v>
      </c>
      <c r="G2711">
        <f>IF(F2711="PP_PM",1,IF(F2711="PP_CASH",2,3))</f>
        <v>1</v>
      </c>
      <c r="H2711" t="s">
        <v>12</v>
      </c>
      <c r="I2711">
        <f>IF(H2711="AKULAKUOB",1,IF(H2711="BUKAEXPRESS",2,IF(H2711="BUKALAPAK",3,IF(H2711="E3",4,IF(H2711="LAZADA",5,IF(H2711="MAGELLAN",6,IF(H2711="SHOPEE",7,IF(H2711="TOKOPEDIA",8,9))))))))</f>
        <v>6</v>
      </c>
      <c r="J2711">
        <v>34435</v>
      </c>
      <c r="K2711">
        <f>IF(M2711="Bermasalah",0,1)</f>
        <v>1</v>
      </c>
      <c r="L2711" t="s">
        <v>49</v>
      </c>
      <c r="M2711" t="str">
        <f t="shared" si="180"/>
        <v>Tidak Bermasalah</v>
      </c>
    </row>
    <row r="2712" spans="1:13" x14ac:dyDescent="0.25">
      <c r="A2712" s="1">
        <v>45045</v>
      </c>
      <c r="B2712" t="s">
        <v>135</v>
      </c>
      <c r="C2712">
        <f t="shared" si="181"/>
        <v>121</v>
      </c>
      <c r="D2712" t="s">
        <v>8</v>
      </c>
      <c r="E2712">
        <f>IF(D2712="ECO",1,IF(D2712="EZ",2,3))</f>
        <v>2</v>
      </c>
      <c r="F2712" t="s">
        <v>4</v>
      </c>
      <c r="G2712">
        <f>IF(F2712="PP_PM",1,IF(F2712="PP_CASH",2,3))</f>
        <v>1</v>
      </c>
      <c r="H2712" t="s">
        <v>12</v>
      </c>
      <c r="I2712">
        <f>IF(H2712="AKULAKUOB",1,IF(H2712="BUKAEXPRESS",2,IF(H2712="BUKALAPAK",3,IF(H2712="E3",4,IF(H2712="LAZADA",5,IF(H2712="MAGELLAN",6,IF(H2712="SHOPEE",7,IF(H2712="TOKOPEDIA",8,9))))))))</f>
        <v>6</v>
      </c>
      <c r="J2712">
        <v>42195</v>
      </c>
      <c r="K2712">
        <f>IF(M2712="Bermasalah",0,1)</f>
        <v>1</v>
      </c>
      <c r="L2712" t="s">
        <v>49</v>
      </c>
      <c r="M2712" t="str">
        <f t="shared" si="180"/>
        <v>Tidak Bermasalah</v>
      </c>
    </row>
    <row r="2713" spans="1:13" x14ac:dyDescent="0.25">
      <c r="A2713" s="1">
        <v>45045</v>
      </c>
      <c r="B2713" t="s">
        <v>135</v>
      </c>
      <c r="C2713">
        <f t="shared" si="181"/>
        <v>121</v>
      </c>
      <c r="D2713" t="s">
        <v>8</v>
      </c>
      <c r="E2713">
        <f>IF(D2713="ECO",1,IF(D2713="EZ",2,3))</f>
        <v>2</v>
      </c>
      <c r="F2713" t="s">
        <v>4</v>
      </c>
      <c r="G2713">
        <f>IF(F2713="PP_PM",1,IF(F2713="PP_CASH",2,3))</f>
        <v>1</v>
      </c>
      <c r="H2713" t="s">
        <v>12</v>
      </c>
      <c r="I2713">
        <f>IF(H2713="AKULAKUOB",1,IF(H2713="BUKAEXPRESS",2,IF(H2713="BUKALAPAK",3,IF(H2713="E3",4,IF(H2713="LAZADA",5,IF(H2713="MAGELLAN",6,IF(H2713="SHOPEE",7,IF(H2713="TOKOPEDIA",8,9))))))))</f>
        <v>6</v>
      </c>
      <c r="J2713">
        <v>17920</v>
      </c>
      <c r="K2713">
        <f>IF(M2713="Bermasalah",0,1)</f>
        <v>1</v>
      </c>
      <c r="L2713" t="s">
        <v>49</v>
      </c>
      <c r="M2713" t="str">
        <f t="shared" si="180"/>
        <v>Tidak Bermasalah</v>
      </c>
    </row>
    <row r="2714" spans="1:13" x14ac:dyDescent="0.25">
      <c r="A2714" s="1">
        <v>45088</v>
      </c>
      <c r="B2714" t="s">
        <v>135</v>
      </c>
      <c r="C2714">
        <f t="shared" si="181"/>
        <v>121</v>
      </c>
      <c r="D2714" t="s">
        <v>8</v>
      </c>
      <c r="E2714">
        <f>IF(D2714="ECO",1,IF(D2714="EZ",2,3))</f>
        <v>2</v>
      </c>
      <c r="F2714" t="s">
        <v>4</v>
      </c>
      <c r="G2714">
        <f>IF(F2714="PP_PM",1,IF(F2714="PP_CASH",2,3))</f>
        <v>1</v>
      </c>
      <c r="H2714" t="s">
        <v>12</v>
      </c>
      <c r="I2714">
        <f>IF(H2714="AKULAKUOB",1,IF(H2714="BUKAEXPRESS",2,IF(H2714="BUKALAPAK",3,IF(H2714="E3",4,IF(H2714="LAZADA",5,IF(H2714="MAGELLAN",6,IF(H2714="SHOPEE",7,IF(H2714="TOKOPEDIA",8,9))))))))</f>
        <v>6</v>
      </c>
      <c r="J2714">
        <v>17460</v>
      </c>
      <c r="K2714">
        <f>IF(M2714="Bermasalah",0,1)</f>
        <v>0</v>
      </c>
      <c r="L2714" t="s">
        <v>19</v>
      </c>
      <c r="M2714" t="str">
        <f t="shared" si="180"/>
        <v>Bermasalah</v>
      </c>
    </row>
    <row r="2715" spans="1:13" x14ac:dyDescent="0.25">
      <c r="A2715" s="1">
        <v>44970</v>
      </c>
      <c r="B2715" t="s">
        <v>135</v>
      </c>
      <c r="C2715">
        <f t="shared" si="181"/>
        <v>121</v>
      </c>
      <c r="D2715" t="s">
        <v>3</v>
      </c>
      <c r="E2715">
        <f>IF(D2715="ECO",1,IF(D2715="EZ",2,3))</f>
        <v>1</v>
      </c>
      <c r="F2715" t="s">
        <v>4</v>
      </c>
      <c r="G2715">
        <f>IF(F2715="PP_PM",1,IF(F2715="PP_CASH",2,3))</f>
        <v>1</v>
      </c>
      <c r="H2715" t="s">
        <v>5</v>
      </c>
      <c r="I2715">
        <f>IF(H2715="AKULAKUOB",1,IF(H2715="BUKAEXPRESS",2,IF(H2715="BUKALAPAK",3,IF(H2715="E3",4,IF(H2715="LAZADA",5,IF(H2715="MAGELLAN",6,IF(H2715="SHOPEE",7,IF(H2715="TOKOPEDIA",8,9))))))))</f>
        <v>7</v>
      </c>
      <c r="J2715">
        <v>33412</v>
      </c>
      <c r="K2715">
        <f>IF(M2715="Bermasalah",0,1)</f>
        <v>1</v>
      </c>
      <c r="L2715" t="s">
        <v>49</v>
      </c>
      <c r="M2715" t="str">
        <f t="shared" si="180"/>
        <v>Tidak Bermasalah</v>
      </c>
    </row>
    <row r="2716" spans="1:13" x14ac:dyDescent="0.25">
      <c r="A2716" s="1">
        <v>45023</v>
      </c>
      <c r="B2716" t="s">
        <v>135</v>
      </c>
      <c r="C2716">
        <f t="shared" si="181"/>
        <v>121</v>
      </c>
      <c r="D2716" t="s">
        <v>8</v>
      </c>
      <c r="E2716">
        <f>IF(D2716="ECO",1,IF(D2716="EZ",2,3))</f>
        <v>2</v>
      </c>
      <c r="F2716" t="s">
        <v>4</v>
      </c>
      <c r="G2716">
        <f>IF(F2716="PP_PM",1,IF(F2716="PP_CASH",2,3))</f>
        <v>1</v>
      </c>
      <c r="H2716" t="s">
        <v>5</v>
      </c>
      <c r="I2716">
        <f>IF(H2716="AKULAKUOB",1,IF(H2716="BUKAEXPRESS",2,IF(H2716="BUKALAPAK",3,IF(H2716="E3",4,IF(H2716="LAZADA",5,IF(H2716="MAGELLAN",6,IF(H2716="SHOPEE",7,IF(H2716="TOKOPEDIA",8,9))))))))</f>
        <v>7</v>
      </c>
      <c r="J2716">
        <v>48015</v>
      </c>
      <c r="K2716">
        <f>IF(M2716="Bermasalah",0,1)</f>
        <v>1</v>
      </c>
      <c r="L2716" t="s">
        <v>49</v>
      </c>
      <c r="M2716" t="str">
        <f t="shared" si="180"/>
        <v>Tidak Bermasalah</v>
      </c>
    </row>
    <row r="2717" spans="1:13" x14ac:dyDescent="0.25">
      <c r="A2717" s="1">
        <v>45059</v>
      </c>
      <c r="B2717" t="s">
        <v>135</v>
      </c>
      <c r="C2717">
        <f t="shared" si="181"/>
        <v>121</v>
      </c>
      <c r="D2717" t="s">
        <v>3</v>
      </c>
      <c r="E2717">
        <f>IF(D2717="ECO",1,IF(D2717="EZ",2,3))</f>
        <v>1</v>
      </c>
      <c r="F2717" t="s">
        <v>4</v>
      </c>
      <c r="G2717">
        <f>IF(F2717="PP_PM",1,IF(F2717="PP_CASH",2,3))</f>
        <v>1</v>
      </c>
      <c r="H2717" t="s">
        <v>5</v>
      </c>
      <c r="I2717">
        <f>IF(H2717="AKULAKUOB",1,IF(H2717="BUKAEXPRESS",2,IF(H2717="BUKALAPAK",3,IF(H2717="E3",4,IF(H2717="LAZADA",5,IF(H2717="MAGELLAN",6,IF(H2717="SHOPEE",7,IF(H2717="TOKOPEDIA",8,9))))))))</f>
        <v>7</v>
      </c>
      <c r="J2717">
        <v>29948</v>
      </c>
      <c r="K2717">
        <f>IF(M2717="Bermasalah",0,1)</f>
        <v>1</v>
      </c>
      <c r="L2717" t="s">
        <v>49</v>
      </c>
      <c r="M2717" t="str">
        <f t="shared" si="180"/>
        <v>Tidak Bermasalah</v>
      </c>
    </row>
    <row r="2718" spans="1:13" x14ac:dyDescent="0.25">
      <c r="A2718" s="1">
        <v>45092</v>
      </c>
      <c r="B2718" t="s">
        <v>135</v>
      </c>
      <c r="C2718">
        <f t="shared" si="181"/>
        <v>121</v>
      </c>
      <c r="D2718" t="s">
        <v>8</v>
      </c>
      <c r="E2718">
        <f>IF(D2718="ECO",1,IF(D2718="EZ",2,3))</f>
        <v>2</v>
      </c>
      <c r="F2718" t="s">
        <v>4</v>
      </c>
      <c r="G2718">
        <f>IF(F2718="PP_PM",1,IF(F2718="PP_CASH",2,3))</f>
        <v>1</v>
      </c>
      <c r="H2718" t="s">
        <v>5</v>
      </c>
      <c r="I2718">
        <f>IF(H2718="AKULAKUOB",1,IF(H2718="BUKAEXPRESS",2,IF(H2718="BUKALAPAK",3,IF(H2718="E3",4,IF(H2718="LAZADA",5,IF(H2718="MAGELLAN",6,IF(H2718="SHOPEE",7,IF(H2718="TOKOPEDIA",8,9))))))))</f>
        <v>7</v>
      </c>
      <c r="J2718">
        <v>27645</v>
      </c>
      <c r="K2718">
        <f>IF(M2718="Bermasalah",0,1)</f>
        <v>0</v>
      </c>
      <c r="L2718" t="s">
        <v>131</v>
      </c>
      <c r="M2718" t="str">
        <f t="shared" si="180"/>
        <v>Bermasalah</v>
      </c>
    </row>
    <row r="2719" spans="1:13" x14ac:dyDescent="0.25">
      <c r="A2719" s="1">
        <v>44939</v>
      </c>
      <c r="B2719" t="s">
        <v>50</v>
      </c>
      <c r="C2719">
        <f t="shared" si="181"/>
        <v>122</v>
      </c>
      <c r="D2719" t="s">
        <v>8</v>
      </c>
      <c r="E2719">
        <f>IF(D2719="ECO",1,IF(D2719="EZ",2,3))</f>
        <v>2</v>
      </c>
      <c r="F2719" t="s">
        <v>4</v>
      </c>
      <c r="G2719">
        <f>IF(F2719="PP_PM",1,IF(F2719="PP_CASH",2,3))</f>
        <v>1</v>
      </c>
      <c r="H2719" t="s">
        <v>5</v>
      </c>
      <c r="I2719">
        <f>IF(H2719="AKULAKUOB",1,IF(H2719="BUKAEXPRESS",2,IF(H2719="BUKALAPAK",3,IF(H2719="E3",4,IF(H2719="LAZADA",5,IF(H2719="MAGELLAN",6,IF(H2719="SHOPEE",7,IF(H2719="TOKOPEDIA",8,9))))))))</f>
        <v>7</v>
      </c>
      <c r="J2719">
        <v>38315</v>
      </c>
      <c r="K2719">
        <f>IF(M2719="Bermasalah",0,1)</f>
        <v>1</v>
      </c>
      <c r="L2719" t="s">
        <v>49</v>
      </c>
      <c r="M2719" t="str">
        <f t="shared" si="180"/>
        <v>Tidak Bermasalah</v>
      </c>
    </row>
    <row r="2720" spans="1:13" x14ac:dyDescent="0.25">
      <c r="A2720" s="1">
        <v>44950</v>
      </c>
      <c r="B2720" t="s">
        <v>50</v>
      </c>
      <c r="C2720">
        <f>IF(B2720=B2719,122,123)</f>
        <v>122</v>
      </c>
      <c r="D2720" t="s">
        <v>3</v>
      </c>
      <c r="E2720">
        <f>IF(D2720="ECO",1,IF(D2720="EZ",2,3))</f>
        <v>1</v>
      </c>
      <c r="F2720" t="s">
        <v>4</v>
      </c>
      <c r="G2720">
        <f>IF(F2720="PP_PM",1,IF(F2720="PP_CASH",2,3))</f>
        <v>1</v>
      </c>
      <c r="H2720" t="s">
        <v>5</v>
      </c>
      <c r="I2720">
        <f>IF(H2720="AKULAKUOB",1,IF(H2720="BUKAEXPRESS",2,IF(H2720="BUKALAPAK",3,IF(H2720="E3",4,IF(H2720="LAZADA",5,IF(H2720="MAGELLAN",6,IF(H2720="SHOPEE",7,IF(H2720="TOKOPEDIA",8,9))))))))</f>
        <v>7</v>
      </c>
      <c r="J2720">
        <v>24998</v>
      </c>
      <c r="K2720">
        <f>IF(M2720="Bermasalah",0,1)</f>
        <v>1</v>
      </c>
      <c r="L2720" t="s">
        <v>49</v>
      </c>
      <c r="M2720" t="str">
        <f t="shared" si="180"/>
        <v>Tidak Bermasalah</v>
      </c>
    </row>
    <row r="2721" spans="1:13" x14ac:dyDescent="0.25">
      <c r="A2721" s="1">
        <v>44957</v>
      </c>
      <c r="B2721" t="s">
        <v>50</v>
      </c>
      <c r="C2721">
        <f t="shared" ref="C2721:C2767" si="182">IF(B2721=B2720,122,123)</f>
        <v>122</v>
      </c>
      <c r="D2721" t="s">
        <v>3</v>
      </c>
      <c r="E2721">
        <f>IF(D2721="ECO",1,IF(D2721="EZ",2,3))</f>
        <v>1</v>
      </c>
      <c r="F2721" t="s">
        <v>4</v>
      </c>
      <c r="G2721">
        <f>IF(F2721="PP_PM",1,IF(F2721="PP_CASH",2,3))</f>
        <v>1</v>
      </c>
      <c r="H2721" t="s">
        <v>5</v>
      </c>
      <c r="I2721">
        <f>IF(H2721="AKULAKUOB",1,IF(H2721="BUKAEXPRESS",2,IF(H2721="BUKALAPAK",3,IF(H2721="E3",4,IF(H2721="LAZADA",5,IF(H2721="MAGELLAN",6,IF(H2721="SHOPEE",7,IF(H2721="TOKOPEDIA",8,9))))))))</f>
        <v>7</v>
      </c>
      <c r="J2721">
        <v>25740</v>
      </c>
      <c r="K2721">
        <f>IF(M2721="Bermasalah",0,1)</f>
        <v>1</v>
      </c>
      <c r="L2721" t="s">
        <v>49</v>
      </c>
      <c r="M2721" t="str">
        <f t="shared" si="180"/>
        <v>Tidak Bermasalah</v>
      </c>
    </row>
    <row r="2722" spans="1:13" x14ac:dyDescent="0.25">
      <c r="A2722" s="1">
        <v>44956</v>
      </c>
      <c r="B2722" t="s">
        <v>50</v>
      </c>
      <c r="C2722">
        <f t="shared" si="182"/>
        <v>122</v>
      </c>
      <c r="D2722" t="s">
        <v>3</v>
      </c>
      <c r="E2722">
        <f>IF(D2722="ECO",1,IF(D2722="EZ",2,3))</f>
        <v>1</v>
      </c>
      <c r="F2722" t="s">
        <v>4</v>
      </c>
      <c r="G2722">
        <f>IF(F2722="PP_PM",1,IF(F2722="PP_CASH",2,3))</f>
        <v>1</v>
      </c>
      <c r="H2722" t="s">
        <v>5</v>
      </c>
      <c r="I2722">
        <f>IF(H2722="AKULAKUOB",1,IF(H2722="BUKAEXPRESS",2,IF(H2722="BUKALAPAK",3,IF(H2722="E3",4,IF(H2722="LAZADA",5,IF(H2722="MAGELLAN",6,IF(H2722="SHOPEE",7,IF(H2722="TOKOPEDIA",8,9))))))))</f>
        <v>7</v>
      </c>
      <c r="J2722">
        <v>22028</v>
      </c>
      <c r="K2722">
        <f>IF(M2722="Bermasalah",0,1)</f>
        <v>1</v>
      </c>
      <c r="L2722" t="s">
        <v>49</v>
      </c>
      <c r="M2722" t="str">
        <f t="shared" si="180"/>
        <v>Tidak Bermasalah</v>
      </c>
    </row>
    <row r="2723" spans="1:13" x14ac:dyDescent="0.25">
      <c r="A2723" s="1">
        <v>44954</v>
      </c>
      <c r="B2723" t="s">
        <v>50</v>
      </c>
      <c r="C2723">
        <f t="shared" si="182"/>
        <v>122</v>
      </c>
      <c r="D2723" t="s">
        <v>3</v>
      </c>
      <c r="E2723">
        <f>IF(D2723="ECO",1,IF(D2723="EZ",2,3))</f>
        <v>1</v>
      </c>
      <c r="F2723" t="s">
        <v>4</v>
      </c>
      <c r="G2723">
        <f>IF(F2723="PP_PM",1,IF(F2723="PP_CASH",2,3))</f>
        <v>1</v>
      </c>
      <c r="H2723" t="s">
        <v>5</v>
      </c>
      <c r="I2723">
        <f>IF(H2723="AKULAKUOB",1,IF(H2723="BUKAEXPRESS",2,IF(H2723="BUKALAPAK",3,IF(H2723="E3",4,IF(H2723="LAZADA",5,IF(H2723="MAGELLAN",6,IF(H2723="SHOPEE",7,IF(H2723="TOKOPEDIA",8,9))))))))</f>
        <v>7</v>
      </c>
      <c r="J2723">
        <v>27472</v>
      </c>
      <c r="K2723">
        <f>IF(M2723="Bermasalah",0,1)</f>
        <v>1</v>
      </c>
      <c r="L2723" t="s">
        <v>49</v>
      </c>
      <c r="M2723" t="str">
        <f t="shared" si="180"/>
        <v>Tidak Bermasalah</v>
      </c>
    </row>
    <row r="2724" spans="1:13" x14ac:dyDescent="0.25">
      <c r="A2724" s="1">
        <v>44954</v>
      </c>
      <c r="B2724" t="s">
        <v>50</v>
      </c>
      <c r="C2724">
        <f t="shared" si="182"/>
        <v>122</v>
      </c>
      <c r="D2724" t="s">
        <v>3</v>
      </c>
      <c r="E2724">
        <f>IF(D2724="ECO",1,IF(D2724="EZ",2,3))</f>
        <v>1</v>
      </c>
      <c r="F2724" t="s">
        <v>4</v>
      </c>
      <c r="G2724">
        <f>IF(F2724="PP_PM",1,IF(F2724="PP_CASH",2,3))</f>
        <v>1</v>
      </c>
      <c r="H2724" t="s">
        <v>5</v>
      </c>
      <c r="I2724">
        <f>IF(H2724="AKULAKUOB",1,IF(H2724="BUKAEXPRESS",2,IF(H2724="BUKALAPAK",3,IF(H2724="E3",4,IF(H2724="LAZADA",5,IF(H2724="MAGELLAN",6,IF(H2724="SHOPEE",7,IF(H2724="TOKOPEDIA",8,9))))))))</f>
        <v>7</v>
      </c>
      <c r="J2724">
        <v>25245</v>
      </c>
      <c r="K2724">
        <f>IF(M2724="Bermasalah",0,1)</f>
        <v>1</v>
      </c>
      <c r="L2724" t="s">
        <v>49</v>
      </c>
      <c r="M2724" t="str">
        <f t="shared" si="180"/>
        <v>Tidak Bermasalah</v>
      </c>
    </row>
    <row r="2725" spans="1:13" x14ac:dyDescent="0.25">
      <c r="A2725" s="1">
        <v>44956</v>
      </c>
      <c r="B2725" t="s">
        <v>50</v>
      </c>
      <c r="C2725">
        <f t="shared" si="182"/>
        <v>122</v>
      </c>
      <c r="D2725" t="s">
        <v>8</v>
      </c>
      <c r="E2725">
        <f>IF(D2725="ECO",1,IF(D2725="EZ",2,3))</f>
        <v>2</v>
      </c>
      <c r="F2725" t="s">
        <v>4</v>
      </c>
      <c r="G2725">
        <f>IF(F2725="PP_PM",1,IF(F2725="PP_CASH",2,3))</f>
        <v>1</v>
      </c>
      <c r="H2725" t="s">
        <v>5</v>
      </c>
      <c r="I2725">
        <f>IF(H2725="AKULAKUOB",1,IF(H2725="BUKAEXPRESS",2,IF(H2725="BUKALAPAK",3,IF(H2725="E3",4,IF(H2725="LAZADA",5,IF(H2725="MAGELLAN",6,IF(H2725="SHOPEE",7,IF(H2725="TOKOPEDIA",8,9))))))))</f>
        <v>7</v>
      </c>
      <c r="J2725">
        <v>48015</v>
      </c>
      <c r="K2725">
        <f>IF(M2725="Bermasalah",0,1)</f>
        <v>1</v>
      </c>
      <c r="L2725" t="s">
        <v>49</v>
      </c>
      <c r="M2725" t="str">
        <f t="shared" si="180"/>
        <v>Tidak Bermasalah</v>
      </c>
    </row>
    <row r="2726" spans="1:13" x14ac:dyDescent="0.25">
      <c r="A2726" s="1">
        <v>44940</v>
      </c>
      <c r="B2726" t="s">
        <v>50</v>
      </c>
      <c r="C2726">
        <f t="shared" si="182"/>
        <v>122</v>
      </c>
      <c r="D2726" t="s">
        <v>3</v>
      </c>
      <c r="E2726">
        <f>IF(D2726="ECO",1,IF(D2726="EZ",2,3))</f>
        <v>1</v>
      </c>
      <c r="F2726" t="s">
        <v>4</v>
      </c>
      <c r="G2726">
        <f>IF(F2726="PP_PM",1,IF(F2726="PP_CASH",2,3))</f>
        <v>1</v>
      </c>
      <c r="H2726" t="s">
        <v>5</v>
      </c>
      <c r="I2726">
        <f>IF(H2726="AKULAKUOB",1,IF(H2726="BUKAEXPRESS",2,IF(H2726="BUKALAPAK",3,IF(H2726="E3",4,IF(H2726="LAZADA",5,IF(H2726="MAGELLAN",6,IF(H2726="SHOPEE",7,IF(H2726="TOKOPEDIA",8,9))))))))</f>
        <v>7</v>
      </c>
      <c r="J2726">
        <v>13860</v>
      </c>
      <c r="K2726">
        <f>IF(M2726="Bermasalah",0,1)</f>
        <v>1</v>
      </c>
      <c r="L2726" t="s">
        <v>49</v>
      </c>
      <c r="M2726" t="str">
        <f t="shared" si="180"/>
        <v>Tidak Bermasalah</v>
      </c>
    </row>
    <row r="2727" spans="1:13" x14ac:dyDescent="0.25">
      <c r="A2727" s="1">
        <v>44927</v>
      </c>
      <c r="B2727" t="s">
        <v>50</v>
      </c>
      <c r="C2727">
        <f t="shared" si="182"/>
        <v>122</v>
      </c>
      <c r="D2727" t="s">
        <v>8</v>
      </c>
      <c r="E2727">
        <f>IF(D2727="ECO",1,IF(D2727="EZ",2,3))</f>
        <v>2</v>
      </c>
      <c r="F2727" t="s">
        <v>4</v>
      </c>
      <c r="G2727">
        <f>IF(F2727="PP_PM",1,IF(F2727="PP_CASH",2,3))</f>
        <v>1</v>
      </c>
      <c r="H2727" t="s">
        <v>5</v>
      </c>
      <c r="I2727">
        <f>IF(H2727="AKULAKUOB",1,IF(H2727="BUKAEXPRESS",2,IF(H2727="BUKALAPAK",3,IF(H2727="E3",4,IF(H2727="LAZADA",5,IF(H2727="MAGELLAN",6,IF(H2727="SHOPEE",7,IF(H2727="TOKOPEDIA",8,9))))))))</f>
        <v>7</v>
      </c>
      <c r="J2727">
        <v>40000</v>
      </c>
      <c r="K2727">
        <f>IF(M2727="Bermasalah",0,1)</f>
        <v>1</v>
      </c>
      <c r="L2727" t="s">
        <v>49</v>
      </c>
      <c r="M2727" t="str">
        <f t="shared" si="180"/>
        <v>Tidak Bermasalah</v>
      </c>
    </row>
    <row r="2728" spans="1:13" x14ac:dyDescent="0.25">
      <c r="A2728" s="1">
        <v>44927</v>
      </c>
      <c r="B2728" t="s">
        <v>50</v>
      </c>
      <c r="C2728">
        <f t="shared" si="182"/>
        <v>122</v>
      </c>
      <c r="D2728" t="s">
        <v>3</v>
      </c>
      <c r="E2728">
        <f>IF(D2728="ECO",1,IF(D2728="EZ",2,3))</f>
        <v>1</v>
      </c>
      <c r="F2728" t="s">
        <v>4</v>
      </c>
      <c r="G2728">
        <f>IF(F2728="PP_PM",1,IF(F2728="PP_CASH",2,3))</f>
        <v>1</v>
      </c>
      <c r="H2728" t="s">
        <v>5</v>
      </c>
      <c r="I2728">
        <f>IF(H2728="AKULAKUOB",1,IF(H2728="BUKAEXPRESS",2,IF(H2728="BUKALAPAK",3,IF(H2728="E3",4,IF(H2728="LAZADA",5,IF(H2728="MAGELLAN",6,IF(H2728="SHOPEE",7,IF(H2728="TOKOPEDIA",8,9))))))))</f>
        <v>7</v>
      </c>
      <c r="J2728">
        <v>58500</v>
      </c>
      <c r="K2728">
        <f>IF(M2728="Bermasalah",0,1)</f>
        <v>1</v>
      </c>
      <c r="L2728" t="s">
        <v>49</v>
      </c>
      <c r="M2728" t="str">
        <f t="shared" si="180"/>
        <v>Tidak Bermasalah</v>
      </c>
    </row>
    <row r="2729" spans="1:13" x14ac:dyDescent="0.25">
      <c r="A2729" s="1">
        <v>44963</v>
      </c>
      <c r="B2729" t="s">
        <v>50</v>
      </c>
      <c r="C2729">
        <f t="shared" si="182"/>
        <v>122</v>
      </c>
      <c r="D2729" t="s">
        <v>8</v>
      </c>
      <c r="E2729">
        <f>IF(D2729="ECO",1,IF(D2729="EZ",2,3))</f>
        <v>2</v>
      </c>
      <c r="F2729" t="s">
        <v>4</v>
      </c>
      <c r="G2729">
        <f>IF(F2729="PP_PM",1,IF(F2729="PP_CASH",2,3))</f>
        <v>1</v>
      </c>
      <c r="H2729" t="s">
        <v>5</v>
      </c>
      <c r="I2729">
        <f>IF(H2729="AKULAKUOB",1,IF(H2729="BUKAEXPRESS",2,IF(H2729="BUKALAPAK",3,IF(H2729="E3",4,IF(H2729="LAZADA",5,IF(H2729="MAGELLAN",6,IF(H2729="SHOPEE",7,IF(H2729="TOKOPEDIA",8,9))))))))</f>
        <v>7</v>
      </c>
      <c r="J2729">
        <v>23000</v>
      </c>
      <c r="K2729">
        <f>IF(M2729="Bermasalah",0,1)</f>
        <v>1</v>
      </c>
      <c r="L2729" t="s">
        <v>49</v>
      </c>
      <c r="M2729" t="str">
        <f t="shared" si="180"/>
        <v>Tidak Bermasalah</v>
      </c>
    </row>
    <row r="2730" spans="1:13" x14ac:dyDescent="0.25">
      <c r="A2730" s="1">
        <v>44964</v>
      </c>
      <c r="B2730" t="s">
        <v>50</v>
      </c>
      <c r="C2730">
        <f t="shared" si="182"/>
        <v>122</v>
      </c>
      <c r="D2730" t="s">
        <v>3</v>
      </c>
      <c r="E2730">
        <f>IF(D2730="ECO",1,IF(D2730="EZ",2,3))</f>
        <v>1</v>
      </c>
      <c r="F2730" t="s">
        <v>4</v>
      </c>
      <c r="G2730">
        <f>IF(F2730="PP_PM",1,IF(F2730="PP_CASH",2,3))</f>
        <v>1</v>
      </c>
      <c r="H2730" t="s">
        <v>5</v>
      </c>
      <c r="I2730">
        <f>IF(H2730="AKULAKUOB",1,IF(H2730="BUKAEXPRESS",2,IF(H2730="BUKALAPAK",3,IF(H2730="E3",4,IF(H2730="LAZADA",5,IF(H2730="MAGELLAN",6,IF(H2730="SHOPEE",7,IF(H2730="TOKOPEDIA",8,9))))))))</f>
        <v>7</v>
      </c>
      <c r="J2730">
        <v>66500</v>
      </c>
      <c r="K2730">
        <f>IF(M2730="Bermasalah",0,1)</f>
        <v>1</v>
      </c>
      <c r="L2730" t="s">
        <v>49</v>
      </c>
      <c r="M2730" t="str">
        <f t="shared" si="180"/>
        <v>Tidak Bermasalah</v>
      </c>
    </row>
    <row r="2731" spans="1:13" x14ac:dyDescent="0.25">
      <c r="A2731" s="1">
        <v>44974</v>
      </c>
      <c r="B2731" t="s">
        <v>50</v>
      </c>
      <c r="C2731">
        <f t="shared" si="182"/>
        <v>122</v>
      </c>
      <c r="D2731" t="s">
        <v>8</v>
      </c>
      <c r="E2731">
        <f>IF(D2731="ECO",1,IF(D2731="EZ",2,3))</f>
        <v>2</v>
      </c>
      <c r="F2731" t="s">
        <v>4</v>
      </c>
      <c r="G2731">
        <f>IF(F2731="PP_PM",1,IF(F2731="PP_CASH",2,3))</f>
        <v>1</v>
      </c>
      <c r="H2731" t="s">
        <v>5</v>
      </c>
      <c r="I2731">
        <f>IF(H2731="AKULAKUOB",1,IF(H2731="BUKAEXPRESS",2,IF(H2731="BUKALAPAK",3,IF(H2731="E3",4,IF(H2731="LAZADA",5,IF(H2731="MAGELLAN",6,IF(H2731="SHOPEE",7,IF(H2731="TOKOPEDIA",8,9))))))))</f>
        <v>7</v>
      </c>
      <c r="J2731">
        <v>18000</v>
      </c>
      <c r="K2731">
        <f>IF(M2731="Bermasalah",0,1)</f>
        <v>1</v>
      </c>
      <c r="L2731" t="s">
        <v>49</v>
      </c>
      <c r="M2731" t="str">
        <f t="shared" si="180"/>
        <v>Tidak Bermasalah</v>
      </c>
    </row>
    <row r="2732" spans="1:13" x14ac:dyDescent="0.25">
      <c r="A2732" s="1">
        <v>44978</v>
      </c>
      <c r="B2732" t="s">
        <v>50</v>
      </c>
      <c r="C2732">
        <f t="shared" si="182"/>
        <v>122</v>
      </c>
      <c r="D2732" t="s">
        <v>3</v>
      </c>
      <c r="E2732">
        <f>IF(D2732="ECO",1,IF(D2732="EZ",2,3))</f>
        <v>1</v>
      </c>
      <c r="F2732" t="s">
        <v>4</v>
      </c>
      <c r="G2732">
        <f>IF(F2732="PP_PM",1,IF(F2732="PP_CASH",2,3))</f>
        <v>1</v>
      </c>
      <c r="H2732" t="s">
        <v>5</v>
      </c>
      <c r="I2732">
        <f>IF(H2732="AKULAKUOB",1,IF(H2732="BUKAEXPRESS",2,IF(H2732="BUKALAPAK",3,IF(H2732="E3",4,IF(H2732="LAZADA",5,IF(H2732="MAGELLAN",6,IF(H2732="SHOPEE",7,IF(H2732="TOKOPEDIA",8,9))))))))</f>
        <v>7</v>
      </c>
      <c r="J2732">
        <v>47000</v>
      </c>
      <c r="K2732">
        <f>IF(M2732="Bermasalah",0,1)</f>
        <v>1</v>
      </c>
      <c r="L2732" t="s">
        <v>49</v>
      </c>
      <c r="M2732" t="str">
        <f t="shared" si="180"/>
        <v>Tidak Bermasalah</v>
      </c>
    </row>
    <row r="2733" spans="1:13" x14ac:dyDescent="0.25">
      <c r="A2733" s="1">
        <v>44975</v>
      </c>
      <c r="B2733" t="s">
        <v>50</v>
      </c>
      <c r="C2733">
        <f t="shared" si="182"/>
        <v>122</v>
      </c>
      <c r="D2733" t="s">
        <v>3</v>
      </c>
      <c r="E2733">
        <f>IF(D2733="ECO",1,IF(D2733="EZ",2,3))</f>
        <v>1</v>
      </c>
      <c r="F2733" t="s">
        <v>4</v>
      </c>
      <c r="G2733">
        <f>IF(F2733="PP_PM",1,IF(F2733="PP_CASH",2,3))</f>
        <v>1</v>
      </c>
      <c r="H2733" t="s">
        <v>5</v>
      </c>
      <c r="I2733">
        <f>IF(H2733="AKULAKUOB",1,IF(H2733="BUKAEXPRESS",2,IF(H2733="BUKALAPAK",3,IF(H2733="E3",4,IF(H2733="LAZADA",5,IF(H2733="MAGELLAN",6,IF(H2733="SHOPEE",7,IF(H2733="TOKOPEDIA",8,9))))))))</f>
        <v>7</v>
      </c>
      <c r="J2733">
        <v>46000</v>
      </c>
      <c r="K2733">
        <f>IF(M2733="Bermasalah",0,1)</f>
        <v>1</v>
      </c>
      <c r="L2733" t="s">
        <v>49</v>
      </c>
      <c r="M2733" t="str">
        <f t="shared" si="180"/>
        <v>Tidak Bermasalah</v>
      </c>
    </row>
    <row r="2734" spans="1:13" x14ac:dyDescent="0.25">
      <c r="A2734" s="1">
        <v>44968</v>
      </c>
      <c r="B2734" t="s">
        <v>50</v>
      </c>
      <c r="C2734">
        <f t="shared" si="182"/>
        <v>122</v>
      </c>
      <c r="D2734" t="s">
        <v>8</v>
      </c>
      <c r="E2734">
        <f>IF(D2734="ECO",1,IF(D2734="EZ",2,3))</f>
        <v>2</v>
      </c>
      <c r="F2734" t="s">
        <v>4</v>
      </c>
      <c r="G2734">
        <f>IF(F2734="PP_PM",1,IF(F2734="PP_CASH",2,3))</f>
        <v>1</v>
      </c>
      <c r="H2734" t="s">
        <v>5</v>
      </c>
      <c r="I2734">
        <f>IF(H2734="AKULAKUOB",1,IF(H2734="BUKAEXPRESS",2,IF(H2734="BUKALAPAK",3,IF(H2734="E3",4,IF(H2734="LAZADA",5,IF(H2734="MAGELLAN",6,IF(H2734="SHOPEE",7,IF(H2734="TOKOPEDIA",8,9))))))))</f>
        <v>7</v>
      </c>
      <c r="J2734">
        <v>18000</v>
      </c>
      <c r="K2734">
        <f>IF(M2734="Bermasalah",0,1)</f>
        <v>1</v>
      </c>
      <c r="L2734" t="s">
        <v>49</v>
      </c>
      <c r="M2734" t="str">
        <f t="shared" si="180"/>
        <v>Tidak Bermasalah</v>
      </c>
    </row>
    <row r="2735" spans="1:13" x14ac:dyDescent="0.25">
      <c r="A2735" s="1">
        <v>44959</v>
      </c>
      <c r="B2735" t="s">
        <v>50</v>
      </c>
      <c r="C2735">
        <f t="shared" si="182"/>
        <v>122</v>
      </c>
      <c r="D2735" t="s">
        <v>8</v>
      </c>
      <c r="E2735">
        <f>IF(D2735="ECO",1,IF(D2735="EZ",2,3))</f>
        <v>2</v>
      </c>
      <c r="F2735" t="s">
        <v>4</v>
      </c>
      <c r="G2735">
        <f>IF(F2735="PP_PM",1,IF(F2735="PP_CASH",2,3))</f>
        <v>1</v>
      </c>
      <c r="H2735" t="s">
        <v>5</v>
      </c>
      <c r="I2735">
        <f>IF(H2735="AKULAKUOB",1,IF(H2735="BUKAEXPRESS",2,IF(H2735="BUKALAPAK",3,IF(H2735="E3",4,IF(H2735="LAZADA",5,IF(H2735="MAGELLAN",6,IF(H2735="SHOPEE",7,IF(H2735="TOKOPEDIA",8,9))))))))</f>
        <v>7</v>
      </c>
      <c r="J2735">
        <v>18000</v>
      </c>
      <c r="K2735">
        <f>IF(M2735="Bermasalah",0,1)</f>
        <v>1</v>
      </c>
      <c r="L2735" t="s">
        <v>49</v>
      </c>
      <c r="M2735" t="str">
        <f t="shared" si="180"/>
        <v>Tidak Bermasalah</v>
      </c>
    </row>
    <row r="2736" spans="1:13" x14ac:dyDescent="0.25">
      <c r="A2736" s="1">
        <v>44963</v>
      </c>
      <c r="B2736" t="s">
        <v>50</v>
      </c>
      <c r="C2736">
        <f t="shared" si="182"/>
        <v>122</v>
      </c>
      <c r="D2736" t="s">
        <v>3</v>
      </c>
      <c r="E2736">
        <f>IF(D2736="ECO",1,IF(D2736="EZ",2,3))</f>
        <v>1</v>
      </c>
      <c r="F2736" t="s">
        <v>4</v>
      </c>
      <c r="G2736">
        <f>IF(F2736="PP_PM",1,IF(F2736="PP_CASH",2,3))</f>
        <v>1</v>
      </c>
      <c r="H2736" t="s">
        <v>5</v>
      </c>
      <c r="I2736">
        <f>IF(H2736="AKULAKUOB",1,IF(H2736="BUKAEXPRESS",2,IF(H2736="BUKALAPAK",3,IF(H2736="E3",4,IF(H2736="LAZADA",5,IF(H2736="MAGELLAN",6,IF(H2736="SHOPEE",7,IF(H2736="TOKOPEDIA",8,9))))))))</f>
        <v>7</v>
      </c>
      <c r="J2736">
        <v>50500</v>
      </c>
      <c r="K2736">
        <f>IF(M2736="Bermasalah",0,1)</f>
        <v>1</v>
      </c>
      <c r="L2736" t="s">
        <v>49</v>
      </c>
      <c r="M2736" t="str">
        <f t="shared" si="180"/>
        <v>Tidak Bermasalah</v>
      </c>
    </row>
    <row r="2737" spans="1:13" x14ac:dyDescent="0.25">
      <c r="A2737" s="1">
        <v>44966</v>
      </c>
      <c r="B2737" t="s">
        <v>50</v>
      </c>
      <c r="C2737">
        <f t="shared" si="182"/>
        <v>122</v>
      </c>
      <c r="D2737" t="s">
        <v>3</v>
      </c>
      <c r="E2737">
        <f>IF(D2737="ECO",1,IF(D2737="EZ",2,3))</f>
        <v>1</v>
      </c>
      <c r="F2737" t="s">
        <v>4</v>
      </c>
      <c r="G2737">
        <f>IF(F2737="PP_PM",1,IF(F2737="PP_CASH",2,3))</f>
        <v>1</v>
      </c>
      <c r="H2737" t="s">
        <v>5</v>
      </c>
      <c r="I2737">
        <f>IF(H2737="AKULAKUOB",1,IF(H2737="BUKAEXPRESS",2,IF(H2737="BUKALAPAK",3,IF(H2737="E3",4,IF(H2737="LAZADA",5,IF(H2737="MAGELLAN",6,IF(H2737="SHOPEE",7,IF(H2737="TOKOPEDIA",8,9))))))))</f>
        <v>7</v>
      </c>
      <c r="J2737">
        <v>39000</v>
      </c>
      <c r="K2737">
        <f>IF(M2737="Bermasalah",0,1)</f>
        <v>1</v>
      </c>
      <c r="L2737" t="s">
        <v>49</v>
      </c>
      <c r="M2737" t="str">
        <f t="shared" si="180"/>
        <v>Tidak Bermasalah</v>
      </c>
    </row>
    <row r="2738" spans="1:13" x14ac:dyDescent="0.25">
      <c r="A2738" s="1">
        <v>44980</v>
      </c>
      <c r="B2738" t="s">
        <v>50</v>
      </c>
      <c r="C2738">
        <f t="shared" si="182"/>
        <v>122</v>
      </c>
      <c r="D2738" t="s">
        <v>3</v>
      </c>
      <c r="E2738">
        <f>IF(D2738="ECO",1,IF(D2738="EZ",2,3))</f>
        <v>1</v>
      </c>
      <c r="F2738" t="s">
        <v>4</v>
      </c>
      <c r="G2738">
        <f>IF(F2738="PP_PM",1,IF(F2738="PP_CASH",2,3))</f>
        <v>1</v>
      </c>
      <c r="H2738" t="s">
        <v>5</v>
      </c>
      <c r="I2738">
        <f>IF(H2738="AKULAKUOB",1,IF(H2738="BUKAEXPRESS",2,IF(H2738="BUKALAPAK",3,IF(H2738="E3",4,IF(H2738="LAZADA",5,IF(H2738="MAGELLAN",6,IF(H2738="SHOPEE",7,IF(H2738="TOKOPEDIA",8,9))))))))</f>
        <v>7</v>
      </c>
      <c r="J2738">
        <v>28000</v>
      </c>
      <c r="K2738">
        <f>IF(M2738="Bermasalah",0,1)</f>
        <v>1</v>
      </c>
      <c r="L2738" t="s">
        <v>49</v>
      </c>
      <c r="M2738" t="str">
        <f t="shared" si="180"/>
        <v>Tidak Bermasalah</v>
      </c>
    </row>
    <row r="2739" spans="1:13" x14ac:dyDescent="0.25">
      <c r="A2739" s="1">
        <v>44966</v>
      </c>
      <c r="B2739" t="s">
        <v>50</v>
      </c>
      <c r="C2739">
        <f t="shared" si="182"/>
        <v>122</v>
      </c>
      <c r="D2739" t="s">
        <v>3</v>
      </c>
      <c r="E2739">
        <f>IF(D2739="ECO",1,IF(D2739="EZ",2,3))</f>
        <v>1</v>
      </c>
      <c r="F2739" t="s">
        <v>4</v>
      </c>
      <c r="G2739">
        <f>IF(F2739="PP_PM",1,IF(F2739="PP_CASH",2,3))</f>
        <v>1</v>
      </c>
      <c r="H2739" t="s">
        <v>5</v>
      </c>
      <c r="I2739">
        <f>IF(H2739="AKULAKUOB",1,IF(H2739="BUKAEXPRESS",2,IF(H2739="BUKALAPAK",3,IF(H2739="E3",4,IF(H2739="LAZADA",5,IF(H2739="MAGELLAN",6,IF(H2739="SHOPEE",7,IF(H2739="TOKOPEDIA",8,9))))))))</f>
        <v>7</v>
      </c>
      <c r="J2739">
        <v>29000</v>
      </c>
      <c r="K2739">
        <f>IF(M2739="Bermasalah",0,1)</f>
        <v>1</v>
      </c>
      <c r="L2739" t="s">
        <v>49</v>
      </c>
      <c r="M2739" t="str">
        <f t="shared" si="180"/>
        <v>Tidak Bermasalah</v>
      </c>
    </row>
    <row r="2740" spans="1:13" x14ac:dyDescent="0.25">
      <c r="A2740" s="1">
        <v>44979</v>
      </c>
      <c r="B2740" t="s">
        <v>50</v>
      </c>
      <c r="C2740">
        <f t="shared" si="182"/>
        <v>122</v>
      </c>
      <c r="D2740" t="s">
        <v>8</v>
      </c>
      <c r="E2740">
        <f>IF(D2740="ECO",1,IF(D2740="EZ",2,3))</f>
        <v>2</v>
      </c>
      <c r="F2740" t="s">
        <v>4</v>
      </c>
      <c r="G2740">
        <f>IF(F2740="PP_PM",1,IF(F2740="PP_CASH",2,3))</f>
        <v>1</v>
      </c>
      <c r="H2740" t="s">
        <v>5</v>
      </c>
      <c r="I2740">
        <f>IF(H2740="AKULAKUOB",1,IF(H2740="BUKAEXPRESS",2,IF(H2740="BUKALAPAK",3,IF(H2740="E3",4,IF(H2740="LAZADA",5,IF(H2740="MAGELLAN",6,IF(H2740="SHOPEE",7,IF(H2740="TOKOPEDIA",8,9))))))))</f>
        <v>7</v>
      </c>
      <c r="J2740">
        <v>17000</v>
      </c>
      <c r="K2740">
        <f>IF(M2740="Bermasalah",0,1)</f>
        <v>1</v>
      </c>
      <c r="L2740" t="s">
        <v>49</v>
      </c>
      <c r="M2740" t="str">
        <f t="shared" si="180"/>
        <v>Tidak Bermasalah</v>
      </c>
    </row>
    <row r="2741" spans="1:13" x14ac:dyDescent="0.25">
      <c r="A2741" s="1">
        <v>44969</v>
      </c>
      <c r="B2741" t="s">
        <v>50</v>
      </c>
      <c r="C2741">
        <f t="shared" si="182"/>
        <v>122</v>
      </c>
      <c r="D2741" t="s">
        <v>3</v>
      </c>
      <c r="E2741">
        <f>IF(D2741="ECO",1,IF(D2741="EZ",2,3))</f>
        <v>1</v>
      </c>
      <c r="F2741" t="s">
        <v>4</v>
      </c>
      <c r="G2741">
        <f>IF(F2741="PP_PM",1,IF(F2741="PP_CASH",2,3))</f>
        <v>1</v>
      </c>
      <c r="H2741" t="s">
        <v>5</v>
      </c>
      <c r="I2741">
        <f>IF(H2741="AKULAKUOB",1,IF(H2741="BUKAEXPRESS",2,IF(H2741="BUKALAPAK",3,IF(H2741="E3",4,IF(H2741="LAZADA",5,IF(H2741="MAGELLAN",6,IF(H2741="SHOPEE",7,IF(H2741="TOKOPEDIA",8,9))))))))</f>
        <v>7</v>
      </c>
      <c r="J2741">
        <v>47000</v>
      </c>
      <c r="K2741">
        <f>IF(M2741="Bermasalah",0,1)</f>
        <v>1</v>
      </c>
      <c r="L2741" t="s">
        <v>49</v>
      </c>
      <c r="M2741" t="str">
        <f t="shared" si="180"/>
        <v>Tidak Bermasalah</v>
      </c>
    </row>
    <row r="2742" spans="1:13" x14ac:dyDescent="0.25">
      <c r="A2742" s="1">
        <v>44973</v>
      </c>
      <c r="B2742" t="s">
        <v>50</v>
      </c>
      <c r="C2742">
        <f t="shared" si="182"/>
        <v>122</v>
      </c>
      <c r="D2742" t="s">
        <v>3</v>
      </c>
      <c r="E2742">
        <f>IF(D2742="ECO",1,IF(D2742="EZ",2,3))</f>
        <v>1</v>
      </c>
      <c r="F2742" t="s">
        <v>4</v>
      </c>
      <c r="G2742">
        <f>IF(F2742="PP_PM",1,IF(F2742="PP_CASH",2,3))</f>
        <v>1</v>
      </c>
      <c r="H2742" t="s">
        <v>5</v>
      </c>
      <c r="I2742">
        <f>IF(H2742="AKULAKUOB",1,IF(H2742="BUKAEXPRESS",2,IF(H2742="BUKALAPAK",3,IF(H2742="E3",4,IF(H2742="LAZADA",5,IF(H2742="MAGELLAN",6,IF(H2742="SHOPEE",7,IF(H2742="TOKOPEDIA",8,9))))))))</f>
        <v>7</v>
      </c>
      <c r="J2742">
        <v>27000</v>
      </c>
      <c r="K2742">
        <f>IF(M2742="Bermasalah",0,1)</f>
        <v>1</v>
      </c>
      <c r="L2742" t="s">
        <v>49</v>
      </c>
      <c r="M2742" t="str">
        <f t="shared" si="180"/>
        <v>Tidak Bermasalah</v>
      </c>
    </row>
    <row r="2743" spans="1:13" x14ac:dyDescent="0.25">
      <c r="A2743" s="1">
        <v>44980</v>
      </c>
      <c r="B2743" t="s">
        <v>50</v>
      </c>
      <c r="C2743">
        <f t="shared" si="182"/>
        <v>122</v>
      </c>
      <c r="D2743" t="s">
        <v>3</v>
      </c>
      <c r="E2743">
        <f>IF(D2743="ECO",1,IF(D2743="EZ",2,3))</f>
        <v>1</v>
      </c>
      <c r="F2743" t="s">
        <v>4</v>
      </c>
      <c r="G2743">
        <f>IF(F2743="PP_PM",1,IF(F2743="PP_CASH",2,3))</f>
        <v>1</v>
      </c>
      <c r="H2743" t="s">
        <v>5</v>
      </c>
      <c r="I2743">
        <f>IF(H2743="AKULAKUOB",1,IF(H2743="BUKAEXPRESS",2,IF(H2743="BUKALAPAK",3,IF(H2743="E3",4,IF(H2743="LAZADA",5,IF(H2743="MAGELLAN",6,IF(H2743="SHOPEE",7,IF(H2743="TOKOPEDIA",8,9))))))))</f>
        <v>7</v>
      </c>
      <c r="J2743">
        <v>50500</v>
      </c>
      <c r="K2743">
        <f>IF(M2743="Bermasalah",0,1)</f>
        <v>1</v>
      </c>
      <c r="L2743" t="s">
        <v>49</v>
      </c>
      <c r="M2743" t="str">
        <f t="shared" si="180"/>
        <v>Tidak Bermasalah</v>
      </c>
    </row>
    <row r="2744" spans="1:13" x14ac:dyDescent="0.25">
      <c r="A2744" s="1">
        <v>44983</v>
      </c>
      <c r="B2744" t="s">
        <v>50</v>
      </c>
      <c r="C2744">
        <f t="shared" si="182"/>
        <v>122</v>
      </c>
      <c r="D2744" t="s">
        <v>3</v>
      </c>
      <c r="E2744">
        <f>IF(D2744="ECO",1,IF(D2744="EZ",2,3))</f>
        <v>1</v>
      </c>
      <c r="F2744" t="s">
        <v>4</v>
      </c>
      <c r="G2744">
        <f>IF(F2744="PP_PM",1,IF(F2744="PP_CASH",2,3))</f>
        <v>1</v>
      </c>
      <c r="H2744" t="s">
        <v>5</v>
      </c>
      <c r="I2744">
        <f>IF(H2744="AKULAKUOB",1,IF(H2744="BUKAEXPRESS",2,IF(H2744="BUKALAPAK",3,IF(H2744="E3",4,IF(H2744="LAZADA",5,IF(H2744="MAGELLAN",6,IF(H2744="SHOPEE",7,IF(H2744="TOKOPEDIA",8,9))))))))</f>
        <v>7</v>
      </c>
      <c r="J2744">
        <v>58500</v>
      </c>
      <c r="K2744">
        <f>IF(M2744="Bermasalah",0,1)</f>
        <v>1</v>
      </c>
      <c r="L2744" t="s">
        <v>49</v>
      </c>
      <c r="M2744" t="str">
        <f t="shared" si="180"/>
        <v>Tidak Bermasalah</v>
      </c>
    </row>
    <row r="2745" spans="1:13" x14ac:dyDescent="0.25">
      <c r="A2745" s="1">
        <v>44959</v>
      </c>
      <c r="B2745" t="s">
        <v>50</v>
      </c>
      <c r="C2745">
        <f t="shared" si="182"/>
        <v>122</v>
      </c>
      <c r="D2745" t="s">
        <v>8</v>
      </c>
      <c r="E2745">
        <f>IF(D2745="ECO",1,IF(D2745="EZ",2,3))</f>
        <v>2</v>
      </c>
      <c r="F2745" t="s">
        <v>4</v>
      </c>
      <c r="G2745">
        <f>IF(F2745="PP_PM",1,IF(F2745="PP_CASH",2,3))</f>
        <v>1</v>
      </c>
      <c r="H2745" t="s">
        <v>5</v>
      </c>
      <c r="I2745">
        <f>IF(H2745="AKULAKUOB",1,IF(H2745="BUKAEXPRESS",2,IF(H2745="BUKALAPAK",3,IF(H2745="E3",4,IF(H2745="LAZADA",5,IF(H2745="MAGELLAN",6,IF(H2745="SHOPEE",7,IF(H2745="TOKOPEDIA",8,9))))))))</f>
        <v>7</v>
      </c>
      <c r="J2745">
        <v>8000</v>
      </c>
      <c r="K2745">
        <f>IF(M2745="Bermasalah",0,1)</f>
        <v>1</v>
      </c>
      <c r="L2745" t="s">
        <v>49</v>
      </c>
      <c r="M2745" t="str">
        <f t="shared" si="180"/>
        <v>Tidak Bermasalah</v>
      </c>
    </row>
    <row r="2746" spans="1:13" x14ac:dyDescent="0.25">
      <c r="A2746" s="1">
        <v>44979</v>
      </c>
      <c r="B2746" t="s">
        <v>50</v>
      </c>
      <c r="C2746">
        <f t="shared" si="182"/>
        <v>122</v>
      </c>
      <c r="D2746" t="s">
        <v>8</v>
      </c>
      <c r="E2746">
        <f>IF(D2746="ECO",1,IF(D2746="EZ",2,3))</f>
        <v>2</v>
      </c>
      <c r="F2746" t="s">
        <v>4</v>
      </c>
      <c r="G2746">
        <f>IF(F2746="PP_PM",1,IF(F2746="PP_CASH",2,3))</f>
        <v>1</v>
      </c>
      <c r="H2746" t="s">
        <v>5</v>
      </c>
      <c r="I2746">
        <f>IF(H2746="AKULAKUOB",1,IF(H2746="BUKAEXPRESS",2,IF(H2746="BUKALAPAK",3,IF(H2746="E3",4,IF(H2746="LAZADA",5,IF(H2746="MAGELLAN",6,IF(H2746="SHOPEE",7,IF(H2746="TOKOPEDIA",8,9))))))))</f>
        <v>7</v>
      </c>
      <c r="J2746">
        <v>17000</v>
      </c>
      <c r="K2746">
        <f>IF(M2746="Bermasalah",0,1)</f>
        <v>1</v>
      </c>
      <c r="L2746" t="s">
        <v>49</v>
      </c>
      <c r="M2746" t="str">
        <f t="shared" si="180"/>
        <v>Tidak Bermasalah</v>
      </c>
    </row>
    <row r="2747" spans="1:13" x14ac:dyDescent="0.25">
      <c r="A2747" s="1">
        <v>44963</v>
      </c>
      <c r="B2747" t="s">
        <v>50</v>
      </c>
      <c r="C2747">
        <f t="shared" si="182"/>
        <v>122</v>
      </c>
      <c r="D2747" t="s">
        <v>3</v>
      </c>
      <c r="E2747">
        <f>IF(D2747="ECO",1,IF(D2747="EZ",2,3))</f>
        <v>1</v>
      </c>
      <c r="F2747" t="s">
        <v>4</v>
      </c>
      <c r="G2747">
        <f>IF(F2747="PP_PM",1,IF(F2747="PP_CASH",2,3))</f>
        <v>1</v>
      </c>
      <c r="H2747" t="s">
        <v>5</v>
      </c>
      <c r="I2747">
        <f>IF(H2747="AKULAKUOB",1,IF(H2747="BUKAEXPRESS",2,IF(H2747="BUKALAPAK",3,IF(H2747="E3",4,IF(H2747="LAZADA",5,IF(H2747="MAGELLAN",6,IF(H2747="SHOPEE",7,IF(H2747="TOKOPEDIA",8,9))))))))</f>
        <v>7</v>
      </c>
      <c r="J2747">
        <v>23018</v>
      </c>
      <c r="K2747">
        <f>IF(M2747="Bermasalah",0,1)</f>
        <v>1</v>
      </c>
      <c r="L2747" t="s">
        <v>49</v>
      </c>
      <c r="M2747" t="str">
        <f t="shared" si="180"/>
        <v>Tidak Bermasalah</v>
      </c>
    </row>
    <row r="2748" spans="1:13" x14ac:dyDescent="0.25">
      <c r="A2748" s="1">
        <v>44965</v>
      </c>
      <c r="B2748" t="s">
        <v>50</v>
      </c>
      <c r="C2748">
        <f t="shared" si="182"/>
        <v>122</v>
      </c>
      <c r="D2748" t="s">
        <v>3</v>
      </c>
      <c r="E2748">
        <f>IF(D2748="ECO",1,IF(D2748="EZ",2,3))</f>
        <v>1</v>
      </c>
      <c r="F2748" t="s">
        <v>4</v>
      </c>
      <c r="G2748">
        <f>IF(F2748="PP_PM",1,IF(F2748="PP_CASH",2,3))</f>
        <v>1</v>
      </c>
      <c r="H2748" t="s">
        <v>5</v>
      </c>
      <c r="I2748">
        <f>IF(H2748="AKULAKUOB",1,IF(H2748="BUKAEXPRESS",2,IF(H2748="BUKALAPAK",3,IF(H2748="E3",4,IF(H2748="LAZADA",5,IF(H2748="MAGELLAN",6,IF(H2748="SHOPEE",7,IF(H2748="TOKOPEDIA",8,9))))))))</f>
        <v>7</v>
      </c>
      <c r="J2748">
        <v>26730</v>
      </c>
      <c r="K2748">
        <f>IF(M2748="Bermasalah",0,1)</f>
        <v>1</v>
      </c>
      <c r="L2748" t="s">
        <v>49</v>
      </c>
      <c r="M2748" t="str">
        <f t="shared" si="180"/>
        <v>Tidak Bermasalah</v>
      </c>
    </row>
    <row r="2749" spans="1:13" x14ac:dyDescent="0.25">
      <c r="A2749" s="1">
        <v>44965</v>
      </c>
      <c r="B2749" t="s">
        <v>50</v>
      </c>
      <c r="C2749">
        <f t="shared" si="182"/>
        <v>122</v>
      </c>
      <c r="D2749" t="s">
        <v>3</v>
      </c>
      <c r="E2749">
        <f>IF(D2749="ECO",1,IF(D2749="EZ",2,3))</f>
        <v>1</v>
      </c>
      <c r="F2749" t="s">
        <v>4</v>
      </c>
      <c r="G2749">
        <f>IF(F2749="PP_PM",1,IF(F2749="PP_CASH",2,3))</f>
        <v>1</v>
      </c>
      <c r="H2749" t="s">
        <v>5</v>
      </c>
      <c r="I2749">
        <f>IF(H2749="AKULAKUOB",1,IF(H2749="BUKAEXPRESS",2,IF(H2749="BUKALAPAK",3,IF(H2749="E3",4,IF(H2749="LAZADA",5,IF(H2749="MAGELLAN",6,IF(H2749="SHOPEE",7,IF(H2749="TOKOPEDIA",8,9))))))))</f>
        <v>7</v>
      </c>
      <c r="J2749">
        <v>22028</v>
      </c>
      <c r="K2749">
        <f>IF(M2749="Bermasalah",0,1)</f>
        <v>1</v>
      </c>
      <c r="L2749" t="s">
        <v>49</v>
      </c>
      <c r="M2749" t="str">
        <f t="shared" si="180"/>
        <v>Tidak Bermasalah</v>
      </c>
    </row>
    <row r="2750" spans="1:13" x14ac:dyDescent="0.25">
      <c r="A2750" s="1">
        <v>44958</v>
      </c>
      <c r="B2750" t="s">
        <v>50</v>
      </c>
      <c r="C2750">
        <f t="shared" si="182"/>
        <v>122</v>
      </c>
      <c r="D2750" t="s">
        <v>3</v>
      </c>
      <c r="E2750">
        <f>IF(D2750="ECO",1,IF(D2750="EZ",2,3))</f>
        <v>1</v>
      </c>
      <c r="F2750" t="s">
        <v>4</v>
      </c>
      <c r="G2750">
        <f>IF(F2750="PP_PM",1,IF(F2750="PP_CASH",2,3))</f>
        <v>1</v>
      </c>
      <c r="H2750" t="s">
        <v>5</v>
      </c>
      <c r="I2750">
        <f>IF(H2750="AKULAKUOB",1,IF(H2750="BUKAEXPRESS",2,IF(H2750="BUKALAPAK",3,IF(H2750="E3",4,IF(H2750="LAZADA",5,IF(H2750="MAGELLAN",6,IF(H2750="SHOPEE",7,IF(H2750="TOKOPEDIA",8,9))))))))</f>
        <v>7</v>
      </c>
      <c r="J2750">
        <v>22028</v>
      </c>
      <c r="K2750">
        <f>IF(M2750="Bermasalah",0,1)</f>
        <v>1</v>
      </c>
      <c r="L2750" t="s">
        <v>49</v>
      </c>
      <c r="M2750" t="str">
        <f t="shared" si="180"/>
        <v>Tidak Bermasalah</v>
      </c>
    </row>
    <row r="2751" spans="1:13" x14ac:dyDescent="0.25">
      <c r="A2751" s="1">
        <v>44958</v>
      </c>
      <c r="B2751" t="s">
        <v>50</v>
      </c>
      <c r="C2751">
        <f t="shared" si="182"/>
        <v>122</v>
      </c>
      <c r="D2751" t="s">
        <v>3</v>
      </c>
      <c r="E2751">
        <f>IF(D2751="ECO",1,IF(D2751="EZ",2,3))</f>
        <v>1</v>
      </c>
      <c r="F2751" t="s">
        <v>4</v>
      </c>
      <c r="G2751">
        <f>IF(F2751="PP_PM",1,IF(F2751="PP_CASH",2,3))</f>
        <v>1</v>
      </c>
      <c r="H2751" t="s">
        <v>5</v>
      </c>
      <c r="I2751">
        <f>IF(H2751="AKULAKUOB",1,IF(H2751="BUKAEXPRESS",2,IF(H2751="BUKALAPAK",3,IF(H2751="E3",4,IF(H2751="LAZADA",5,IF(H2751="MAGELLAN",6,IF(H2751="SHOPEE",7,IF(H2751="TOKOPEDIA",8,9))))))))</f>
        <v>7</v>
      </c>
      <c r="J2751">
        <v>29948</v>
      </c>
      <c r="K2751">
        <f>IF(M2751="Bermasalah",0,1)</f>
        <v>1</v>
      </c>
      <c r="L2751" t="s">
        <v>49</v>
      </c>
      <c r="M2751" t="str">
        <f t="shared" si="180"/>
        <v>Tidak Bermasalah</v>
      </c>
    </row>
    <row r="2752" spans="1:13" x14ac:dyDescent="0.25">
      <c r="A2752" s="1">
        <v>44958</v>
      </c>
      <c r="B2752" t="s">
        <v>50</v>
      </c>
      <c r="C2752">
        <f t="shared" si="182"/>
        <v>122</v>
      </c>
      <c r="D2752" t="s">
        <v>3</v>
      </c>
      <c r="E2752">
        <f>IF(D2752="ECO",1,IF(D2752="EZ",2,3))</f>
        <v>1</v>
      </c>
      <c r="F2752" t="s">
        <v>4</v>
      </c>
      <c r="G2752">
        <f>IF(F2752="PP_PM",1,IF(F2752="PP_CASH",2,3))</f>
        <v>1</v>
      </c>
      <c r="H2752" t="s">
        <v>5</v>
      </c>
      <c r="I2752">
        <f>IF(H2752="AKULAKUOB",1,IF(H2752="BUKAEXPRESS",2,IF(H2752="BUKALAPAK",3,IF(H2752="E3",4,IF(H2752="LAZADA",5,IF(H2752="MAGELLAN",6,IF(H2752="SHOPEE",7,IF(H2752="TOKOPEDIA",8,9))))))))</f>
        <v>7</v>
      </c>
      <c r="J2752">
        <v>22028</v>
      </c>
      <c r="K2752">
        <f>IF(M2752="Bermasalah",0,1)</f>
        <v>1</v>
      </c>
      <c r="L2752" t="s">
        <v>49</v>
      </c>
      <c r="M2752" t="str">
        <f t="shared" si="180"/>
        <v>Tidak Bermasalah</v>
      </c>
    </row>
    <row r="2753" spans="1:13" x14ac:dyDescent="0.25">
      <c r="A2753" s="1">
        <v>44958</v>
      </c>
      <c r="B2753" t="s">
        <v>50</v>
      </c>
      <c r="C2753">
        <f t="shared" si="182"/>
        <v>122</v>
      </c>
      <c r="D2753" t="s">
        <v>3</v>
      </c>
      <c r="E2753">
        <f>IF(D2753="ECO",1,IF(D2753="EZ",2,3))</f>
        <v>1</v>
      </c>
      <c r="F2753" t="s">
        <v>4</v>
      </c>
      <c r="G2753">
        <f>IF(F2753="PP_PM",1,IF(F2753="PP_CASH",2,3))</f>
        <v>1</v>
      </c>
      <c r="H2753" t="s">
        <v>5</v>
      </c>
      <c r="I2753">
        <f>IF(H2753="AKULAKUOB",1,IF(H2753="BUKAEXPRESS",2,IF(H2753="BUKALAPAK",3,IF(H2753="E3",4,IF(H2753="LAZADA",5,IF(H2753="MAGELLAN",6,IF(H2753="SHOPEE",7,IF(H2753="TOKOPEDIA",8,9))))))))</f>
        <v>7</v>
      </c>
      <c r="J2753">
        <v>13860</v>
      </c>
      <c r="K2753">
        <f>IF(M2753="Bermasalah",0,1)</f>
        <v>1</v>
      </c>
      <c r="L2753" t="s">
        <v>49</v>
      </c>
      <c r="M2753" t="str">
        <f t="shared" si="180"/>
        <v>Tidak Bermasalah</v>
      </c>
    </row>
    <row r="2754" spans="1:13" x14ac:dyDescent="0.25">
      <c r="A2754" s="1">
        <v>45044</v>
      </c>
      <c r="B2754" t="s">
        <v>50</v>
      </c>
      <c r="C2754">
        <f t="shared" si="182"/>
        <v>122</v>
      </c>
      <c r="D2754" t="s">
        <v>8</v>
      </c>
      <c r="E2754">
        <f>IF(D2754="ECO",1,IF(D2754="EZ",2,3))</f>
        <v>2</v>
      </c>
      <c r="F2754" t="s">
        <v>4</v>
      </c>
      <c r="G2754">
        <f>IF(F2754="PP_PM",1,IF(F2754="PP_CASH",2,3))</f>
        <v>1</v>
      </c>
      <c r="H2754" t="s">
        <v>5</v>
      </c>
      <c r="I2754">
        <f>IF(H2754="AKULAKUOB",1,IF(H2754="BUKAEXPRESS",2,IF(H2754="BUKALAPAK",3,IF(H2754="E3",4,IF(H2754="LAZADA",5,IF(H2754="MAGELLAN",6,IF(H2754="SHOPEE",7,IF(H2754="TOKOPEDIA",8,9))))))))</f>
        <v>7</v>
      </c>
      <c r="J2754">
        <v>26675</v>
      </c>
      <c r="K2754">
        <f>IF(M2754="Bermasalah",0,1)</f>
        <v>0</v>
      </c>
      <c r="L2754" t="s">
        <v>131</v>
      </c>
      <c r="M2754" t="str">
        <f t="shared" si="180"/>
        <v>Bermasalah</v>
      </c>
    </row>
    <row r="2755" spans="1:13" x14ac:dyDescent="0.25">
      <c r="A2755" s="1">
        <v>45045</v>
      </c>
      <c r="B2755" t="s">
        <v>50</v>
      </c>
      <c r="C2755">
        <f t="shared" si="182"/>
        <v>122</v>
      </c>
      <c r="D2755" t="s">
        <v>8</v>
      </c>
      <c r="E2755">
        <f>IF(D2755="ECO",1,IF(D2755="EZ",2,3))</f>
        <v>2</v>
      </c>
      <c r="F2755" t="s">
        <v>4</v>
      </c>
      <c r="G2755">
        <f>IF(F2755="PP_PM",1,IF(F2755="PP_CASH",2,3))</f>
        <v>1</v>
      </c>
      <c r="H2755" t="s">
        <v>5</v>
      </c>
      <c r="I2755">
        <f>IF(H2755="AKULAKUOB",1,IF(H2755="BUKAEXPRESS",2,IF(H2755="BUKALAPAK",3,IF(H2755="E3",4,IF(H2755="LAZADA",5,IF(H2755="MAGELLAN",6,IF(H2755="SHOPEE",7,IF(H2755="TOKOPEDIA",8,9))))))))</f>
        <v>7</v>
      </c>
      <c r="J2755">
        <v>26675</v>
      </c>
      <c r="K2755">
        <f>IF(M2755="Bermasalah",0,1)</f>
        <v>0</v>
      </c>
      <c r="L2755" t="s">
        <v>131</v>
      </c>
      <c r="M2755" t="str">
        <f t="shared" si="180"/>
        <v>Bermasalah</v>
      </c>
    </row>
    <row r="2756" spans="1:13" x14ac:dyDescent="0.25">
      <c r="A2756" s="1">
        <v>45042</v>
      </c>
      <c r="B2756" t="s">
        <v>50</v>
      </c>
      <c r="C2756">
        <f t="shared" si="182"/>
        <v>122</v>
      </c>
      <c r="D2756" t="s">
        <v>8</v>
      </c>
      <c r="E2756">
        <f>IF(D2756="ECO",1,IF(D2756="EZ",2,3))</f>
        <v>2</v>
      </c>
      <c r="F2756" t="s">
        <v>4</v>
      </c>
      <c r="G2756">
        <f>IF(F2756="PP_PM",1,IF(F2756="PP_CASH",2,3))</f>
        <v>1</v>
      </c>
      <c r="H2756" t="s">
        <v>5</v>
      </c>
      <c r="I2756">
        <f>IF(H2756="AKULAKUOB",1,IF(H2756="BUKAEXPRESS",2,IF(H2756="BUKALAPAK",3,IF(H2756="E3",4,IF(H2756="LAZADA",5,IF(H2756="MAGELLAN",6,IF(H2756="SHOPEE",7,IF(H2756="TOKOPEDIA",8,9))))))))</f>
        <v>7</v>
      </c>
      <c r="J2756">
        <v>23280</v>
      </c>
      <c r="K2756">
        <f>IF(M2756="Bermasalah",0,1)</f>
        <v>0</v>
      </c>
      <c r="L2756" t="s">
        <v>19</v>
      </c>
      <c r="M2756" t="str">
        <f t="shared" si="180"/>
        <v>Bermasalah</v>
      </c>
    </row>
    <row r="2757" spans="1:13" x14ac:dyDescent="0.25">
      <c r="A2757" s="1">
        <v>45060</v>
      </c>
      <c r="B2757" t="s">
        <v>50</v>
      </c>
      <c r="C2757">
        <f t="shared" si="182"/>
        <v>122</v>
      </c>
      <c r="D2757" t="s">
        <v>3</v>
      </c>
      <c r="E2757">
        <f>IF(D2757="ECO",1,IF(D2757="EZ",2,3))</f>
        <v>1</v>
      </c>
      <c r="F2757" t="s">
        <v>4</v>
      </c>
      <c r="G2757">
        <f>IF(F2757="PP_PM",1,IF(F2757="PP_CASH",2,3))</f>
        <v>1</v>
      </c>
      <c r="H2757" t="s">
        <v>5</v>
      </c>
      <c r="I2757">
        <f>IF(H2757="AKULAKUOB",1,IF(H2757="BUKAEXPRESS",2,IF(H2757="BUKALAPAK",3,IF(H2757="E3",4,IF(H2757="LAZADA",5,IF(H2757="MAGELLAN",6,IF(H2757="SHOPEE",7,IF(H2757="TOKOPEDIA",8,9))))))))</f>
        <v>7</v>
      </c>
      <c r="J2757">
        <v>37372</v>
      </c>
      <c r="K2757">
        <f>IF(M2757="Bermasalah",0,1)</f>
        <v>0</v>
      </c>
      <c r="L2757" t="s">
        <v>19</v>
      </c>
      <c r="M2757" t="str">
        <f t="shared" si="180"/>
        <v>Bermasalah</v>
      </c>
    </row>
    <row r="2758" spans="1:13" x14ac:dyDescent="0.25">
      <c r="A2758" s="1">
        <v>45061</v>
      </c>
      <c r="B2758" t="s">
        <v>50</v>
      </c>
      <c r="C2758">
        <f t="shared" si="182"/>
        <v>122</v>
      </c>
      <c r="D2758" t="s">
        <v>8</v>
      </c>
      <c r="E2758">
        <f>IF(D2758="ECO",1,IF(D2758="EZ",2,3))</f>
        <v>2</v>
      </c>
      <c r="F2758" t="s">
        <v>4</v>
      </c>
      <c r="G2758">
        <f>IF(F2758="PP_PM",1,IF(F2758="PP_CASH",2,3))</f>
        <v>1</v>
      </c>
      <c r="H2758" t="s">
        <v>5</v>
      </c>
      <c r="I2758">
        <f>IF(H2758="AKULAKUOB",1,IF(H2758="BUKAEXPRESS",2,IF(H2758="BUKALAPAK",3,IF(H2758="E3",4,IF(H2758="LAZADA",5,IF(H2758="MAGELLAN",6,IF(H2758="SHOPEE",7,IF(H2758="TOKOPEDIA",8,9))))))))</f>
        <v>7</v>
      </c>
      <c r="J2758">
        <v>42195</v>
      </c>
      <c r="K2758">
        <f>IF(M2758="Bermasalah",0,1)</f>
        <v>0</v>
      </c>
      <c r="L2758" t="s">
        <v>131</v>
      </c>
      <c r="M2758" t="str">
        <f t="shared" si="180"/>
        <v>Bermasalah</v>
      </c>
    </row>
    <row r="2759" spans="1:13" x14ac:dyDescent="0.25">
      <c r="A2759" s="1">
        <v>45062</v>
      </c>
      <c r="B2759" t="s">
        <v>50</v>
      </c>
      <c r="C2759">
        <f t="shared" si="182"/>
        <v>122</v>
      </c>
      <c r="D2759" t="s">
        <v>3</v>
      </c>
      <c r="E2759">
        <f>IF(D2759="ECO",1,IF(D2759="EZ",2,3))</f>
        <v>1</v>
      </c>
      <c r="F2759" t="s">
        <v>4</v>
      </c>
      <c r="G2759">
        <f>IF(F2759="PP_PM",1,IF(F2759="PP_CASH",2,3))</f>
        <v>1</v>
      </c>
      <c r="H2759" t="s">
        <v>5</v>
      </c>
      <c r="I2759">
        <f>IF(H2759="AKULAKUOB",1,IF(H2759="BUKAEXPRESS",2,IF(H2759="BUKALAPAK",3,IF(H2759="E3",4,IF(H2759="LAZADA",5,IF(H2759="MAGELLAN",6,IF(H2759="SHOPEE",7,IF(H2759="TOKOPEDIA",8,9))))))))</f>
        <v>7</v>
      </c>
      <c r="J2759">
        <v>26730</v>
      </c>
      <c r="K2759">
        <f>IF(M2759="Bermasalah",0,1)</f>
        <v>0</v>
      </c>
      <c r="L2759" t="s">
        <v>131</v>
      </c>
      <c r="M2759" t="str">
        <f t="shared" si="180"/>
        <v>Bermasalah</v>
      </c>
    </row>
    <row r="2760" spans="1:13" x14ac:dyDescent="0.25">
      <c r="A2760" s="1">
        <v>45063</v>
      </c>
      <c r="B2760" t="s">
        <v>50</v>
      </c>
      <c r="C2760">
        <f t="shared" si="182"/>
        <v>122</v>
      </c>
      <c r="D2760" t="s">
        <v>3</v>
      </c>
      <c r="E2760">
        <f>IF(D2760="ECO",1,IF(D2760="EZ",2,3))</f>
        <v>1</v>
      </c>
      <c r="F2760" t="s">
        <v>4</v>
      </c>
      <c r="G2760">
        <f>IF(F2760="PP_PM",1,IF(F2760="PP_CASH",2,3))</f>
        <v>1</v>
      </c>
      <c r="H2760" t="s">
        <v>5</v>
      </c>
      <c r="I2760">
        <f>IF(H2760="AKULAKUOB",1,IF(H2760="BUKAEXPRESS",2,IF(H2760="BUKALAPAK",3,IF(H2760="E3",4,IF(H2760="LAZADA",5,IF(H2760="MAGELLAN",6,IF(H2760="SHOPEE",7,IF(H2760="TOKOPEDIA",8,9))))))))</f>
        <v>7</v>
      </c>
      <c r="J2760">
        <v>29948</v>
      </c>
      <c r="K2760">
        <f>IF(M2760="Bermasalah",0,1)</f>
        <v>1</v>
      </c>
      <c r="L2760" t="s">
        <v>49</v>
      </c>
      <c r="M2760" t="str">
        <f t="shared" si="180"/>
        <v>Tidak Bermasalah</v>
      </c>
    </row>
    <row r="2761" spans="1:13" x14ac:dyDescent="0.25">
      <c r="A2761" s="1">
        <v>45084</v>
      </c>
      <c r="B2761" t="s">
        <v>50</v>
      </c>
      <c r="C2761">
        <f t="shared" si="182"/>
        <v>122</v>
      </c>
      <c r="D2761" t="s">
        <v>3</v>
      </c>
      <c r="E2761">
        <f>IF(D2761="ECO",1,IF(D2761="EZ",2,3))</f>
        <v>1</v>
      </c>
      <c r="F2761" t="s">
        <v>4</v>
      </c>
      <c r="G2761">
        <f>IF(F2761="PP_PM",1,IF(F2761="PP_CASH",2,3))</f>
        <v>1</v>
      </c>
      <c r="H2761" t="s">
        <v>5</v>
      </c>
      <c r="I2761">
        <f>IF(H2761="AKULAKUOB",1,IF(H2761="BUKAEXPRESS",2,IF(H2761="BUKALAPAK",3,IF(H2761="E3",4,IF(H2761="LAZADA",5,IF(H2761="MAGELLAN",6,IF(H2761="SHOPEE",7,IF(H2761="TOKOPEDIA",8,9))))))))</f>
        <v>7</v>
      </c>
      <c r="J2761">
        <v>22028</v>
      </c>
      <c r="K2761">
        <f>IF(M2761="Bermasalah",0,1)</f>
        <v>1</v>
      </c>
      <c r="L2761" t="s">
        <v>49</v>
      </c>
      <c r="M2761" t="str">
        <f t="shared" si="180"/>
        <v>Tidak Bermasalah</v>
      </c>
    </row>
    <row r="2762" spans="1:13" x14ac:dyDescent="0.25">
      <c r="A2762" s="1">
        <v>45107</v>
      </c>
      <c r="B2762" t="s">
        <v>50</v>
      </c>
      <c r="C2762">
        <f t="shared" si="182"/>
        <v>122</v>
      </c>
      <c r="D2762" t="s">
        <v>8</v>
      </c>
      <c r="E2762">
        <f>IF(D2762="ECO",1,IF(D2762="EZ",2,3))</f>
        <v>2</v>
      </c>
      <c r="F2762" t="s">
        <v>4</v>
      </c>
      <c r="G2762">
        <f>IF(F2762="PP_PM",1,IF(F2762="PP_CASH",2,3))</f>
        <v>1</v>
      </c>
      <c r="H2762" t="s">
        <v>5</v>
      </c>
      <c r="I2762">
        <f>IF(H2762="AKULAKUOB",1,IF(H2762="BUKAEXPRESS",2,IF(H2762="BUKALAPAK",3,IF(H2762="E3",4,IF(H2762="LAZADA",5,IF(H2762="MAGELLAN",6,IF(H2762="SHOPEE",7,IF(H2762="TOKOPEDIA",8,9))))))))</f>
        <v>7</v>
      </c>
      <c r="J2762">
        <v>26675</v>
      </c>
      <c r="K2762">
        <f>IF(M2762="Bermasalah",0,1)</f>
        <v>0</v>
      </c>
      <c r="L2762" t="s">
        <v>131</v>
      </c>
      <c r="M2762" t="str">
        <f t="shared" si="180"/>
        <v>Bermasalah</v>
      </c>
    </row>
    <row r="2763" spans="1:13" x14ac:dyDescent="0.25">
      <c r="A2763" s="1">
        <v>45098</v>
      </c>
      <c r="B2763" t="s">
        <v>50</v>
      </c>
      <c r="C2763">
        <f t="shared" si="182"/>
        <v>122</v>
      </c>
      <c r="D2763" t="s">
        <v>8</v>
      </c>
      <c r="E2763">
        <f>IF(D2763="ECO",1,IF(D2763="EZ",2,3))</f>
        <v>2</v>
      </c>
      <c r="F2763" t="s">
        <v>4</v>
      </c>
      <c r="G2763">
        <f>IF(F2763="PP_PM",1,IF(F2763="PP_CASH",2,3))</f>
        <v>1</v>
      </c>
      <c r="H2763" t="s">
        <v>5</v>
      </c>
      <c r="I2763">
        <f>IF(H2763="AKULAKUOB",1,IF(H2763="BUKAEXPRESS",2,IF(H2763="BUKALAPAK",3,IF(H2763="E3",4,IF(H2763="LAZADA",5,IF(H2763="MAGELLAN",6,IF(H2763="SHOPEE",7,IF(H2763="TOKOPEDIA",8,9))))))))</f>
        <v>7</v>
      </c>
      <c r="J2763">
        <v>30070</v>
      </c>
      <c r="K2763">
        <f>IF(M2763="Bermasalah",0,1)</f>
        <v>0</v>
      </c>
      <c r="L2763" t="s">
        <v>19</v>
      </c>
      <c r="M2763" t="str">
        <f t="shared" si="180"/>
        <v>Bermasalah</v>
      </c>
    </row>
    <row r="2764" spans="1:13" x14ac:dyDescent="0.25">
      <c r="A2764" s="1">
        <v>45088</v>
      </c>
      <c r="B2764" t="s">
        <v>50</v>
      </c>
      <c r="C2764">
        <f t="shared" si="182"/>
        <v>122</v>
      </c>
      <c r="D2764" t="s">
        <v>8</v>
      </c>
      <c r="E2764">
        <f>IF(D2764="ECO",1,IF(D2764="EZ",2,3))</f>
        <v>2</v>
      </c>
      <c r="F2764" t="s">
        <v>4</v>
      </c>
      <c r="G2764">
        <f>IF(F2764="PP_PM",1,IF(F2764="PP_CASH",2,3))</f>
        <v>1</v>
      </c>
      <c r="H2764" t="s">
        <v>5</v>
      </c>
      <c r="I2764">
        <f>IF(H2764="AKULAKUOB",1,IF(H2764="BUKAEXPRESS",2,IF(H2764="BUKALAPAK",3,IF(H2764="E3",4,IF(H2764="LAZADA",5,IF(H2764="MAGELLAN",6,IF(H2764="SHOPEE",7,IF(H2764="TOKOPEDIA",8,9))))))))</f>
        <v>7</v>
      </c>
      <c r="J2764">
        <v>3880</v>
      </c>
      <c r="K2764">
        <f>IF(M2764="Bermasalah",0,1)</f>
        <v>0</v>
      </c>
      <c r="L2764" t="s">
        <v>19</v>
      </c>
      <c r="M2764" t="str">
        <f t="shared" si="180"/>
        <v>Bermasalah</v>
      </c>
    </row>
    <row r="2765" spans="1:13" x14ac:dyDescent="0.25">
      <c r="A2765" s="1">
        <v>45096</v>
      </c>
      <c r="B2765" t="s">
        <v>50</v>
      </c>
      <c r="C2765">
        <f t="shared" si="182"/>
        <v>122</v>
      </c>
      <c r="D2765" t="s">
        <v>3</v>
      </c>
      <c r="E2765">
        <f>IF(D2765="ECO",1,IF(D2765="EZ",2,3))</f>
        <v>1</v>
      </c>
      <c r="F2765" t="s">
        <v>4</v>
      </c>
      <c r="G2765">
        <f>IF(F2765="PP_PM",1,IF(F2765="PP_CASH",2,3))</f>
        <v>1</v>
      </c>
      <c r="H2765" t="s">
        <v>5</v>
      </c>
      <c r="I2765">
        <f>IF(H2765="AKULAKUOB",1,IF(H2765="BUKAEXPRESS",2,IF(H2765="BUKALAPAK",3,IF(H2765="E3",4,IF(H2765="LAZADA",5,IF(H2765="MAGELLAN",6,IF(H2765="SHOPEE",7,IF(H2765="TOKOPEDIA",8,9))))))))</f>
        <v>7</v>
      </c>
      <c r="J2765">
        <v>17325</v>
      </c>
      <c r="K2765">
        <f>IF(M2765="Bermasalah",0,1)</f>
        <v>1</v>
      </c>
      <c r="L2765" t="s">
        <v>49</v>
      </c>
      <c r="M2765" t="str">
        <f t="shared" si="180"/>
        <v>Tidak Bermasalah</v>
      </c>
    </row>
    <row r="2766" spans="1:13" x14ac:dyDescent="0.25">
      <c r="A2766" s="1">
        <v>44929</v>
      </c>
      <c r="B2766" t="s">
        <v>22</v>
      </c>
      <c r="C2766">
        <f t="shared" si="182"/>
        <v>123</v>
      </c>
      <c r="D2766" t="s">
        <v>8</v>
      </c>
      <c r="E2766">
        <f>IF(D2766="ECO",1,IF(D2766="EZ",2,3))</f>
        <v>2</v>
      </c>
      <c r="F2766" t="s">
        <v>4</v>
      </c>
      <c r="G2766">
        <f>IF(F2766="PP_PM",1,IF(F2766="PP_CASH",2,3))</f>
        <v>1</v>
      </c>
      <c r="H2766" t="s">
        <v>12</v>
      </c>
      <c r="I2766">
        <f>IF(H2766="AKULAKUOB",1,IF(H2766="BUKAEXPRESS",2,IF(H2766="BUKALAPAK",3,IF(H2766="E3",4,IF(H2766="LAZADA",5,IF(H2766="MAGELLAN",6,IF(H2766="SHOPEE",7,IF(H2766="TOKOPEDIA",8,9))))))))</f>
        <v>6</v>
      </c>
      <c r="J2766">
        <v>26675</v>
      </c>
      <c r="K2766">
        <f>IF(M2766="Bermasalah",0,1)</f>
        <v>0</v>
      </c>
      <c r="L2766" t="s">
        <v>19</v>
      </c>
      <c r="M2766" t="str">
        <f t="shared" si="180"/>
        <v>Bermasalah</v>
      </c>
    </row>
    <row r="2767" spans="1:13" x14ac:dyDescent="0.25">
      <c r="A2767" s="1">
        <v>44947</v>
      </c>
      <c r="B2767" t="s">
        <v>22</v>
      </c>
      <c r="C2767">
        <f>IF(B2767=B2766,123,124)</f>
        <v>123</v>
      </c>
      <c r="D2767" t="s">
        <v>8</v>
      </c>
      <c r="E2767">
        <f>IF(D2767="ECO",1,IF(D2767="EZ",2,3))</f>
        <v>2</v>
      </c>
      <c r="F2767" t="s">
        <v>4</v>
      </c>
      <c r="G2767">
        <f>IF(F2767="PP_PM",1,IF(F2767="PP_CASH",2,3))</f>
        <v>1</v>
      </c>
      <c r="H2767" t="s">
        <v>12</v>
      </c>
      <c r="I2767">
        <f>IF(H2767="AKULAKUOB",1,IF(H2767="BUKAEXPRESS",2,IF(H2767="BUKALAPAK",3,IF(H2767="E3",4,IF(H2767="LAZADA",5,IF(H2767="MAGELLAN",6,IF(H2767="SHOPEE",7,IF(H2767="TOKOPEDIA",8,9))))))))</f>
        <v>6</v>
      </c>
      <c r="J2767">
        <v>22266</v>
      </c>
      <c r="K2767">
        <f>IF(M2767="Bermasalah",0,1)</f>
        <v>1</v>
      </c>
      <c r="L2767" t="s">
        <v>49</v>
      </c>
      <c r="M2767" t="str">
        <f t="shared" si="180"/>
        <v>Tidak Bermasalah</v>
      </c>
    </row>
    <row r="2768" spans="1:13" x14ac:dyDescent="0.25">
      <c r="A2768" s="1">
        <v>44948</v>
      </c>
      <c r="B2768" t="s">
        <v>22</v>
      </c>
      <c r="C2768">
        <f t="shared" ref="C2768:C2831" si="183">IF(B2768=B2767,123,124)</f>
        <v>123</v>
      </c>
      <c r="D2768" t="s">
        <v>8</v>
      </c>
      <c r="E2768">
        <f>IF(D2768="ECO",1,IF(D2768="EZ",2,3))</f>
        <v>2</v>
      </c>
      <c r="F2768" t="s">
        <v>4</v>
      </c>
      <c r="G2768">
        <f>IF(F2768="PP_PM",1,IF(F2768="PP_CASH",2,3))</f>
        <v>1</v>
      </c>
      <c r="H2768" t="s">
        <v>12</v>
      </c>
      <c r="I2768">
        <f>IF(H2768="AKULAKUOB",1,IF(H2768="BUKAEXPRESS",2,IF(H2768="BUKALAPAK",3,IF(H2768="E3",4,IF(H2768="LAZADA",5,IF(H2768="MAGELLAN",6,IF(H2768="SHOPEE",7,IF(H2768="TOKOPEDIA",8,9))))))))</f>
        <v>6</v>
      </c>
      <c r="J2768">
        <v>21258</v>
      </c>
      <c r="K2768">
        <f>IF(M2768="Bermasalah",0,1)</f>
        <v>1</v>
      </c>
      <c r="L2768" t="s">
        <v>49</v>
      </c>
      <c r="M2768" t="str">
        <f t="shared" si="180"/>
        <v>Tidak Bermasalah</v>
      </c>
    </row>
    <row r="2769" spans="1:13" x14ac:dyDescent="0.25">
      <c r="A2769" s="1">
        <v>44949</v>
      </c>
      <c r="B2769" t="s">
        <v>22</v>
      </c>
      <c r="C2769">
        <f t="shared" si="183"/>
        <v>123</v>
      </c>
      <c r="D2769" t="s">
        <v>8</v>
      </c>
      <c r="E2769">
        <f>IF(D2769="ECO",1,IF(D2769="EZ",2,3))</f>
        <v>2</v>
      </c>
      <c r="F2769" t="s">
        <v>4</v>
      </c>
      <c r="G2769">
        <f>IF(F2769="PP_PM",1,IF(F2769="PP_CASH",2,3))</f>
        <v>1</v>
      </c>
      <c r="H2769" t="s">
        <v>12</v>
      </c>
      <c r="I2769">
        <f>IF(H2769="AKULAKUOB",1,IF(H2769="BUKAEXPRESS",2,IF(H2769="BUKALAPAK",3,IF(H2769="E3",4,IF(H2769="LAZADA",5,IF(H2769="MAGELLAN",6,IF(H2769="SHOPEE",7,IF(H2769="TOKOPEDIA",8,9))))))))</f>
        <v>6</v>
      </c>
      <c r="J2769">
        <v>20258</v>
      </c>
      <c r="K2769">
        <f>IF(M2769="Bermasalah",0,1)</f>
        <v>1</v>
      </c>
      <c r="L2769" t="s">
        <v>49</v>
      </c>
      <c r="M2769" t="str">
        <f t="shared" si="180"/>
        <v>Tidak Bermasalah</v>
      </c>
    </row>
    <row r="2770" spans="1:13" x14ac:dyDescent="0.25">
      <c r="A2770" s="1">
        <v>44950</v>
      </c>
      <c r="B2770" t="s">
        <v>22</v>
      </c>
      <c r="C2770">
        <f t="shared" si="183"/>
        <v>123</v>
      </c>
      <c r="D2770" t="s">
        <v>8</v>
      </c>
      <c r="E2770">
        <f>IF(D2770="ECO",1,IF(D2770="EZ",2,3))</f>
        <v>2</v>
      </c>
      <c r="F2770" t="s">
        <v>4</v>
      </c>
      <c r="G2770">
        <f>IF(F2770="PP_PM",1,IF(F2770="PP_CASH",2,3))</f>
        <v>1</v>
      </c>
      <c r="H2770" t="s">
        <v>12</v>
      </c>
      <c r="I2770">
        <f>IF(H2770="AKULAKUOB",1,IF(H2770="BUKAEXPRESS",2,IF(H2770="BUKALAPAK",3,IF(H2770="E3",4,IF(H2770="LAZADA",5,IF(H2770="MAGELLAN",6,IF(H2770="SHOPEE",7,IF(H2770="TOKOPEDIA",8,9))))))))</f>
        <v>6</v>
      </c>
      <c r="J2770">
        <v>9176</v>
      </c>
      <c r="K2770">
        <f>IF(M2770="Bermasalah",0,1)</f>
        <v>1</v>
      </c>
      <c r="L2770" t="s">
        <v>49</v>
      </c>
      <c r="M2770" t="str">
        <f t="shared" si="180"/>
        <v>Tidak Bermasalah</v>
      </c>
    </row>
    <row r="2771" spans="1:13" x14ac:dyDescent="0.25">
      <c r="A2771" s="1">
        <v>44951</v>
      </c>
      <c r="B2771" t="s">
        <v>22</v>
      </c>
      <c r="C2771">
        <f t="shared" si="183"/>
        <v>123</v>
      </c>
      <c r="D2771" t="s">
        <v>8</v>
      </c>
      <c r="E2771">
        <f>IF(D2771="ECO",1,IF(D2771="EZ",2,3))</f>
        <v>2</v>
      </c>
      <c r="F2771" t="s">
        <v>4</v>
      </c>
      <c r="G2771">
        <f>IF(F2771="PP_PM",1,IF(F2771="PP_CASH",2,3))</f>
        <v>1</v>
      </c>
      <c r="H2771" t="s">
        <v>12</v>
      </c>
      <c r="I2771">
        <f>IF(H2771="AKULAKUOB",1,IF(H2771="BUKAEXPRESS",2,IF(H2771="BUKALAPAK",3,IF(H2771="E3",4,IF(H2771="LAZADA",5,IF(H2771="MAGELLAN",6,IF(H2771="SHOPEE",7,IF(H2771="TOKOPEDIA",8,9))))))))</f>
        <v>6</v>
      </c>
      <c r="J2771">
        <v>9176</v>
      </c>
      <c r="K2771">
        <f>IF(M2771="Bermasalah",0,1)</f>
        <v>1</v>
      </c>
      <c r="L2771" t="s">
        <v>49</v>
      </c>
      <c r="M2771" t="str">
        <f t="shared" si="180"/>
        <v>Tidak Bermasalah</v>
      </c>
    </row>
    <row r="2772" spans="1:13" x14ac:dyDescent="0.25">
      <c r="A2772" s="1">
        <v>44952</v>
      </c>
      <c r="B2772" t="s">
        <v>22</v>
      </c>
      <c r="C2772">
        <f t="shared" si="183"/>
        <v>123</v>
      </c>
      <c r="D2772" t="s">
        <v>8</v>
      </c>
      <c r="E2772">
        <f>IF(D2772="ECO",1,IF(D2772="EZ",2,3))</f>
        <v>2</v>
      </c>
      <c r="F2772" t="s">
        <v>4</v>
      </c>
      <c r="G2772">
        <f>IF(F2772="PP_PM",1,IF(F2772="PP_CASH",2,3))</f>
        <v>1</v>
      </c>
      <c r="H2772" t="s">
        <v>12</v>
      </c>
      <c r="I2772">
        <f>IF(H2772="AKULAKUOB",1,IF(H2772="BUKAEXPRESS",2,IF(H2772="BUKALAPAK",3,IF(H2772="E3",4,IF(H2772="LAZADA",5,IF(H2772="MAGELLAN",6,IF(H2772="SHOPEE",7,IF(H2772="TOKOPEDIA",8,9))))))))</f>
        <v>6</v>
      </c>
      <c r="J2772">
        <v>22278</v>
      </c>
      <c r="K2772">
        <f>IF(M2772="Bermasalah",0,1)</f>
        <v>1</v>
      </c>
      <c r="L2772" t="s">
        <v>49</v>
      </c>
      <c r="M2772" t="str">
        <f t="shared" ref="M2772:M2835" si="184">IF(L2772="Other","Bermasalah",IF(L2772="Delivery","Tidak Bermasalah",IF(L2772="Kirim","Tidak Bermasalah",IF(L2772="Pack","Tidak Bermasalah",IF(L2772="Paket Bermasalah","Bermasalah",IF(L2772="Paket Tinggal Gudang","Tidak Bermasalah",IF(L2772="Sampai","Tidak Bermasalah",IF(L2772="Tanda Terima","Tidak Bermasalah",IF(L2772="TTD Retur","Bermasalah",0)))))))))</f>
        <v>Tidak Bermasalah</v>
      </c>
    </row>
    <row r="2773" spans="1:13" x14ac:dyDescent="0.25">
      <c r="A2773" s="1">
        <v>44953</v>
      </c>
      <c r="B2773" t="s">
        <v>22</v>
      </c>
      <c r="C2773">
        <f t="shared" si="183"/>
        <v>123</v>
      </c>
      <c r="D2773" t="s">
        <v>8</v>
      </c>
      <c r="E2773">
        <f>IF(D2773="ECO",1,IF(D2773="EZ",2,3))</f>
        <v>2</v>
      </c>
      <c r="F2773" t="s">
        <v>4</v>
      </c>
      <c r="G2773">
        <f>IF(F2773="PP_PM",1,IF(F2773="PP_CASH",2,3))</f>
        <v>1</v>
      </c>
      <c r="H2773" t="s">
        <v>12</v>
      </c>
      <c r="I2773">
        <f>IF(H2773="AKULAKUOB",1,IF(H2773="BUKAEXPRESS",2,IF(H2773="BUKALAPAK",3,IF(H2773="E3",4,IF(H2773="LAZADA",5,IF(H2773="MAGELLAN",6,IF(H2773="SHOPEE",7,IF(H2773="TOKOPEDIA",8,9))))))))</f>
        <v>6</v>
      </c>
      <c r="J2773">
        <v>41278</v>
      </c>
      <c r="K2773">
        <f>IF(M2773="Bermasalah",0,1)</f>
        <v>1</v>
      </c>
      <c r="L2773" t="s">
        <v>49</v>
      </c>
      <c r="M2773" t="str">
        <f t="shared" si="184"/>
        <v>Tidak Bermasalah</v>
      </c>
    </row>
    <row r="2774" spans="1:13" x14ac:dyDescent="0.25">
      <c r="A2774" s="1">
        <v>44954</v>
      </c>
      <c r="B2774" t="s">
        <v>22</v>
      </c>
      <c r="C2774">
        <f t="shared" si="183"/>
        <v>123</v>
      </c>
      <c r="D2774" t="s">
        <v>8</v>
      </c>
      <c r="E2774">
        <f>IF(D2774="ECO",1,IF(D2774="EZ",2,3))</f>
        <v>2</v>
      </c>
      <c r="F2774" t="s">
        <v>4</v>
      </c>
      <c r="G2774">
        <f>IF(F2774="PP_PM",1,IF(F2774="PP_CASH",2,3))</f>
        <v>1</v>
      </c>
      <c r="H2774" t="s">
        <v>12</v>
      </c>
      <c r="I2774">
        <f>IF(H2774="AKULAKUOB",1,IF(H2774="BUKAEXPRESS",2,IF(H2774="BUKALAPAK",3,IF(H2774="E3",4,IF(H2774="LAZADA",5,IF(H2774="MAGELLAN",6,IF(H2774="SHOPEE",7,IF(H2774="TOKOPEDIA",8,9))))))))</f>
        <v>6</v>
      </c>
      <c r="J2774">
        <v>12176</v>
      </c>
      <c r="K2774">
        <f>IF(M2774="Bermasalah",0,1)</f>
        <v>1</v>
      </c>
      <c r="L2774" t="s">
        <v>49</v>
      </c>
      <c r="M2774" t="str">
        <f t="shared" si="184"/>
        <v>Tidak Bermasalah</v>
      </c>
    </row>
    <row r="2775" spans="1:13" x14ac:dyDescent="0.25">
      <c r="A2775" s="1">
        <v>44955</v>
      </c>
      <c r="B2775" t="s">
        <v>22</v>
      </c>
      <c r="C2775">
        <f t="shared" si="183"/>
        <v>123</v>
      </c>
      <c r="D2775" t="s">
        <v>8</v>
      </c>
      <c r="E2775">
        <f>IF(D2775="ECO",1,IF(D2775="EZ",2,3))</f>
        <v>2</v>
      </c>
      <c r="F2775" t="s">
        <v>4</v>
      </c>
      <c r="G2775">
        <f>IF(F2775="PP_PM",1,IF(F2775="PP_CASH",2,3))</f>
        <v>1</v>
      </c>
      <c r="H2775" t="s">
        <v>12</v>
      </c>
      <c r="I2775">
        <f>IF(H2775="AKULAKUOB",1,IF(H2775="BUKAEXPRESS",2,IF(H2775="BUKALAPAK",3,IF(H2775="E3",4,IF(H2775="LAZADA",5,IF(H2775="MAGELLAN",6,IF(H2775="SHOPEE",7,IF(H2775="TOKOPEDIA",8,9))))))))</f>
        <v>6</v>
      </c>
      <c r="J2775">
        <v>43278</v>
      </c>
      <c r="K2775">
        <f>IF(M2775="Bermasalah",0,1)</f>
        <v>1</v>
      </c>
      <c r="L2775" t="s">
        <v>49</v>
      </c>
      <c r="M2775" t="str">
        <f t="shared" si="184"/>
        <v>Tidak Bermasalah</v>
      </c>
    </row>
    <row r="2776" spans="1:13" x14ac:dyDescent="0.25">
      <c r="A2776" s="1">
        <v>44956</v>
      </c>
      <c r="B2776" t="s">
        <v>22</v>
      </c>
      <c r="C2776">
        <f t="shared" si="183"/>
        <v>123</v>
      </c>
      <c r="D2776" t="s">
        <v>8</v>
      </c>
      <c r="E2776">
        <f>IF(D2776="ECO",1,IF(D2776="EZ",2,3))</f>
        <v>2</v>
      </c>
      <c r="F2776" t="s">
        <v>4</v>
      </c>
      <c r="G2776">
        <f>IF(F2776="PP_PM",1,IF(F2776="PP_CASH",2,3))</f>
        <v>1</v>
      </c>
      <c r="H2776" t="s">
        <v>12</v>
      </c>
      <c r="I2776">
        <f>IF(H2776="AKULAKUOB",1,IF(H2776="BUKAEXPRESS",2,IF(H2776="BUKALAPAK",3,IF(H2776="E3",4,IF(H2776="LAZADA",5,IF(H2776="MAGELLAN",6,IF(H2776="SHOPEE",7,IF(H2776="TOKOPEDIA",8,9))))))))</f>
        <v>6</v>
      </c>
      <c r="J2776">
        <v>19258</v>
      </c>
      <c r="K2776">
        <f>IF(M2776="Bermasalah",0,1)</f>
        <v>1</v>
      </c>
      <c r="L2776" t="s">
        <v>49</v>
      </c>
      <c r="M2776" t="str">
        <f t="shared" si="184"/>
        <v>Tidak Bermasalah</v>
      </c>
    </row>
    <row r="2777" spans="1:13" x14ac:dyDescent="0.25">
      <c r="A2777" s="1">
        <v>44957</v>
      </c>
      <c r="B2777" t="s">
        <v>22</v>
      </c>
      <c r="C2777">
        <f t="shared" si="183"/>
        <v>123</v>
      </c>
      <c r="D2777" t="s">
        <v>8</v>
      </c>
      <c r="E2777">
        <f>IF(D2777="ECO",1,IF(D2777="EZ",2,3))</f>
        <v>2</v>
      </c>
      <c r="F2777" t="s">
        <v>4</v>
      </c>
      <c r="G2777">
        <f>IF(F2777="PP_PM",1,IF(F2777="PP_CASH",2,3))</f>
        <v>1</v>
      </c>
      <c r="H2777" t="s">
        <v>12</v>
      </c>
      <c r="I2777">
        <f>IF(H2777="AKULAKUOB",1,IF(H2777="BUKAEXPRESS",2,IF(H2777="BUKALAPAK",3,IF(H2777="E3",4,IF(H2777="LAZADA",5,IF(H2777="MAGELLAN",6,IF(H2777="SHOPEE",7,IF(H2777="TOKOPEDIA",8,9))))))))</f>
        <v>6</v>
      </c>
      <c r="J2777">
        <v>17298</v>
      </c>
      <c r="K2777">
        <f>IF(M2777="Bermasalah",0,1)</f>
        <v>1</v>
      </c>
      <c r="L2777" t="s">
        <v>49</v>
      </c>
      <c r="M2777" t="str">
        <f t="shared" si="184"/>
        <v>Tidak Bermasalah</v>
      </c>
    </row>
    <row r="2778" spans="1:13" x14ac:dyDescent="0.25">
      <c r="A2778" s="1">
        <v>44927</v>
      </c>
      <c r="B2778" t="s">
        <v>22</v>
      </c>
      <c r="C2778">
        <f t="shared" si="183"/>
        <v>123</v>
      </c>
      <c r="D2778" t="s">
        <v>8</v>
      </c>
      <c r="E2778">
        <f>IF(D2778="ECO",1,IF(D2778="EZ",2,3))</f>
        <v>2</v>
      </c>
      <c r="F2778" t="s">
        <v>4</v>
      </c>
      <c r="G2778">
        <f>IF(F2778="PP_PM",1,IF(F2778="PP_CASH",2,3))</f>
        <v>1</v>
      </c>
      <c r="H2778" t="s">
        <v>12</v>
      </c>
      <c r="I2778">
        <f>IF(H2778="AKULAKUOB",1,IF(H2778="BUKAEXPRESS",2,IF(H2778="BUKALAPAK",3,IF(H2778="E3",4,IF(H2778="LAZADA",5,IF(H2778="MAGELLAN",6,IF(H2778="SHOPEE",7,IF(H2778="TOKOPEDIA",8,9))))))))</f>
        <v>6</v>
      </c>
      <c r="J2778">
        <v>57278</v>
      </c>
      <c r="K2778">
        <f>IF(M2778="Bermasalah",0,1)</f>
        <v>1</v>
      </c>
      <c r="L2778" t="s">
        <v>49</v>
      </c>
      <c r="M2778" t="str">
        <f t="shared" si="184"/>
        <v>Tidak Bermasalah</v>
      </c>
    </row>
    <row r="2779" spans="1:13" x14ac:dyDescent="0.25">
      <c r="A2779" s="1">
        <v>44928</v>
      </c>
      <c r="B2779" t="s">
        <v>22</v>
      </c>
      <c r="C2779">
        <f t="shared" si="183"/>
        <v>123</v>
      </c>
      <c r="D2779" t="s">
        <v>8</v>
      </c>
      <c r="E2779">
        <f>IF(D2779="ECO",1,IF(D2779="EZ",2,3))</f>
        <v>2</v>
      </c>
      <c r="F2779" t="s">
        <v>4</v>
      </c>
      <c r="G2779">
        <f>IF(F2779="PP_PM",1,IF(F2779="PP_CASH",2,3))</f>
        <v>1</v>
      </c>
      <c r="H2779" t="s">
        <v>12</v>
      </c>
      <c r="I2779">
        <f>IF(H2779="AKULAKUOB",1,IF(H2779="BUKAEXPRESS",2,IF(H2779="BUKALAPAK",3,IF(H2779="E3",4,IF(H2779="LAZADA",5,IF(H2779="MAGELLAN",6,IF(H2779="SHOPEE",7,IF(H2779="TOKOPEDIA",8,9))))))))</f>
        <v>6</v>
      </c>
      <c r="J2779">
        <v>9564</v>
      </c>
      <c r="K2779">
        <f>IF(M2779="Bermasalah",0,1)</f>
        <v>1</v>
      </c>
      <c r="L2779" t="s">
        <v>49</v>
      </c>
      <c r="M2779" t="str">
        <f t="shared" si="184"/>
        <v>Tidak Bermasalah</v>
      </c>
    </row>
    <row r="2780" spans="1:13" x14ac:dyDescent="0.25">
      <c r="A2780" s="1">
        <v>44929</v>
      </c>
      <c r="B2780" t="s">
        <v>22</v>
      </c>
      <c r="C2780">
        <f t="shared" si="183"/>
        <v>123</v>
      </c>
      <c r="D2780" t="s">
        <v>8</v>
      </c>
      <c r="E2780">
        <f>IF(D2780="ECO",1,IF(D2780="EZ",2,3))</f>
        <v>2</v>
      </c>
      <c r="F2780" t="s">
        <v>4</v>
      </c>
      <c r="G2780">
        <f>IF(F2780="PP_PM",1,IF(F2780="PP_CASH",2,3))</f>
        <v>1</v>
      </c>
      <c r="H2780" t="s">
        <v>12</v>
      </c>
      <c r="I2780">
        <f>IF(H2780="AKULAKUOB",1,IF(H2780="BUKAEXPRESS",2,IF(H2780="BUKALAPAK",3,IF(H2780="E3",4,IF(H2780="LAZADA",5,IF(H2780="MAGELLAN",6,IF(H2780="SHOPEE",7,IF(H2780="TOKOPEDIA",8,9))))))))</f>
        <v>6</v>
      </c>
      <c r="J2780">
        <v>63000</v>
      </c>
      <c r="K2780">
        <f>IF(M2780="Bermasalah",0,1)</f>
        <v>1</v>
      </c>
      <c r="L2780" t="s">
        <v>49</v>
      </c>
      <c r="M2780" t="str">
        <f t="shared" si="184"/>
        <v>Tidak Bermasalah</v>
      </c>
    </row>
    <row r="2781" spans="1:13" x14ac:dyDescent="0.25">
      <c r="A2781" s="1">
        <v>44930</v>
      </c>
      <c r="B2781" t="s">
        <v>22</v>
      </c>
      <c r="C2781">
        <f t="shared" si="183"/>
        <v>123</v>
      </c>
      <c r="D2781" t="s">
        <v>8</v>
      </c>
      <c r="E2781">
        <f>IF(D2781="ECO",1,IF(D2781="EZ",2,3))</f>
        <v>2</v>
      </c>
      <c r="F2781" t="s">
        <v>4</v>
      </c>
      <c r="G2781">
        <f>IF(F2781="PP_PM",1,IF(F2781="PP_CASH",2,3))</f>
        <v>1</v>
      </c>
      <c r="H2781" t="s">
        <v>12</v>
      </c>
      <c r="I2781">
        <f>IF(H2781="AKULAKUOB",1,IF(H2781="BUKAEXPRESS",2,IF(H2781="BUKALAPAK",3,IF(H2781="E3",4,IF(H2781="LAZADA",5,IF(H2781="MAGELLAN",6,IF(H2781="SHOPEE",7,IF(H2781="TOKOPEDIA",8,9))))))))</f>
        <v>6</v>
      </c>
      <c r="J2781">
        <v>18258</v>
      </c>
      <c r="K2781">
        <f>IF(M2781="Bermasalah",0,1)</f>
        <v>1</v>
      </c>
      <c r="L2781" t="s">
        <v>49</v>
      </c>
      <c r="M2781" t="str">
        <f t="shared" si="184"/>
        <v>Tidak Bermasalah</v>
      </c>
    </row>
    <row r="2782" spans="1:13" x14ac:dyDescent="0.25">
      <c r="A2782" s="1">
        <v>44931</v>
      </c>
      <c r="B2782" t="s">
        <v>22</v>
      </c>
      <c r="C2782">
        <f t="shared" si="183"/>
        <v>123</v>
      </c>
      <c r="D2782" t="s">
        <v>8</v>
      </c>
      <c r="E2782">
        <f>IF(D2782="ECO",1,IF(D2782="EZ",2,3))</f>
        <v>2</v>
      </c>
      <c r="F2782" t="s">
        <v>4</v>
      </c>
      <c r="G2782">
        <f>IF(F2782="PP_PM",1,IF(F2782="PP_CASH",2,3))</f>
        <v>1</v>
      </c>
      <c r="H2782" t="s">
        <v>12</v>
      </c>
      <c r="I2782">
        <f>IF(H2782="AKULAKUOB",1,IF(H2782="BUKAEXPRESS",2,IF(H2782="BUKALAPAK",3,IF(H2782="E3",4,IF(H2782="LAZADA",5,IF(H2782="MAGELLAN",6,IF(H2782="SHOPEE",7,IF(H2782="TOKOPEDIA",8,9))))))))</f>
        <v>6</v>
      </c>
      <c r="J2782">
        <v>55258</v>
      </c>
      <c r="K2782">
        <f>IF(M2782="Bermasalah",0,1)</f>
        <v>1</v>
      </c>
      <c r="L2782" t="s">
        <v>49</v>
      </c>
      <c r="M2782" t="str">
        <f t="shared" si="184"/>
        <v>Tidak Bermasalah</v>
      </c>
    </row>
    <row r="2783" spans="1:13" x14ac:dyDescent="0.25">
      <c r="A2783" s="1">
        <v>44932</v>
      </c>
      <c r="B2783" t="s">
        <v>22</v>
      </c>
      <c r="C2783">
        <f t="shared" si="183"/>
        <v>123</v>
      </c>
      <c r="D2783" t="s">
        <v>8</v>
      </c>
      <c r="E2783">
        <f>IF(D2783="ECO",1,IF(D2783="EZ",2,3))</f>
        <v>2</v>
      </c>
      <c r="F2783" t="s">
        <v>4</v>
      </c>
      <c r="G2783">
        <f>IF(F2783="PP_PM",1,IF(F2783="PP_CASH",2,3))</f>
        <v>1</v>
      </c>
      <c r="H2783" t="s">
        <v>12</v>
      </c>
      <c r="I2783">
        <f>IF(H2783="AKULAKUOB",1,IF(H2783="BUKAEXPRESS",2,IF(H2783="BUKALAPAK",3,IF(H2783="E3",4,IF(H2783="LAZADA",5,IF(H2783="MAGELLAN",6,IF(H2783="SHOPEE",7,IF(H2783="TOKOPEDIA",8,9))))))))</f>
        <v>6</v>
      </c>
      <c r="J2783">
        <v>34266</v>
      </c>
      <c r="K2783">
        <f>IF(M2783="Bermasalah",0,1)</f>
        <v>1</v>
      </c>
      <c r="L2783" t="s">
        <v>49</v>
      </c>
      <c r="M2783" t="str">
        <f t="shared" si="184"/>
        <v>Tidak Bermasalah</v>
      </c>
    </row>
    <row r="2784" spans="1:13" x14ac:dyDescent="0.25">
      <c r="A2784" s="1">
        <v>44933</v>
      </c>
      <c r="B2784" t="s">
        <v>22</v>
      </c>
      <c r="C2784">
        <f t="shared" si="183"/>
        <v>123</v>
      </c>
      <c r="D2784" t="s">
        <v>8</v>
      </c>
      <c r="E2784">
        <f>IF(D2784="ECO",1,IF(D2784="EZ",2,3))</f>
        <v>2</v>
      </c>
      <c r="F2784" t="s">
        <v>4</v>
      </c>
      <c r="G2784">
        <f>IF(F2784="PP_PM",1,IF(F2784="PP_CASH",2,3))</f>
        <v>1</v>
      </c>
      <c r="H2784" t="s">
        <v>12</v>
      </c>
      <c r="I2784">
        <f>IF(H2784="AKULAKUOB",1,IF(H2784="BUKAEXPRESS",2,IF(H2784="BUKALAPAK",3,IF(H2784="E3",4,IF(H2784="LAZADA",5,IF(H2784="MAGELLAN",6,IF(H2784="SHOPEE",7,IF(H2784="TOKOPEDIA",8,9))))))))</f>
        <v>6</v>
      </c>
      <c r="J2784">
        <v>83258</v>
      </c>
      <c r="K2784">
        <f>IF(M2784="Bermasalah",0,1)</f>
        <v>1</v>
      </c>
      <c r="L2784" t="s">
        <v>49</v>
      </c>
      <c r="M2784" t="str">
        <f t="shared" si="184"/>
        <v>Tidak Bermasalah</v>
      </c>
    </row>
    <row r="2785" spans="1:13" x14ac:dyDescent="0.25">
      <c r="A2785" s="1">
        <v>44934</v>
      </c>
      <c r="B2785" t="s">
        <v>22</v>
      </c>
      <c r="C2785">
        <f t="shared" si="183"/>
        <v>123</v>
      </c>
      <c r="D2785" t="s">
        <v>8</v>
      </c>
      <c r="E2785">
        <f>IF(D2785="ECO",1,IF(D2785="EZ",2,3))</f>
        <v>2</v>
      </c>
      <c r="F2785" t="s">
        <v>4</v>
      </c>
      <c r="G2785">
        <f>IF(F2785="PP_PM",1,IF(F2785="PP_CASH",2,3))</f>
        <v>1</v>
      </c>
      <c r="H2785" t="s">
        <v>12</v>
      </c>
      <c r="I2785">
        <f>IF(H2785="AKULAKUOB",1,IF(H2785="BUKAEXPRESS",2,IF(H2785="BUKALAPAK",3,IF(H2785="E3",4,IF(H2785="LAZADA",5,IF(H2785="MAGELLAN",6,IF(H2785="SHOPEE",7,IF(H2785="TOKOPEDIA",8,9))))))))</f>
        <v>6</v>
      </c>
      <c r="J2785">
        <v>83000</v>
      </c>
      <c r="K2785">
        <f>IF(M2785="Bermasalah",0,1)</f>
        <v>1</v>
      </c>
      <c r="L2785" t="s">
        <v>49</v>
      </c>
      <c r="M2785" t="str">
        <f t="shared" si="184"/>
        <v>Tidak Bermasalah</v>
      </c>
    </row>
    <row r="2786" spans="1:13" x14ac:dyDescent="0.25">
      <c r="A2786" s="1">
        <v>44935</v>
      </c>
      <c r="B2786" t="s">
        <v>22</v>
      </c>
      <c r="C2786">
        <f t="shared" si="183"/>
        <v>123</v>
      </c>
      <c r="D2786" t="s">
        <v>8</v>
      </c>
      <c r="E2786">
        <f>IF(D2786="ECO",1,IF(D2786="EZ",2,3))</f>
        <v>2</v>
      </c>
      <c r="F2786" t="s">
        <v>4</v>
      </c>
      <c r="G2786">
        <f>IF(F2786="PP_PM",1,IF(F2786="PP_CASH",2,3))</f>
        <v>1</v>
      </c>
      <c r="H2786" t="s">
        <v>12</v>
      </c>
      <c r="I2786">
        <f>IF(H2786="AKULAKUOB",1,IF(H2786="BUKAEXPRESS",2,IF(H2786="BUKALAPAK",3,IF(H2786="E3",4,IF(H2786="LAZADA",5,IF(H2786="MAGELLAN",6,IF(H2786="SHOPEE",7,IF(H2786="TOKOPEDIA",8,9))))))))</f>
        <v>6</v>
      </c>
      <c r="J2786">
        <v>24278</v>
      </c>
      <c r="K2786">
        <f>IF(M2786="Bermasalah",0,1)</f>
        <v>1</v>
      </c>
      <c r="L2786" t="s">
        <v>49</v>
      </c>
      <c r="M2786" t="str">
        <f t="shared" si="184"/>
        <v>Tidak Bermasalah</v>
      </c>
    </row>
    <row r="2787" spans="1:13" x14ac:dyDescent="0.25">
      <c r="A2787" s="1">
        <v>44936</v>
      </c>
      <c r="B2787" t="s">
        <v>22</v>
      </c>
      <c r="C2787">
        <f t="shared" si="183"/>
        <v>123</v>
      </c>
      <c r="D2787" t="s">
        <v>8</v>
      </c>
      <c r="E2787">
        <f>IF(D2787="ECO",1,IF(D2787="EZ",2,3))</f>
        <v>2</v>
      </c>
      <c r="F2787" t="s">
        <v>4</v>
      </c>
      <c r="G2787">
        <f>IF(F2787="PP_PM",1,IF(F2787="PP_CASH",2,3))</f>
        <v>1</v>
      </c>
      <c r="H2787" t="s">
        <v>12</v>
      </c>
      <c r="I2787">
        <f>IF(H2787="AKULAKUOB",1,IF(H2787="BUKAEXPRESS",2,IF(H2787="BUKALAPAK",3,IF(H2787="E3",4,IF(H2787="LAZADA",5,IF(H2787="MAGELLAN",6,IF(H2787="SHOPEE",7,IF(H2787="TOKOPEDIA",8,9))))))))</f>
        <v>6</v>
      </c>
      <c r="J2787">
        <v>58258</v>
      </c>
      <c r="K2787">
        <f>IF(M2787="Bermasalah",0,1)</f>
        <v>1</v>
      </c>
      <c r="L2787" t="s">
        <v>49</v>
      </c>
      <c r="M2787" t="str">
        <f t="shared" si="184"/>
        <v>Tidak Bermasalah</v>
      </c>
    </row>
    <row r="2788" spans="1:13" x14ac:dyDescent="0.25">
      <c r="A2788" s="1">
        <v>44937</v>
      </c>
      <c r="B2788" t="s">
        <v>22</v>
      </c>
      <c r="C2788">
        <f t="shared" si="183"/>
        <v>123</v>
      </c>
      <c r="D2788" t="s">
        <v>8</v>
      </c>
      <c r="E2788">
        <f>IF(D2788="ECO",1,IF(D2788="EZ",2,3))</f>
        <v>2</v>
      </c>
      <c r="F2788" t="s">
        <v>4</v>
      </c>
      <c r="G2788">
        <f>IF(F2788="PP_PM",1,IF(F2788="PP_CASH",2,3))</f>
        <v>1</v>
      </c>
      <c r="H2788" t="s">
        <v>12</v>
      </c>
      <c r="I2788">
        <f>IF(H2788="AKULAKUOB",1,IF(H2788="BUKAEXPRESS",2,IF(H2788="BUKALAPAK",3,IF(H2788="E3",4,IF(H2788="LAZADA",5,IF(H2788="MAGELLAN",6,IF(H2788="SHOPEE",7,IF(H2788="TOKOPEDIA",8,9))))))))</f>
        <v>6</v>
      </c>
      <c r="J2788">
        <v>26278</v>
      </c>
      <c r="K2788">
        <f>IF(M2788="Bermasalah",0,1)</f>
        <v>1</v>
      </c>
      <c r="L2788" t="s">
        <v>49</v>
      </c>
      <c r="M2788" t="str">
        <f t="shared" si="184"/>
        <v>Tidak Bermasalah</v>
      </c>
    </row>
    <row r="2789" spans="1:13" x14ac:dyDescent="0.25">
      <c r="A2789" s="1">
        <v>44938</v>
      </c>
      <c r="B2789" t="s">
        <v>22</v>
      </c>
      <c r="C2789">
        <f t="shared" si="183"/>
        <v>123</v>
      </c>
      <c r="D2789" t="s">
        <v>8</v>
      </c>
      <c r="E2789">
        <f>IF(D2789="ECO",1,IF(D2789="EZ",2,3))</f>
        <v>2</v>
      </c>
      <c r="F2789" t="s">
        <v>4</v>
      </c>
      <c r="G2789">
        <f>IF(F2789="PP_PM",1,IF(F2789="PP_CASH",2,3))</f>
        <v>1</v>
      </c>
      <c r="H2789" t="s">
        <v>12</v>
      </c>
      <c r="I2789">
        <f>IF(H2789="AKULAKUOB",1,IF(H2789="BUKAEXPRESS",2,IF(H2789="BUKALAPAK",3,IF(H2789="E3",4,IF(H2789="LAZADA",5,IF(H2789="MAGELLAN",6,IF(H2789="SHOPEE",7,IF(H2789="TOKOPEDIA",8,9))))))))</f>
        <v>6</v>
      </c>
      <c r="J2789">
        <v>17278</v>
      </c>
      <c r="K2789">
        <f>IF(M2789="Bermasalah",0,1)</f>
        <v>1</v>
      </c>
      <c r="L2789" t="s">
        <v>49</v>
      </c>
      <c r="M2789" t="str">
        <f t="shared" si="184"/>
        <v>Tidak Bermasalah</v>
      </c>
    </row>
    <row r="2790" spans="1:13" x14ac:dyDescent="0.25">
      <c r="A2790" s="1">
        <v>44939</v>
      </c>
      <c r="B2790" t="s">
        <v>22</v>
      </c>
      <c r="C2790">
        <f t="shared" si="183"/>
        <v>123</v>
      </c>
      <c r="D2790" t="s">
        <v>8</v>
      </c>
      <c r="E2790">
        <f>IF(D2790="ECO",1,IF(D2790="EZ",2,3))</f>
        <v>2</v>
      </c>
      <c r="F2790" t="s">
        <v>4</v>
      </c>
      <c r="G2790">
        <f>IF(F2790="PP_PM",1,IF(F2790="PP_CASH",2,3))</f>
        <v>1</v>
      </c>
      <c r="H2790" t="s">
        <v>12</v>
      </c>
      <c r="I2790">
        <f>IF(H2790="AKULAKUOB",1,IF(H2790="BUKAEXPRESS",2,IF(H2790="BUKALAPAK",3,IF(H2790="E3",4,IF(H2790="LAZADA",5,IF(H2790="MAGELLAN",6,IF(H2790="SHOPEE",7,IF(H2790="TOKOPEDIA",8,9))))))))</f>
        <v>6</v>
      </c>
      <c r="J2790">
        <v>55266</v>
      </c>
      <c r="K2790">
        <f>IF(M2790="Bermasalah",0,1)</f>
        <v>1</v>
      </c>
      <c r="L2790" t="s">
        <v>49</v>
      </c>
      <c r="M2790" t="str">
        <f t="shared" si="184"/>
        <v>Tidak Bermasalah</v>
      </c>
    </row>
    <row r="2791" spans="1:13" x14ac:dyDescent="0.25">
      <c r="A2791" s="1">
        <v>44940</v>
      </c>
      <c r="B2791" t="s">
        <v>22</v>
      </c>
      <c r="C2791">
        <f t="shared" si="183"/>
        <v>123</v>
      </c>
      <c r="D2791" t="s">
        <v>8</v>
      </c>
      <c r="E2791">
        <f>IF(D2791="ECO",1,IF(D2791="EZ",2,3))</f>
        <v>2</v>
      </c>
      <c r="F2791" t="s">
        <v>4</v>
      </c>
      <c r="G2791">
        <f>IF(F2791="PP_PM",1,IF(F2791="PP_CASH",2,3))</f>
        <v>1</v>
      </c>
      <c r="H2791" t="s">
        <v>12</v>
      </c>
      <c r="I2791">
        <f>IF(H2791="AKULAKUOB",1,IF(H2791="BUKAEXPRESS",2,IF(H2791="BUKALAPAK",3,IF(H2791="E3",4,IF(H2791="LAZADA",5,IF(H2791="MAGELLAN",6,IF(H2791="SHOPEE",7,IF(H2791="TOKOPEDIA",8,9))))))))</f>
        <v>6</v>
      </c>
      <c r="J2791">
        <v>8266</v>
      </c>
      <c r="K2791">
        <f>IF(M2791="Bermasalah",0,1)</f>
        <v>1</v>
      </c>
      <c r="L2791" t="s">
        <v>49</v>
      </c>
      <c r="M2791" t="str">
        <f t="shared" si="184"/>
        <v>Tidak Bermasalah</v>
      </c>
    </row>
    <row r="2792" spans="1:13" x14ac:dyDescent="0.25">
      <c r="A2792" s="1">
        <v>44941</v>
      </c>
      <c r="B2792" t="s">
        <v>22</v>
      </c>
      <c r="C2792">
        <f t="shared" si="183"/>
        <v>123</v>
      </c>
      <c r="D2792" t="s">
        <v>8</v>
      </c>
      <c r="E2792">
        <f>IF(D2792="ECO",1,IF(D2792="EZ",2,3))</f>
        <v>2</v>
      </c>
      <c r="F2792" t="s">
        <v>4</v>
      </c>
      <c r="G2792">
        <f>IF(F2792="PP_PM",1,IF(F2792="PP_CASH",2,3))</f>
        <v>1</v>
      </c>
      <c r="H2792" t="s">
        <v>12</v>
      </c>
      <c r="I2792">
        <f>IF(H2792="AKULAKUOB",1,IF(H2792="BUKAEXPRESS",2,IF(H2792="BUKALAPAK",3,IF(H2792="E3",4,IF(H2792="LAZADA",5,IF(H2792="MAGELLAN",6,IF(H2792="SHOPEE",7,IF(H2792="TOKOPEDIA",8,9))))))))</f>
        <v>6</v>
      </c>
      <c r="J2792">
        <v>63278</v>
      </c>
      <c r="K2792">
        <f>IF(M2792="Bermasalah",0,1)</f>
        <v>1</v>
      </c>
      <c r="L2792" t="s">
        <v>49</v>
      </c>
      <c r="M2792" t="str">
        <f t="shared" si="184"/>
        <v>Tidak Bermasalah</v>
      </c>
    </row>
    <row r="2793" spans="1:13" x14ac:dyDescent="0.25">
      <c r="A2793" s="1">
        <v>44942</v>
      </c>
      <c r="B2793" t="s">
        <v>22</v>
      </c>
      <c r="C2793">
        <f t="shared" si="183"/>
        <v>123</v>
      </c>
      <c r="D2793" t="s">
        <v>8</v>
      </c>
      <c r="E2793">
        <f>IF(D2793="ECO",1,IF(D2793="EZ",2,3))</f>
        <v>2</v>
      </c>
      <c r="F2793" t="s">
        <v>4</v>
      </c>
      <c r="G2793">
        <f>IF(F2793="PP_PM",1,IF(F2793="PP_CASH",2,3))</f>
        <v>1</v>
      </c>
      <c r="H2793" t="s">
        <v>12</v>
      </c>
      <c r="I2793">
        <f>IF(H2793="AKULAKUOB",1,IF(H2793="BUKAEXPRESS",2,IF(H2793="BUKALAPAK",3,IF(H2793="E3",4,IF(H2793="LAZADA",5,IF(H2793="MAGELLAN",6,IF(H2793="SHOPEE",7,IF(H2793="TOKOPEDIA",8,9))))))))</f>
        <v>6</v>
      </c>
      <c r="J2793">
        <v>105000</v>
      </c>
      <c r="K2793">
        <f>IF(M2793="Bermasalah",0,1)</f>
        <v>1</v>
      </c>
      <c r="L2793" t="s">
        <v>49</v>
      </c>
      <c r="M2793" t="str">
        <f t="shared" si="184"/>
        <v>Tidak Bermasalah</v>
      </c>
    </row>
    <row r="2794" spans="1:13" x14ac:dyDescent="0.25">
      <c r="A2794" s="1">
        <v>44943</v>
      </c>
      <c r="B2794" t="s">
        <v>22</v>
      </c>
      <c r="C2794">
        <f t="shared" si="183"/>
        <v>123</v>
      </c>
      <c r="D2794" t="s">
        <v>8</v>
      </c>
      <c r="E2794">
        <f>IF(D2794="ECO",1,IF(D2794="EZ",2,3))</f>
        <v>2</v>
      </c>
      <c r="F2794" t="s">
        <v>4</v>
      </c>
      <c r="G2794">
        <f>IF(F2794="PP_PM",1,IF(F2794="PP_CASH",2,3))</f>
        <v>1</v>
      </c>
      <c r="H2794" t="s">
        <v>12</v>
      </c>
      <c r="I2794">
        <f>IF(H2794="AKULAKUOB",1,IF(H2794="BUKAEXPRESS",2,IF(H2794="BUKALAPAK",3,IF(H2794="E3",4,IF(H2794="LAZADA",5,IF(H2794="MAGELLAN",6,IF(H2794="SHOPEE",7,IF(H2794="TOKOPEDIA",8,9))))))))</f>
        <v>6</v>
      </c>
      <c r="J2794">
        <v>24266</v>
      </c>
      <c r="K2794">
        <f>IF(M2794="Bermasalah",0,1)</f>
        <v>1</v>
      </c>
      <c r="L2794" t="s">
        <v>49</v>
      </c>
      <c r="M2794" t="str">
        <f t="shared" si="184"/>
        <v>Tidak Bermasalah</v>
      </c>
    </row>
    <row r="2795" spans="1:13" x14ac:dyDescent="0.25">
      <c r="A2795" s="1">
        <v>44944</v>
      </c>
      <c r="B2795" t="s">
        <v>22</v>
      </c>
      <c r="C2795">
        <f t="shared" si="183"/>
        <v>123</v>
      </c>
      <c r="D2795" t="s">
        <v>8</v>
      </c>
      <c r="E2795">
        <f>IF(D2795="ECO",1,IF(D2795="EZ",2,3))</f>
        <v>2</v>
      </c>
      <c r="F2795" t="s">
        <v>4</v>
      </c>
      <c r="G2795">
        <f>IF(F2795="PP_PM",1,IF(F2795="PP_CASH",2,3))</f>
        <v>1</v>
      </c>
      <c r="H2795" t="s">
        <v>12</v>
      </c>
      <c r="I2795">
        <f>IF(H2795="AKULAKUOB",1,IF(H2795="BUKAEXPRESS",2,IF(H2795="BUKALAPAK",3,IF(H2795="E3",4,IF(H2795="LAZADA",5,IF(H2795="MAGELLAN",6,IF(H2795="SHOPEE",7,IF(H2795="TOKOPEDIA",8,9))))))))</f>
        <v>6</v>
      </c>
      <c r="J2795">
        <v>9278</v>
      </c>
      <c r="K2795">
        <f>IF(M2795="Bermasalah",0,1)</f>
        <v>1</v>
      </c>
      <c r="L2795" t="s">
        <v>49</v>
      </c>
      <c r="M2795" t="str">
        <f t="shared" si="184"/>
        <v>Tidak Bermasalah</v>
      </c>
    </row>
    <row r="2796" spans="1:13" x14ac:dyDescent="0.25">
      <c r="A2796" s="1">
        <v>44945</v>
      </c>
      <c r="B2796" t="s">
        <v>22</v>
      </c>
      <c r="C2796">
        <f t="shared" si="183"/>
        <v>123</v>
      </c>
      <c r="D2796" t="s">
        <v>8</v>
      </c>
      <c r="E2796">
        <f>IF(D2796="ECO",1,IF(D2796="EZ",2,3))</f>
        <v>2</v>
      </c>
      <c r="F2796" t="s">
        <v>4</v>
      </c>
      <c r="G2796">
        <f>IF(F2796="PP_PM",1,IF(F2796="PP_CASH",2,3))</f>
        <v>1</v>
      </c>
      <c r="H2796" t="s">
        <v>12</v>
      </c>
      <c r="I2796">
        <f>IF(H2796="AKULAKUOB",1,IF(H2796="BUKAEXPRESS",2,IF(H2796="BUKALAPAK",3,IF(H2796="E3",4,IF(H2796="LAZADA",5,IF(H2796="MAGELLAN",6,IF(H2796="SHOPEE",7,IF(H2796="TOKOPEDIA",8,9))))))))</f>
        <v>6</v>
      </c>
      <c r="J2796">
        <v>8192</v>
      </c>
      <c r="K2796">
        <f>IF(M2796="Bermasalah",0,1)</f>
        <v>1</v>
      </c>
      <c r="L2796" t="s">
        <v>49</v>
      </c>
      <c r="M2796" t="str">
        <f t="shared" si="184"/>
        <v>Tidak Bermasalah</v>
      </c>
    </row>
    <row r="2797" spans="1:13" x14ac:dyDescent="0.25">
      <c r="A2797" s="1">
        <v>44946</v>
      </c>
      <c r="B2797" t="s">
        <v>22</v>
      </c>
      <c r="C2797">
        <f t="shared" si="183"/>
        <v>123</v>
      </c>
      <c r="D2797" t="s">
        <v>8</v>
      </c>
      <c r="E2797">
        <f>IF(D2797="ECO",1,IF(D2797="EZ",2,3))</f>
        <v>2</v>
      </c>
      <c r="F2797" t="s">
        <v>4</v>
      </c>
      <c r="G2797">
        <f>IF(F2797="PP_PM",1,IF(F2797="PP_CASH",2,3))</f>
        <v>1</v>
      </c>
      <c r="H2797" t="s">
        <v>12</v>
      </c>
      <c r="I2797">
        <f>IF(H2797="AKULAKUOB",1,IF(H2797="BUKAEXPRESS",2,IF(H2797="BUKALAPAK",3,IF(H2797="E3",4,IF(H2797="LAZADA",5,IF(H2797="MAGELLAN",6,IF(H2797="SHOPEE",7,IF(H2797="TOKOPEDIA",8,9))))))))</f>
        <v>6</v>
      </c>
      <c r="J2797">
        <v>8266</v>
      </c>
      <c r="K2797">
        <f>IF(M2797="Bermasalah",0,1)</f>
        <v>1</v>
      </c>
      <c r="L2797" t="s">
        <v>49</v>
      </c>
      <c r="M2797" t="str">
        <f t="shared" si="184"/>
        <v>Tidak Bermasalah</v>
      </c>
    </row>
    <row r="2798" spans="1:13" x14ac:dyDescent="0.25">
      <c r="A2798" s="1">
        <v>44947</v>
      </c>
      <c r="B2798" t="s">
        <v>22</v>
      </c>
      <c r="C2798">
        <f t="shared" si="183"/>
        <v>123</v>
      </c>
      <c r="D2798" t="s">
        <v>8</v>
      </c>
      <c r="E2798">
        <f>IF(D2798="ECO",1,IF(D2798="EZ",2,3))</f>
        <v>2</v>
      </c>
      <c r="F2798" t="s">
        <v>4</v>
      </c>
      <c r="G2798">
        <f>IF(F2798="PP_PM",1,IF(F2798="PP_CASH",2,3))</f>
        <v>1</v>
      </c>
      <c r="H2798" t="s">
        <v>12</v>
      </c>
      <c r="I2798">
        <f>IF(H2798="AKULAKUOB",1,IF(H2798="BUKAEXPRESS",2,IF(H2798="BUKALAPAK",3,IF(H2798="E3",4,IF(H2798="LAZADA",5,IF(H2798="MAGELLAN",6,IF(H2798="SHOPEE",7,IF(H2798="TOKOPEDIA",8,9))))))))</f>
        <v>6</v>
      </c>
      <c r="J2798">
        <v>22278</v>
      </c>
      <c r="K2798">
        <f>IF(M2798="Bermasalah",0,1)</f>
        <v>1</v>
      </c>
      <c r="L2798" t="s">
        <v>49</v>
      </c>
      <c r="M2798" t="str">
        <f t="shared" si="184"/>
        <v>Tidak Bermasalah</v>
      </c>
    </row>
    <row r="2799" spans="1:13" x14ac:dyDescent="0.25">
      <c r="A2799" s="1">
        <v>44948</v>
      </c>
      <c r="B2799" t="s">
        <v>22</v>
      </c>
      <c r="C2799">
        <f t="shared" si="183"/>
        <v>123</v>
      </c>
      <c r="D2799" t="s">
        <v>8</v>
      </c>
      <c r="E2799">
        <f>IF(D2799="ECO",1,IF(D2799="EZ",2,3))</f>
        <v>2</v>
      </c>
      <c r="F2799" t="s">
        <v>4</v>
      </c>
      <c r="G2799">
        <f>IF(F2799="PP_PM",1,IF(F2799="PP_CASH",2,3))</f>
        <v>1</v>
      </c>
      <c r="H2799" t="s">
        <v>12</v>
      </c>
      <c r="I2799">
        <f>IF(H2799="AKULAKUOB",1,IF(H2799="BUKAEXPRESS",2,IF(H2799="BUKALAPAK",3,IF(H2799="E3",4,IF(H2799="LAZADA",5,IF(H2799="MAGELLAN",6,IF(H2799="SHOPEE",7,IF(H2799="TOKOPEDIA",8,9))))))))</f>
        <v>6</v>
      </c>
      <c r="J2799">
        <v>34278</v>
      </c>
      <c r="K2799">
        <f>IF(M2799="Bermasalah",0,1)</f>
        <v>1</v>
      </c>
      <c r="L2799" t="s">
        <v>49</v>
      </c>
      <c r="M2799" t="str">
        <f t="shared" si="184"/>
        <v>Tidak Bermasalah</v>
      </c>
    </row>
    <row r="2800" spans="1:13" x14ac:dyDescent="0.25">
      <c r="A2800" s="1">
        <v>44949</v>
      </c>
      <c r="B2800" t="s">
        <v>22</v>
      </c>
      <c r="C2800">
        <f t="shared" si="183"/>
        <v>123</v>
      </c>
      <c r="D2800" t="s">
        <v>8</v>
      </c>
      <c r="E2800">
        <f>IF(D2800="ECO",1,IF(D2800="EZ",2,3))</f>
        <v>2</v>
      </c>
      <c r="F2800" t="s">
        <v>4</v>
      </c>
      <c r="G2800">
        <f>IF(F2800="PP_PM",1,IF(F2800="PP_CASH",2,3))</f>
        <v>1</v>
      </c>
      <c r="H2800" t="s">
        <v>12</v>
      </c>
      <c r="I2800">
        <f>IF(H2800="AKULAKUOB",1,IF(H2800="BUKAEXPRESS",2,IF(H2800="BUKALAPAK",3,IF(H2800="E3",4,IF(H2800="LAZADA",5,IF(H2800="MAGELLAN",6,IF(H2800="SHOPEE",7,IF(H2800="TOKOPEDIA",8,9))))))))</f>
        <v>6</v>
      </c>
      <c r="J2800">
        <v>36278</v>
      </c>
      <c r="K2800">
        <f>IF(M2800="Bermasalah",0,1)</f>
        <v>1</v>
      </c>
      <c r="L2800" t="s">
        <v>49</v>
      </c>
      <c r="M2800" t="str">
        <f t="shared" si="184"/>
        <v>Tidak Bermasalah</v>
      </c>
    </row>
    <row r="2801" spans="1:13" x14ac:dyDescent="0.25">
      <c r="A2801" s="1">
        <v>44950</v>
      </c>
      <c r="B2801" t="s">
        <v>22</v>
      </c>
      <c r="C2801">
        <f t="shared" si="183"/>
        <v>123</v>
      </c>
      <c r="D2801" t="s">
        <v>8</v>
      </c>
      <c r="E2801">
        <f>IF(D2801="ECO",1,IF(D2801="EZ",2,3))</f>
        <v>2</v>
      </c>
      <c r="F2801" t="s">
        <v>4</v>
      </c>
      <c r="G2801">
        <f>IF(F2801="PP_PM",1,IF(F2801="PP_CASH",2,3))</f>
        <v>1</v>
      </c>
      <c r="H2801" t="s">
        <v>12</v>
      </c>
      <c r="I2801">
        <f>IF(H2801="AKULAKUOB",1,IF(H2801="BUKAEXPRESS",2,IF(H2801="BUKALAPAK",3,IF(H2801="E3",4,IF(H2801="LAZADA",5,IF(H2801="MAGELLAN",6,IF(H2801="SHOPEE",7,IF(H2801="TOKOPEDIA",8,9))))))))</f>
        <v>6</v>
      </c>
      <c r="J2801">
        <v>41258</v>
      </c>
      <c r="K2801">
        <f>IF(M2801="Bermasalah",0,1)</f>
        <v>1</v>
      </c>
      <c r="L2801" t="s">
        <v>49</v>
      </c>
      <c r="M2801" t="str">
        <f t="shared" si="184"/>
        <v>Tidak Bermasalah</v>
      </c>
    </row>
    <row r="2802" spans="1:13" x14ac:dyDescent="0.25">
      <c r="A2802" s="1">
        <v>44951</v>
      </c>
      <c r="B2802" t="s">
        <v>22</v>
      </c>
      <c r="C2802">
        <f t="shared" si="183"/>
        <v>123</v>
      </c>
      <c r="D2802" t="s">
        <v>8</v>
      </c>
      <c r="E2802">
        <f>IF(D2802="ECO",1,IF(D2802="EZ",2,3))</f>
        <v>2</v>
      </c>
      <c r="F2802" t="s">
        <v>4</v>
      </c>
      <c r="G2802">
        <f>IF(F2802="PP_PM",1,IF(F2802="PP_CASH",2,3))</f>
        <v>1</v>
      </c>
      <c r="H2802" t="s">
        <v>12</v>
      </c>
      <c r="I2802">
        <f>IF(H2802="AKULAKUOB",1,IF(H2802="BUKAEXPRESS",2,IF(H2802="BUKALAPAK",3,IF(H2802="E3",4,IF(H2802="LAZADA",5,IF(H2802="MAGELLAN",6,IF(H2802="SHOPEE",7,IF(H2802="TOKOPEDIA",8,9))))))))</f>
        <v>6</v>
      </c>
      <c r="J2802">
        <v>52545</v>
      </c>
      <c r="K2802">
        <f>IF(M2802="Bermasalah",0,1)</f>
        <v>1</v>
      </c>
      <c r="L2802" t="s">
        <v>49</v>
      </c>
      <c r="M2802" t="str">
        <f t="shared" si="184"/>
        <v>Tidak Bermasalah</v>
      </c>
    </row>
    <row r="2803" spans="1:13" x14ac:dyDescent="0.25">
      <c r="A2803" s="1">
        <v>44952</v>
      </c>
      <c r="B2803" t="s">
        <v>22</v>
      </c>
      <c r="C2803">
        <f t="shared" si="183"/>
        <v>123</v>
      </c>
      <c r="D2803" t="s">
        <v>8</v>
      </c>
      <c r="E2803">
        <f>IF(D2803="ECO",1,IF(D2803="EZ",2,3))</f>
        <v>2</v>
      </c>
      <c r="F2803" t="s">
        <v>4</v>
      </c>
      <c r="G2803">
        <f>IF(F2803="PP_PM",1,IF(F2803="PP_CASH",2,3))</f>
        <v>1</v>
      </c>
      <c r="H2803" t="s">
        <v>12</v>
      </c>
      <c r="I2803">
        <f>IF(H2803="AKULAKUOB",1,IF(H2803="BUKAEXPRESS",2,IF(H2803="BUKALAPAK",3,IF(H2803="E3",4,IF(H2803="LAZADA",5,IF(H2803="MAGELLAN",6,IF(H2803="SHOPEE",7,IF(H2803="TOKOPEDIA",8,9))))))))</f>
        <v>6</v>
      </c>
      <c r="J2803">
        <v>48366</v>
      </c>
      <c r="K2803">
        <f>IF(M2803="Bermasalah",0,1)</f>
        <v>1</v>
      </c>
      <c r="L2803" t="s">
        <v>49</v>
      </c>
      <c r="M2803" t="str">
        <f t="shared" si="184"/>
        <v>Tidak Bermasalah</v>
      </c>
    </row>
    <row r="2804" spans="1:13" x14ac:dyDescent="0.25">
      <c r="A2804" s="1">
        <v>44953</v>
      </c>
      <c r="B2804" t="s">
        <v>22</v>
      </c>
      <c r="C2804">
        <f t="shared" si="183"/>
        <v>123</v>
      </c>
      <c r="D2804" t="s">
        <v>8</v>
      </c>
      <c r="E2804">
        <f>IF(D2804="ECO",1,IF(D2804="EZ",2,3))</f>
        <v>2</v>
      </c>
      <c r="F2804" t="s">
        <v>4</v>
      </c>
      <c r="G2804">
        <f>IF(F2804="PP_PM",1,IF(F2804="PP_CASH",2,3))</f>
        <v>1</v>
      </c>
      <c r="H2804" t="s">
        <v>12</v>
      </c>
      <c r="I2804">
        <f>IF(H2804="AKULAKUOB",1,IF(H2804="BUKAEXPRESS",2,IF(H2804="BUKALAPAK",3,IF(H2804="E3",4,IF(H2804="LAZADA",5,IF(H2804="MAGELLAN",6,IF(H2804="SHOPEE",7,IF(H2804="TOKOPEDIA",8,9))))))))</f>
        <v>6</v>
      </c>
      <c r="J2804">
        <v>63000</v>
      </c>
      <c r="K2804">
        <f>IF(M2804="Bermasalah",0,1)</f>
        <v>1</v>
      </c>
      <c r="L2804" t="s">
        <v>49</v>
      </c>
      <c r="M2804" t="str">
        <f t="shared" si="184"/>
        <v>Tidak Bermasalah</v>
      </c>
    </row>
    <row r="2805" spans="1:13" x14ac:dyDescent="0.25">
      <c r="A2805" s="1">
        <v>44954</v>
      </c>
      <c r="B2805" t="s">
        <v>22</v>
      </c>
      <c r="C2805">
        <f t="shared" si="183"/>
        <v>123</v>
      </c>
      <c r="D2805" t="s">
        <v>8</v>
      </c>
      <c r="E2805">
        <f>IF(D2805="ECO",1,IF(D2805="EZ",2,3))</f>
        <v>2</v>
      </c>
      <c r="F2805" t="s">
        <v>4</v>
      </c>
      <c r="G2805">
        <f>IF(F2805="PP_PM",1,IF(F2805="PP_CASH",2,3))</f>
        <v>1</v>
      </c>
      <c r="H2805" t="s">
        <v>12</v>
      </c>
      <c r="I2805">
        <f>IF(H2805="AKULAKUOB",1,IF(H2805="BUKAEXPRESS",2,IF(H2805="BUKALAPAK",3,IF(H2805="E3",4,IF(H2805="LAZADA",5,IF(H2805="MAGELLAN",6,IF(H2805="SHOPEE",7,IF(H2805="TOKOPEDIA",8,9))))))))</f>
        <v>6</v>
      </c>
      <c r="J2805">
        <v>9176</v>
      </c>
      <c r="K2805">
        <f>IF(M2805="Bermasalah",0,1)</f>
        <v>1</v>
      </c>
      <c r="L2805" t="s">
        <v>49</v>
      </c>
      <c r="M2805" t="str">
        <f t="shared" si="184"/>
        <v>Tidak Bermasalah</v>
      </c>
    </row>
    <row r="2806" spans="1:13" x14ac:dyDescent="0.25">
      <c r="A2806" s="1">
        <v>44955</v>
      </c>
      <c r="B2806" t="s">
        <v>22</v>
      </c>
      <c r="C2806">
        <f t="shared" si="183"/>
        <v>123</v>
      </c>
      <c r="D2806" t="s">
        <v>8</v>
      </c>
      <c r="E2806">
        <f>IF(D2806="ECO",1,IF(D2806="EZ",2,3))</f>
        <v>2</v>
      </c>
      <c r="F2806" t="s">
        <v>4</v>
      </c>
      <c r="G2806">
        <f>IF(F2806="PP_PM",1,IF(F2806="PP_CASH",2,3))</f>
        <v>1</v>
      </c>
      <c r="H2806" t="s">
        <v>12</v>
      </c>
      <c r="I2806">
        <f>IF(H2806="AKULAKUOB",1,IF(H2806="BUKAEXPRESS",2,IF(H2806="BUKALAPAK",3,IF(H2806="E3",4,IF(H2806="LAZADA",5,IF(H2806="MAGELLAN",6,IF(H2806="SHOPEE",7,IF(H2806="TOKOPEDIA",8,9))))))))</f>
        <v>6</v>
      </c>
      <c r="J2806">
        <v>51192</v>
      </c>
      <c r="K2806">
        <f>IF(M2806="Bermasalah",0,1)</f>
        <v>1</v>
      </c>
      <c r="L2806" t="s">
        <v>49</v>
      </c>
      <c r="M2806" t="str">
        <f t="shared" si="184"/>
        <v>Tidak Bermasalah</v>
      </c>
    </row>
    <row r="2807" spans="1:13" x14ac:dyDescent="0.25">
      <c r="A2807" s="1">
        <v>44934</v>
      </c>
      <c r="B2807" t="s">
        <v>22</v>
      </c>
      <c r="C2807">
        <f t="shared" si="183"/>
        <v>123</v>
      </c>
      <c r="D2807" t="s">
        <v>8</v>
      </c>
      <c r="E2807">
        <f>IF(D2807="ECO",1,IF(D2807="EZ",2,3))</f>
        <v>2</v>
      </c>
      <c r="F2807" t="s">
        <v>4</v>
      </c>
      <c r="G2807">
        <f>IF(F2807="PP_PM",1,IF(F2807="PP_CASH",2,3))</f>
        <v>1</v>
      </c>
      <c r="H2807" t="s">
        <v>12</v>
      </c>
      <c r="I2807">
        <f>IF(H2807="AKULAKUOB",1,IF(H2807="BUKAEXPRESS",2,IF(H2807="BUKALAPAK",3,IF(H2807="E3",4,IF(H2807="LAZADA",5,IF(H2807="MAGELLAN",6,IF(H2807="SHOPEE",7,IF(H2807="TOKOPEDIA",8,9))))))))</f>
        <v>6</v>
      </c>
      <c r="J2807">
        <v>41278</v>
      </c>
      <c r="K2807">
        <f>IF(M2807="Bermasalah",0,1)</f>
        <v>1</v>
      </c>
      <c r="L2807" t="s">
        <v>49</v>
      </c>
      <c r="M2807" t="str">
        <f t="shared" si="184"/>
        <v>Tidak Bermasalah</v>
      </c>
    </row>
    <row r="2808" spans="1:13" x14ac:dyDescent="0.25">
      <c r="A2808" s="1">
        <v>44938</v>
      </c>
      <c r="B2808" t="s">
        <v>22</v>
      </c>
      <c r="C2808">
        <f t="shared" si="183"/>
        <v>123</v>
      </c>
      <c r="D2808" t="s">
        <v>8</v>
      </c>
      <c r="E2808">
        <f>IF(D2808="ECO",1,IF(D2808="EZ",2,3))</f>
        <v>2</v>
      </c>
      <c r="F2808" t="s">
        <v>4</v>
      </c>
      <c r="G2808">
        <f>IF(F2808="PP_PM",1,IF(F2808="PP_CASH",2,3))</f>
        <v>1</v>
      </c>
      <c r="H2808" t="s">
        <v>12</v>
      </c>
      <c r="I2808">
        <f>IF(H2808="AKULAKUOB",1,IF(H2808="BUKAEXPRESS",2,IF(H2808="BUKALAPAK",3,IF(H2808="E3",4,IF(H2808="LAZADA",5,IF(H2808="MAGELLAN",6,IF(H2808="SHOPEE",7,IF(H2808="TOKOPEDIA",8,9))))))))</f>
        <v>6</v>
      </c>
      <c r="J2808">
        <v>83000</v>
      </c>
      <c r="K2808">
        <f>IF(M2808="Bermasalah",0,1)</f>
        <v>1</v>
      </c>
      <c r="L2808" t="s">
        <v>49</v>
      </c>
      <c r="M2808" t="str">
        <f t="shared" si="184"/>
        <v>Tidak Bermasalah</v>
      </c>
    </row>
    <row r="2809" spans="1:13" x14ac:dyDescent="0.25">
      <c r="A2809" s="1">
        <v>44939</v>
      </c>
      <c r="B2809" t="s">
        <v>22</v>
      </c>
      <c r="C2809">
        <f t="shared" si="183"/>
        <v>123</v>
      </c>
      <c r="D2809" t="s">
        <v>8</v>
      </c>
      <c r="E2809">
        <f>IF(D2809="ECO",1,IF(D2809="EZ",2,3))</f>
        <v>2</v>
      </c>
      <c r="F2809" t="s">
        <v>4</v>
      </c>
      <c r="G2809">
        <f>IF(F2809="PP_PM",1,IF(F2809="PP_CASH",2,3))</f>
        <v>1</v>
      </c>
      <c r="H2809" t="s">
        <v>12</v>
      </c>
      <c r="I2809">
        <f>IF(H2809="AKULAKUOB",1,IF(H2809="BUKAEXPRESS",2,IF(H2809="BUKALAPAK",3,IF(H2809="E3",4,IF(H2809="LAZADA",5,IF(H2809="MAGELLAN",6,IF(H2809="SHOPEE",7,IF(H2809="TOKOPEDIA",8,9))))))))</f>
        <v>6</v>
      </c>
      <c r="J2809">
        <v>67000</v>
      </c>
      <c r="K2809">
        <f>IF(M2809="Bermasalah",0,1)</f>
        <v>1</v>
      </c>
      <c r="L2809" t="s">
        <v>49</v>
      </c>
      <c r="M2809" t="str">
        <f t="shared" si="184"/>
        <v>Tidak Bermasalah</v>
      </c>
    </row>
    <row r="2810" spans="1:13" x14ac:dyDescent="0.25">
      <c r="A2810" s="1">
        <v>44940</v>
      </c>
      <c r="B2810" t="s">
        <v>22</v>
      </c>
      <c r="C2810">
        <f t="shared" si="183"/>
        <v>123</v>
      </c>
      <c r="D2810" t="s">
        <v>8</v>
      </c>
      <c r="E2810">
        <f>IF(D2810="ECO",1,IF(D2810="EZ",2,3))</f>
        <v>2</v>
      </c>
      <c r="F2810" t="s">
        <v>4</v>
      </c>
      <c r="G2810">
        <f>IF(F2810="PP_PM",1,IF(F2810="PP_CASH",2,3))</f>
        <v>1</v>
      </c>
      <c r="H2810" t="s">
        <v>12</v>
      </c>
      <c r="I2810">
        <f>IF(H2810="AKULAKUOB",1,IF(H2810="BUKAEXPRESS",2,IF(H2810="BUKALAPAK",3,IF(H2810="E3",4,IF(H2810="LAZADA",5,IF(H2810="MAGELLAN",6,IF(H2810="SHOPEE",7,IF(H2810="TOKOPEDIA",8,9))))))))</f>
        <v>6</v>
      </c>
      <c r="J2810">
        <v>57278</v>
      </c>
      <c r="K2810">
        <f>IF(M2810="Bermasalah",0,1)</f>
        <v>1</v>
      </c>
      <c r="L2810" t="s">
        <v>49</v>
      </c>
      <c r="M2810" t="str">
        <f t="shared" si="184"/>
        <v>Tidak Bermasalah</v>
      </c>
    </row>
    <row r="2811" spans="1:13" x14ac:dyDescent="0.25">
      <c r="A2811" s="1">
        <v>44945</v>
      </c>
      <c r="B2811" t="s">
        <v>22</v>
      </c>
      <c r="C2811">
        <f t="shared" si="183"/>
        <v>123</v>
      </c>
      <c r="D2811" t="s">
        <v>8</v>
      </c>
      <c r="E2811">
        <f>IF(D2811="ECO",1,IF(D2811="EZ",2,3))</f>
        <v>2</v>
      </c>
      <c r="F2811" t="s">
        <v>4</v>
      </c>
      <c r="G2811">
        <f>IF(F2811="PP_PM",1,IF(F2811="PP_CASH",2,3))</f>
        <v>1</v>
      </c>
      <c r="H2811" t="s">
        <v>12</v>
      </c>
      <c r="I2811">
        <f>IF(H2811="AKULAKUOB",1,IF(H2811="BUKAEXPRESS",2,IF(H2811="BUKALAPAK",3,IF(H2811="E3",4,IF(H2811="LAZADA",5,IF(H2811="MAGELLAN",6,IF(H2811="SHOPEE",7,IF(H2811="TOKOPEDIA",8,9))))))))</f>
        <v>6</v>
      </c>
      <c r="J2811">
        <v>67000</v>
      </c>
      <c r="K2811">
        <f>IF(M2811="Bermasalah",0,1)</f>
        <v>1</v>
      </c>
      <c r="L2811" t="s">
        <v>49</v>
      </c>
      <c r="M2811" t="str">
        <f t="shared" si="184"/>
        <v>Tidak Bermasalah</v>
      </c>
    </row>
    <row r="2812" spans="1:13" x14ac:dyDescent="0.25">
      <c r="A2812" s="1">
        <v>44946</v>
      </c>
      <c r="B2812" t="s">
        <v>22</v>
      </c>
      <c r="C2812">
        <f t="shared" si="183"/>
        <v>123</v>
      </c>
      <c r="D2812" t="s">
        <v>8</v>
      </c>
      <c r="E2812">
        <f>IF(D2812="ECO",1,IF(D2812="EZ",2,3))</f>
        <v>2</v>
      </c>
      <c r="F2812" t="s">
        <v>4</v>
      </c>
      <c r="G2812">
        <f>IF(F2812="PP_PM",1,IF(F2812="PP_CASH",2,3))</f>
        <v>1</v>
      </c>
      <c r="H2812" t="s">
        <v>12</v>
      </c>
      <c r="I2812">
        <f>IF(H2812="AKULAKUOB",1,IF(H2812="BUKAEXPRESS",2,IF(H2812="BUKALAPAK",3,IF(H2812="E3",4,IF(H2812="LAZADA",5,IF(H2812="MAGELLAN",6,IF(H2812="SHOPEE",7,IF(H2812="TOKOPEDIA",8,9))))))))</f>
        <v>6</v>
      </c>
      <c r="J2812">
        <v>63545</v>
      </c>
      <c r="K2812">
        <f>IF(M2812="Bermasalah",0,1)</f>
        <v>1</v>
      </c>
      <c r="L2812" t="s">
        <v>49</v>
      </c>
      <c r="M2812" t="str">
        <f t="shared" si="184"/>
        <v>Tidak Bermasalah</v>
      </c>
    </row>
    <row r="2813" spans="1:13" x14ac:dyDescent="0.25">
      <c r="A2813" s="1">
        <v>44947</v>
      </c>
      <c r="B2813" t="s">
        <v>22</v>
      </c>
      <c r="C2813">
        <f t="shared" si="183"/>
        <v>123</v>
      </c>
      <c r="D2813" t="s">
        <v>8</v>
      </c>
      <c r="E2813">
        <f>IF(D2813="ECO",1,IF(D2813="EZ",2,3))</f>
        <v>2</v>
      </c>
      <c r="F2813" t="s">
        <v>4</v>
      </c>
      <c r="G2813">
        <f>IF(F2813="PP_PM",1,IF(F2813="PP_CASH",2,3))</f>
        <v>1</v>
      </c>
      <c r="H2813" t="s">
        <v>12</v>
      </c>
      <c r="I2813">
        <f>IF(H2813="AKULAKUOB",1,IF(H2813="BUKAEXPRESS",2,IF(H2813="BUKALAPAK",3,IF(H2813="E3",4,IF(H2813="LAZADA",5,IF(H2813="MAGELLAN",6,IF(H2813="SHOPEE",7,IF(H2813="TOKOPEDIA",8,9))))))))</f>
        <v>6</v>
      </c>
      <c r="J2813">
        <v>19278</v>
      </c>
      <c r="K2813">
        <f>IF(M2813="Bermasalah",0,1)</f>
        <v>1</v>
      </c>
      <c r="L2813" t="s">
        <v>49</v>
      </c>
      <c r="M2813" t="str">
        <f t="shared" si="184"/>
        <v>Tidak Bermasalah</v>
      </c>
    </row>
    <row r="2814" spans="1:13" x14ac:dyDescent="0.25">
      <c r="A2814" s="1">
        <v>44948</v>
      </c>
      <c r="B2814" t="s">
        <v>22</v>
      </c>
      <c r="C2814">
        <f t="shared" si="183"/>
        <v>123</v>
      </c>
      <c r="D2814" t="s">
        <v>8</v>
      </c>
      <c r="E2814">
        <f>IF(D2814="ECO",1,IF(D2814="EZ",2,3))</f>
        <v>2</v>
      </c>
      <c r="F2814" t="s">
        <v>4</v>
      </c>
      <c r="G2814">
        <f>IF(F2814="PP_PM",1,IF(F2814="PP_CASH",2,3))</f>
        <v>1</v>
      </c>
      <c r="H2814" t="s">
        <v>12</v>
      </c>
      <c r="I2814">
        <f>IF(H2814="AKULAKUOB",1,IF(H2814="BUKAEXPRESS",2,IF(H2814="BUKALAPAK",3,IF(H2814="E3",4,IF(H2814="LAZADA",5,IF(H2814="MAGELLAN",6,IF(H2814="SHOPEE",7,IF(H2814="TOKOPEDIA",8,9))))))))</f>
        <v>6</v>
      </c>
      <c r="J2814">
        <v>42196</v>
      </c>
      <c r="K2814">
        <f>IF(M2814="Bermasalah",0,1)</f>
        <v>1</v>
      </c>
      <c r="L2814" t="s">
        <v>49</v>
      </c>
      <c r="M2814" t="str">
        <f t="shared" si="184"/>
        <v>Tidak Bermasalah</v>
      </c>
    </row>
    <row r="2815" spans="1:13" x14ac:dyDescent="0.25">
      <c r="A2815" s="1">
        <v>44949</v>
      </c>
      <c r="B2815" t="s">
        <v>22</v>
      </c>
      <c r="C2815">
        <f t="shared" si="183"/>
        <v>123</v>
      </c>
      <c r="D2815" t="s">
        <v>8</v>
      </c>
      <c r="E2815">
        <f>IF(D2815="ECO",1,IF(D2815="EZ",2,3))</f>
        <v>2</v>
      </c>
      <c r="F2815" t="s">
        <v>4</v>
      </c>
      <c r="G2815">
        <f>IF(F2815="PP_PM",1,IF(F2815="PP_CASH",2,3))</f>
        <v>1</v>
      </c>
      <c r="H2815" t="s">
        <v>12</v>
      </c>
      <c r="I2815">
        <f>IF(H2815="AKULAKUOB",1,IF(H2815="BUKAEXPRESS",2,IF(H2815="BUKALAPAK",3,IF(H2815="E3",4,IF(H2815="LAZADA",5,IF(H2815="MAGELLAN",6,IF(H2815="SHOPEE",7,IF(H2815="TOKOPEDIA",8,9))))))))</f>
        <v>6</v>
      </c>
      <c r="J2815">
        <v>55278</v>
      </c>
      <c r="K2815">
        <f>IF(M2815="Bermasalah",0,1)</f>
        <v>1</v>
      </c>
      <c r="L2815" t="s">
        <v>49</v>
      </c>
      <c r="M2815" t="str">
        <f t="shared" si="184"/>
        <v>Tidak Bermasalah</v>
      </c>
    </row>
    <row r="2816" spans="1:13" x14ac:dyDescent="0.25">
      <c r="A2816" s="1">
        <v>44951</v>
      </c>
      <c r="B2816" t="s">
        <v>22</v>
      </c>
      <c r="C2816">
        <f t="shared" si="183"/>
        <v>123</v>
      </c>
      <c r="D2816" t="s">
        <v>8</v>
      </c>
      <c r="E2816">
        <f>IF(D2816="ECO",1,IF(D2816="EZ",2,3))</f>
        <v>2</v>
      </c>
      <c r="F2816" t="s">
        <v>4</v>
      </c>
      <c r="G2816">
        <f>IF(F2816="PP_PM",1,IF(F2816="PP_CASH",2,3))</f>
        <v>1</v>
      </c>
      <c r="H2816" t="s">
        <v>12</v>
      </c>
      <c r="I2816">
        <f>IF(H2816="AKULAKUOB",1,IF(H2816="BUKAEXPRESS",2,IF(H2816="BUKALAPAK",3,IF(H2816="E3",4,IF(H2816="LAZADA",5,IF(H2816="MAGELLAN",6,IF(H2816="SHOPEE",7,IF(H2816="TOKOPEDIA",8,9))))))))</f>
        <v>6</v>
      </c>
      <c r="J2816">
        <v>38000</v>
      </c>
      <c r="K2816">
        <f>IF(M2816="Bermasalah",0,1)</f>
        <v>1</v>
      </c>
      <c r="L2816" t="s">
        <v>49</v>
      </c>
      <c r="M2816" t="str">
        <f t="shared" si="184"/>
        <v>Tidak Bermasalah</v>
      </c>
    </row>
    <row r="2817" spans="1:13" x14ac:dyDescent="0.25">
      <c r="A2817" s="1">
        <v>44952</v>
      </c>
      <c r="B2817" t="s">
        <v>22</v>
      </c>
      <c r="C2817">
        <f t="shared" si="183"/>
        <v>123</v>
      </c>
      <c r="D2817" t="s">
        <v>8</v>
      </c>
      <c r="E2817">
        <f>IF(D2817="ECO",1,IF(D2817="EZ",2,3))</f>
        <v>2</v>
      </c>
      <c r="F2817" t="s">
        <v>4</v>
      </c>
      <c r="G2817">
        <f>IF(F2817="PP_PM",1,IF(F2817="PP_CASH",2,3))</f>
        <v>1</v>
      </c>
      <c r="H2817" t="s">
        <v>12</v>
      </c>
      <c r="I2817">
        <f>IF(H2817="AKULAKUOB",1,IF(H2817="BUKAEXPRESS",2,IF(H2817="BUKALAPAK",3,IF(H2817="E3",4,IF(H2817="LAZADA",5,IF(H2817="MAGELLAN",6,IF(H2817="SHOPEE",7,IF(H2817="TOKOPEDIA",8,9))))))))</f>
        <v>6</v>
      </c>
      <c r="J2817">
        <v>42000</v>
      </c>
      <c r="K2817">
        <f>IF(M2817="Bermasalah",0,1)</f>
        <v>1</v>
      </c>
      <c r="L2817" t="s">
        <v>49</v>
      </c>
      <c r="M2817" t="str">
        <f t="shared" si="184"/>
        <v>Tidak Bermasalah</v>
      </c>
    </row>
    <row r="2818" spans="1:13" x14ac:dyDescent="0.25">
      <c r="A2818" s="1">
        <v>44955</v>
      </c>
      <c r="B2818" t="s">
        <v>22</v>
      </c>
      <c r="C2818">
        <f t="shared" si="183"/>
        <v>123</v>
      </c>
      <c r="D2818" t="s">
        <v>8</v>
      </c>
      <c r="E2818">
        <f>IF(D2818="ECO",1,IF(D2818="EZ",2,3))</f>
        <v>2</v>
      </c>
      <c r="F2818" t="s">
        <v>4</v>
      </c>
      <c r="G2818">
        <f>IF(F2818="PP_PM",1,IF(F2818="PP_CASH",2,3))</f>
        <v>1</v>
      </c>
      <c r="H2818" t="s">
        <v>12</v>
      </c>
      <c r="I2818">
        <f>IF(H2818="AKULAKUOB",1,IF(H2818="BUKAEXPRESS",2,IF(H2818="BUKALAPAK",3,IF(H2818="E3",4,IF(H2818="LAZADA",5,IF(H2818="MAGELLAN",6,IF(H2818="SHOPEE",7,IF(H2818="TOKOPEDIA",8,9))))))))</f>
        <v>6</v>
      </c>
      <c r="J2818">
        <v>61000</v>
      </c>
      <c r="K2818">
        <f>IF(M2818="Bermasalah",0,1)</f>
        <v>1</v>
      </c>
      <c r="L2818" t="s">
        <v>49</v>
      </c>
      <c r="M2818" t="str">
        <f t="shared" si="184"/>
        <v>Tidak Bermasalah</v>
      </c>
    </row>
    <row r="2819" spans="1:13" x14ac:dyDescent="0.25">
      <c r="A2819" s="1">
        <v>44956</v>
      </c>
      <c r="B2819" t="s">
        <v>22</v>
      </c>
      <c r="C2819">
        <f t="shared" si="183"/>
        <v>123</v>
      </c>
      <c r="D2819" t="s">
        <v>8</v>
      </c>
      <c r="E2819">
        <f>IF(D2819="ECO",1,IF(D2819="EZ",2,3))</f>
        <v>2</v>
      </c>
      <c r="F2819" t="s">
        <v>4</v>
      </c>
      <c r="G2819">
        <f>IF(F2819="PP_PM",1,IF(F2819="PP_CASH",2,3))</f>
        <v>1</v>
      </c>
      <c r="H2819" t="s">
        <v>12</v>
      </c>
      <c r="I2819">
        <f>IF(H2819="AKULAKUOB",1,IF(H2819="BUKAEXPRESS",2,IF(H2819="BUKALAPAK",3,IF(H2819="E3",4,IF(H2819="LAZADA",5,IF(H2819="MAGELLAN",6,IF(H2819="SHOPEE",7,IF(H2819="TOKOPEDIA",8,9))))))))</f>
        <v>6</v>
      </c>
      <c r="J2819">
        <v>11218</v>
      </c>
      <c r="K2819">
        <f>IF(M2819="Bermasalah",0,1)</f>
        <v>1</v>
      </c>
      <c r="L2819" t="s">
        <v>49</v>
      </c>
      <c r="M2819" t="str">
        <f t="shared" si="184"/>
        <v>Tidak Bermasalah</v>
      </c>
    </row>
    <row r="2820" spans="1:13" x14ac:dyDescent="0.25">
      <c r="A2820" s="1">
        <v>44957</v>
      </c>
      <c r="B2820" t="s">
        <v>22</v>
      </c>
      <c r="C2820">
        <f t="shared" si="183"/>
        <v>123</v>
      </c>
      <c r="D2820" t="s">
        <v>8</v>
      </c>
      <c r="E2820">
        <f>IF(D2820="ECO",1,IF(D2820="EZ",2,3))</f>
        <v>2</v>
      </c>
      <c r="F2820" t="s">
        <v>4</v>
      </c>
      <c r="G2820">
        <f>IF(F2820="PP_PM",1,IF(F2820="PP_CASH",2,3))</f>
        <v>1</v>
      </c>
      <c r="H2820" t="s">
        <v>12</v>
      </c>
      <c r="I2820">
        <f>IF(H2820="AKULAKUOB",1,IF(H2820="BUKAEXPRESS",2,IF(H2820="BUKALAPAK",3,IF(H2820="E3",4,IF(H2820="LAZADA",5,IF(H2820="MAGELLAN",6,IF(H2820="SHOPEE",7,IF(H2820="TOKOPEDIA",8,9))))))))</f>
        <v>6</v>
      </c>
      <c r="J2820">
        <v>9278</v>
      </c>
      <c r="K2820">
        <f>IF(M2820="Bermasalah",0,1)</f>
        <v>1</v>
      </c>
      <c r="L2820" t="s">
        <v>49</v>
      </c>
      <c r="M2820" t="str">
        <f t="shared" si="184"/>
        <v>Tidak Bermasalah</v>
      </c>
    </row>
    <row r="2821" spans="1:13" x14ac:dyDescent="0.25">
      <c r="A2821" s="1">
        <v>45015</v>
      </c>
      <c r="B2821" t="s">
        <v>22</v>
      </c>
      <c r="C2821">
        <f t="shared" si="183"/>
        <v>123</v>
      </c>
      <c r="D2821" t="s">
        <v>8</v>
      </c>
      <c r="E2821">
        <f>IF(D2821="ECO",1,IF(D2821="EZ",2,3))</f>
        <v>2</v>
      </c>
      <c r="F2821" t="s">
        <v>4</v>
      </c>
      <c r="G2821">
        <f>IF(F2821="PP_PM",1,IF(F2821="PP_CASH",2,3))</f>
        <v>1</v>
      </c>
      <c r="H2821" t="s">
        <v>12</v>
      </c>
      <c r="I2821">
        <f>IF(H2821="AKULAKUOB",1,IF(H2821="BUKAEXPRESS",2,IF(H2821="BUKALAPAK",3,IF(H2821="E3",4,IF(H2821="LAZADA",5,IF(H2821="MAGELLAN",6,IF(H2821="SHOPEE",7,IF(H2821="TOKOPEDIA",8,9))))))))</f>
        <v>6</v>
      </c>
      <c r="J2821">
        <v>25220</v>
      </c>
      <c r="K2821">
        <f>IF(M2821="Bermasalah",0,1)</f>
        <v>1</v>
      </c>
      <c r="L2821" t="s">
        <v>49</v>
      </c>
      <c r="M2821" t="str">
        <f t="shared" si="184"/>
        <v>Tidak Bermasalah</v>
      </c>
    </row>
    <row r="2822" spans="1:13" x14ac:dyDescent="0.25">
      <c r="A2822" s="1">
        <v>45015</v>
      </c>
      <c r="B2822" t="s">
        <v>22</v>
      </c>
      <c r="C2822">
        <f t="shared" si="183"/>
        <v>123</v>
      </c>
      <c r="D2822" t="s">
        <v>8</v>
      </c>
      <c r="E2822">
        <f>IF(D2822="ECO",1,IF(D2822="EZ",2,3))</f>
        <v>2</v>
      </c>
      <c r="F2822" t="s">
        <v>4</v>
      </c>
      <c r="G2822">
        <f>IF(F2822="PP_PM",1,IF(F2822="PP_CASH",2,3))</f>
        <v>1</v>
      </c>
      <c r="H2822" t="s">
        <v>12</v>
      </c>
      <c r="I2822">
        <f>IF(H2822="AKULAKUOB",1,IF(H2822="BUKAEXPRESS",2,IF(H2822="BUKALAPAK",3,IF(H2822="E3",4,IF(H2822="LAZADA",5,IF(H2822="MAGELLAN",6,IF(H2822="SHOPEE",7,IF(H2822="TOKOPEDIA",8,9))))))))</f>
        <v>6</v>
      </c>
      <c r="J2822">
        <v>20223</v>
      </c>
      <c r="K2822">
        <f>IF(M2822="Bermasalah",0,1)</f>
        <v>0</v>
      </c>
      <c r="L2822" t="s">
        <v>131</v>
      </c>
      <c r="M2822" t="str">
        <f t="shared" si="184"/>
        <v>Bermasalah</v>
      </c>
    </row>
    <row r="2823" spans="1:13" x14ac:dyDescent="0.25">
      <c r="A2823" s="1">
        <v>45035</v>
      </c>
      <c r="B2823" t="s">
        <v>22</v>
      </c>
      <c r="C2823">
        <f t="shared" si="183"/>
        <v>123</v>
      </c>
      <c r="D2823" t="s">
        <v>8</v>
      </c>
      <c r="E2823">
        <f>IF(D2823="ECO",1,IF(D2823="EZ",2,3))</f>
        <v>2</v>
      </c>
      <c r="F2823" t="s">
        <v>4</v>
      </c>
      <c r="G2823">
        <f>IF(F2823="PP_PM",1,IF(F2823="PP_CASH",2,3))</f>
        <v>1</v>
      </c>
      <c r="H2823" t="s">
        <v>12</v>
      </c>
      <c r="I2823">
        <f>IF(H2823="AKULAKUOB",1,IF(H2823="BUKAEXPRESS",2,IF(H2823="BUKALAPAK",3,IF(H2823="E3",4,IF(H2823="LAZADA",5,IF(H2823="MAGELLAN",6,IF(H2823="SHOPEE",7,IF(H2823="TOKOPEDIA",8,9))))))))</f>
        <v>6</v>
      </c>
      <c r="J2823">
        <v>28408</v>
      </c>
      <c r="K2823">
        <f>IF(M2823="Bermasalah",0,1)</f>
        <v>1</v>
      </c>
      <c r="L2823" t="s">
        <v>49</v>
      </c>
      <c r="M2823" t="str">
        <f t="shared" si="184"/>
        <v>Tidak Bermasalah</v>
      </c>
    </row>
    <row r="2824" spans="1:13" x14ac:dyDescent="0.25">
      <c r="A2824" s="1">
        <v>45046</v>
      </c>
      <c r="B2824" t="s">
        <v>22</v>
      </c>
      <c r="C2824">
        <f t="shared" si="183"/>
        <v>123</v>
      </c>
      <c r="D2824" t="s">
        <v>8</v>
      </c>
      <c r="E2824">
        <f>IF(D2824="ECO",1,IF(D2824="EZ",2,3))</f>
        <v>2</v>
      </c>
      <c r="F2824" t="s">
        <v>4</v>
      </c>
      <c r="G2824">
        <f>IF(F2824="PP_PM",1,IF(F2824="PP_CASH",2,3))</f>
        <v>1</v>
      </c>
      <c r="H2824" t="s">
        <v>12</v>
      </c>
      <c r="I2824">
        <f>IF(H2824="AKULAKUOB",1,IF(H2824="BUKAEXPRESS",2,IF(H2824="BUKALAPAK",3,IF(H2824="E3",4,IF(H2824="LAZADA",5,IF(H2824="MAGELLAN",6,IF(H2824="SHOPEE",7,IF(H2824="TOKOPEDIA",8,9))))))))</f>
        <v>6</v>
      </c>
      <c r="J2824">
        <v>17798</v>
      </c>
      <c r="K2824">
        <f>IF(M2824="Bermasalah",0,1)</f>
        <v>1</v>
      </c>
      <c r="L2824" t="s">
        <v>49</v>
      </c>
      <c r="M2824" t="str">
        <f t="shared" si="184"/>
        <v>Tidak Bermasalah</v>
      </c>
    </row>
    <row r="2825" spans="1:13" x14ac:dyDescent="0.25">
      <c r="A2825" s="1">
        <v>45046</v>
      </c>
      <c r="B2825" t="s">
        <v>22</v>
      </c>
      <c r="C2825">
        <f t="shared" si="183"/>
        <v>123</v>
      </c>
      <c r="D2825" t="s">
        <v>8</v>
      </c>
      <c r="E2825">
        <f>IF(D2825="ECO",1,IF(D2825="EZ",2,3))</f>
        <v>2</v>
      </c>
      <c r="F2825" t="s">
        <v>4</v>
      </c>
      <c r="G2825">
        <f>IF(F2825="PP_PM",1,IF(F2825="PP_CASH",2,3))</f>
        <v>1</v>
      </c>
      <c r="H2825" t="s">
        <v>12</v>
      </c>
      <c r="I2825">
        <f>IF(H2825="AKULAKUOB",1,IF(H2825="BUKAEXPRESS",2,IF(H2825="BUKALAPAK",3,IF(H2825="E3",4,IF(H2825="LAZADA",5,IF(H2825="MAGELLAN",6,IF(H2825="SHOPEE",7,IF(H2825="TOKOPEDIA",8,9))))))))</f>
        <v>6</v>
      </c>
      <c r="J2825">
        <v>32495</v>
      </c>
      <c r="K2825">
        <f>IF(M2825="Bermasalah",0,1)</f>
        <v>0</v>
      </c>
      <c r="L2825" t="s">
        <v>131</v>
      </c>
      <c r="M2825" t="str">
        <f t="shared" si="184"/>
        <v>Bermasalah</v>
      </c>
    </row>
    <row r="2826" spans="1:13" x14ac:dyDescent="0.25">
      <c r="A2826" s="1">
        <v>45039</v>
      </c>
      <c r="B2826" t="s">
        <v>22</v>
      </c>
      <c r="C2826">
        <f t="shared" si="183"/>
        <v>123</v>
      </c>
      <c r="D2826" t="s">
        <v>8</v>
      </c>
      <c r="E2826">
        <f>IF(D2826="ECO",1,IF(D2826="EZ",2,3))</f>
        <v>2</v>
      </c>
      <c r="F2826" t="s">
        <v>4</v>
      </c>
      <c r="G2826">
        <f>IF(F2826="PP_PM",1,IF(F2826="PP_CASH",2,3))</f>
        <v>1</v>
      </c>
      <c r="H2826" t="s">
        <v>12</v>
      </c>
      <c r="I2826">
        <f>IF(H2826="AKULAKUOB",1,IF(H2826="BUKAEXPRESS",2,IF(H2826="BUKALAPAK",3,IF(H2826="E3",4,IF(H2826="LAZADA",5,IF(H2826="MAGELLAN",6,IF(H2826="SHOPEE",7,IF(H2826="TOKOPEDIA",8,9))))))))</f>
        <v>6</v>
      </c>
      <c r="J2826">
        <v>17656</v>
      </c>
      <c r="K2826">
        <f>IF(M2826="Bermasalah",0,1)</f>
        <v>0</v>
      </c>
      <c r="L2826" t="s">
        <v>131</v>
      </c>
      <c r="M2826" t="str">
        <f t="shared" si="184"/>
        <v>Bermasalah</v>
      </c>
    </row>
    <row r="2827" spans="1:13" x14ac:dyDescent="0.25">
      <c r="A2827" s="1">
        <v>45044</v>
      </c>
      <c r="B2827" t="s">
        <v>22</v>
      </c>
      <c r="C2827">
        <f t="shared" si="183"/>
        <v>123</v>
      </c>
      <c r="D2827" t="s">
        <v>8</v>
      </c>
      <c r="E2827">
        <f>IF(D2827="ECO",1,IF(D2827="EZ",2,3))</f>
        <v>2</v>
      </c>
      <c r="F2827" t="s">
        <v>4</v>
      </c>
      <c r="G2827">
        <f>IF(F2827="PP_PM",1,IF(F2827="PP_CASH",2,3))</f>
        <v>1</v>
      </c>
      <c r="H2827" t="s">
        <v>12</v>
      </c>
      <c r="I2827">
        <f>IF(H2827="AKULAKUOB",1,IF(H2827="BUKAEXPRESS",2,IF(H2827="BUKALAPAK",3,IF(H2827="E3",4,IF(H2827="LAZADA",5,IF(H2827="MAGELLAN",6,IF(H2827="SHOPEE",7,IF(H2827="TOKOPEDIA",8,9))))))))</f>
        <v>6</v>
      </c>
      <c r="J2827">
        <v>23598</v>
      </c>
      <c r="K2827">
        <f>IF(M2827="Bermasalah",0,1)</f>
        <v>1</v>
      </c>
      <c r="L2827" t="s">
        <v>49</v>
      </c>
      <c r="M2827" t="str">
        <f t="shared" si="184"/>
        <v>Tidak Bermasalah</v>
      </c>
    </row>
    <row r="2828" spans="1:13" x14ac:dyDescent="0.25">
      <c r="A2828" s="1">
        <v>45064</v>
      </c>
      <c r="B2828" t="s">
        <v>22</v>
      </c>
      <c r="C2828">
        <f t="shared" si="183"/>
        <v>123</v>
      </c>
      <c r="D2828" t="s">
        <v>8</v>
      </c>
      <c r="E2828">
        <f>IF(D2828="ECO",1,IF(D2828="EZ",2,3))</f>
        <v>2</v>
      </c>
      <c r="F2828" t="s">
        <v>4</v>
      </c>
      <c r="G2828">
        <f>IF(F2828="PP_PM",1,IF(F2828="PP_CASH",2,3))</f>
        <v>1</v>
      </c>
      <c r="H2828" t="s">
        <v>12</v>
      </c>
      <c r="I2828">
        <f>IF(H2828="AKULAKUOB",1,IF(H2828="BUKAEXPRESS",2,IF(H2828="BUKALAPAK",3,IF(H2828="E3",4,IF(H2828="LAZADA",5,IF(H2828="MAGELLAN",6,IF(H2828="SHOPEE",7,IF(H2828="TOKOPEDIA",8,9))))))))</f>
        <v>6</v>
      </c>
      <c r="J2828">
        <v>38315</v>
      </c>
      <c r="K2828">
        <f>IF(M2828="Bermasalah",0,1)</f>
        <v>0</v>
      </c>
      <c r="L2828" t="s">
        <v>131</v>
      </c>
      <c r="M2828" t="str">
        <f t="shared" si="184"/>
        <v>Bermasalah</v>
      </c>
    </row>
    <row r="2829" spans="1:13" x14ac:dyDescent="0.25">
      <c r="A2829" s="1">
        <v>45047</v>
      </c>
      <c r="B2829" t="s">
        <v>22</v>
      </c>
      <c r="C2829">
        <f t="shared" si="183"/>
        <v>123</v>
      </c>
      <c r="D2829" t="s">
        <v>8</v>
      </c>
      <c r="E2829">
        <f>IF(D2829="ECO",1,IF(D2829="EZ",2,3))</f>
        <v>2</v>
      </c>
      <c r="F2829" t="s">
        <v>4</v>
      </c>
      <c r="G2829">
        <f>IF(F2829="PP_PM",1,IF(F2829="PP_CASH",2,3))</f>
        <v>1</v>
      </c>
      <c r="H2829" t="s">
        <v>12</v>
      </c>
      <c r="I2829">
        <f>IF(H2829="AKULAKUOB",1,IF(H2829="BUKAEXPRESS",2,IF(H2829="BUKALAPAK",3,IF(H2829="E3",4,IF(H2829="LAZADA",5,IF(H2829="MAGELLAN",6,IF(H2829="SHOPEE",7,IF(H2829="TOKOPEDIA",8,9))))))))</f>
        <v>6</v>
      </c>
      <c r="J2829">
        <v>29100</v>
      </c>
      <c r="K2829">
        <f>IF(M2829="Bermasalah",0,1)</f>
        <v>0</v>
      </c>
      <c r="L2829" t="s">
        <v>19</v>
      </c>
      <c r="M2829" t="str">
        <f t="shared" si="184"/>
        <v>Bermasalah</v>
      </c>
    </row>
    <row r="2830" spans="1:13" x14ac:dyDescent="0.25">
      <c r="A2830" s="1">
        <v>45048</v>
      </c>
      <c r="B2830" t="s">
        <v>22</v>
      </c>
      <c r="C2830">
        <f t="shared" si="183"/>
        <v>123</v>
      </c>
      <c r="D2830" t="s">
        <v>8</v>
      </c>
      <c r="E2830">
        <f>IF(D2830="ECO",1,IF(D2830="EZ",2,3))</f>
        <v>2</v>
      </c>
      <c r="F2830" t="s">
        <v>4</v>
      </c>
      <c r="G2830">
        <f>IF(F2830="PP_PM",1,IF(F2830="PP_CASH",2,3))</f>
        <v>1</v>
      </c>
      <c r="H2830" t="s">
        <v>12</v>
      </c>
      <c r="I2830">
        <f>IF(H2830="AKULAKUOB",1,IF(H2830="BUKAEXPRESS",2,IF(H2830="BUKALAPAK",3,IF(H2830="E3",4,IF(H2830="LAZADA",5,IF(H2830="MAGELLAN",6,IF(H2830="SHOPEE",7,IF(H2830="TOKOPEDIA",8,9))))))))</f>
        <v>6</v>
      </c>
      <c r="J2830">
        <v>24926</v>
      </c>
      <c r="K2830">
        <f>IF(M2830="Bermasalah",0,1)</f>
        <v>1</v>
      </c>
      <c r="L2830" t="s">
        <v>49</v>
      </c>
      <c r="M2830" t="str">
        <f t="shared" si="184"/>
        <v>Tidak Bermasalah</v>
      </c>
    </row>
    <row r="2831" spans="1:13" x14ac:dyDescent="0.25">
      <c r="A2831" s="1">
        <v>45078</v>
      </c>
      <c r="B2831" t="s">
        <v>22</v>
      </c>
      <c r="C2831">
        <f t="shared" si="183"/>
        <v>123</v>
      </c>
      <c r="D2831" t="s">
        <v>8</v>
      </c>
      <c r="E2831">
        <f>IF(D2831="ECO",1,IF(D2831="EZ",2,3))</f>
        <v>2</v>
      </c>
      <c r="F2831" t="s">
        <v>4</v>
      </c>
      <c r="G2831">
        <f>IF(F2831="PP_PM",1,IF(F2831="PP_CASH",2,3))</f>
        <v>1</v>
      </c>
      <c r="H2831" t="s">
        <v>12</v>
      </c>
      <c r="I2831">
        <f>IF(H2831="AKULAKUOB",1,IF(H2831="BUKAEXPRESS",2,IF(H2831="BUKALAPAK",3,IF(H2831="E3",4,IF(H2831="LAZADA",5,IF(H2831="MAGELLAN",6,IF(H2831="SHOPEE",7,IF(H2831="TOKOPEDIA",8,9))))))))</f>
        <v>6</v>
      </c>
      <c r="J2831">
        <v>30555</v>
      </c>
      <c r="K2831">
        <f>IF(M2831="Bermasalah",0,1)</f>
        <v>1</v>
      </c>
      <c r="L2831" t="s">
        <v>49</v>
      </c>
      <c r="M2831" t="str">
        <f t="shared" si="184"/>
        <v>Tidak Bermasalah</v>
      </c>
    </row>
    <row r="2832" spans="1:13" x14ac:dyDescent="0.25">
      <c r="A2832" s="1">
        <v>45086</v>
      </c>
      <c r="B2832" t="s">
        <v>22</v>
      </c>
      <c r="C2832">
        <f t="shared" ref="C2832:C2852" si="185">IF(B2832=B2831,123,124)</f>
        <v>123</v>
      </c>
      <c r="D2832" t="s">
        <v>8</v>
      </c>
      <c r="E2832">
        <f>IF(D2832="ECO",1,IF(D2832="EZ",2,3))</f>
        <v>2</v>
      </c>
      <c r="F2832" t="s">
        <v>4</v>
      </c>
      <c r="G2832">
        <f>IF(F2832="PP_PM",1,IF(F2832="PP_CASH",2,3))</f>
        <v>1</v>
      </c>
      <c r="H2832" t="s">
        <v>12</v>
      </c>
      <c r="I2832">
        <f>IF(H2832="AKULAKUOB",1,IF(H2832="BUKAEXPRESS",2,IF(H2832="BUKALAPAK",3,IF(H2832="E3",4,IF(H2832="LAZADA",5,IF(H2832="MAGELLAN",6,IF(H2832="SHOPEE",7,IF(H2832="TOKOPEDIA",8,9))))))))</f>
        <v>6</v>
      </c>
      <c r="J2832">
        <v>17778</v>
      </c>
      <c r="K2832">
        <f>IF(M2832="Bermasalah",0,1)</f>
        <v>0</v>
      </c>
      <c r="L2832" t="s">
        <v>19</v>
      </c>
      <c r="M2832" t="str">
        <f t="shared" si="184"/>
        <v>Bermasalah</v>
      </c>
    </row>
    <row r="2833" spans="1:13" x14ac:dyDescent="0.25">
      <c r="A2833" s="1">
        <v>45096</v>
      </c>
      <c r="B2833" t="s">
        <v>22</v>
      </c>
      <c r="C2833">
        <f t="shared" si="185"/>
        <v>123</v>
      </c>
      <c r="D2833" t="s">
        <v>8</v>
      </c>
      <c r="E2833">
        <f>IF(D2833="ECO",1,IF(D2833="EZ",2,3))</f>
        <v>2</v>
      </c>
      <c r="F2833" t="s">
        <v>4</v>
      </c>
      <c r="G2833">
        <f>IF(F2833="PP_PM",1,IF(F2833="PP_CASH",2,3))</f>
        <v>1</v>
      </c>
      <c r="H2833" t="s">
        <v>12</v>
      </c>
      <c r="I2833">
        <f>IF(H2833="AKULAKUOB",1,IF(H2833="BUKAEXPRESS",2,IF(H2833="BUKALAPAK",3,IF(H2833="E3",4,IF(H2833="LAZADA",5,IF(H2833="MAGELLAN",6,IF(H2833="SHOPEE",7,IF(H2833="TOKOPEDIA",8,9))))))))</f>
        <v>6</v>
      </c>
      <c r="J2833">
        <v>23391</v>
      </c>
      <c r="K2833">
        <f>IF(M2833="Bermasalah",0,1)</f>
        <v>1</v>
      </c>
      <c r="L2833" t="s">
        <v>49</v>
      </c>
      <c r="M2833" t="str">
        <f t="shared" si="184"/>
        <v>Tidak Bermasalah</v>
      </c>
    </row>
    <row r="2834" spans="1:13" x14ac:dyDescent="0.25">
      <c r="A2834" s="1">
        <v>45078</v>
      </c>
      <c r="B2834" t="s">
        <v>22</v>
      </c>
      <c r="C2834">
        <f t="shared" si="185"/>
        <v>123</v>
      </c>
      <c r="D2834" t="s">
        <v>8</v>
      </c>
      <c r="E2834">
        <f>IF(D2834="ECO",1,IF(D2834="EZ",2,3))</f>
        <v>2</v>
      </c>
      <c r="F2834" t="s">
        <v>4</v>
      </c>
      <c r="G2834">
        <f>IF(F2834="PP_PM",1,IF(F2834="PP_CASH",2,3))</f>
        <v>1</v>
      </c>
      <c r="H2834" t="s">
        <v>12</v>
      </c>
      <c r="I2834">
        <f>IF(H2834="AKULAKUOB",1,IF(H2834="BUKAEXPRESS",2,IF(H2834="BUKALAPAK",3,IF(H2834="E3",4,IF(H2834="LAZADA",5,IF(H2834="MAGELLAN",6,IF(H2834="SHOPEE",7,IF(H2834="TOKOPEDIA",8,9))))))))</f>
        <v>6</v>
      </c>
      <c r="J2834">
        <v>66930</v>
      </c>
      <c r="K2834">
        <f>IF(M2834="Bermasalah",0,1)</f>
        <v>0</v>
      </c>
      <c r="L2834" t="s">
        <v>19</v>
      </c>
      <c r="M2834" t="str">
        <f t="shared" si="184"/>
        <v>Bermasalah</v>
      </c>
    </row>
    <row r="2835" spans="1:13" x14ac:dyDescent="0.25">
      <c r="A2835" s="1">
        <v>45096</v>
      </c>
      <c r="B2835" t="s">
        <v>22</v>
      </c>
      <c r="C2835">
        <f t="shared" si="185"/>
        <v>123</v>
      </c>
      <c r="D2835" t="s">
        <v>8</v>
      </c>
      <c r="E2835">
        <f>IF(D2835="ECO",1,IF(D2835="EZ",2,3))</f>
        <v>2</v>
      </c>
      <c r="F2835" t="s">
        <v>4</v>
      </c>
      <c r="G2835">
        <f>IF(F2835="PP_PM",1,IF(F2835="PP_CASH",2,3))</f>
        <v>1</v>
      </c>
      <c r="H2835" t="s">
        <v>12</v>
      </c>
      <c r="I2835">
        <f>IF(H2835="AKULAKUOB",1,IF(H2835="BUKAEXPRESS",2,IF(H2835="BUKALAPAK",3,IF(H2835="E3",4,IF(H2835="LAZADA",5,IF(H2835="MAGELLAN",6,IF(H2835="SHOPEE",7,IF(H2835="TOKOPEDIA",8,9))))))))</f>
        <v>6</v>
      </c>
      <c r="J2835">
        <v>22795</v>
      </c>
      <c r="K2835">
        <f>IF(M2835="Bermasalah",0,1)</f>
        <v>1</v>
      </c>
      <c r="L2835" t="s">
        <v>49</v>
      </c>
      <c r="M2835" t="str">
        <f t="shared" si="184"/>
        <v>Tidak Bermasalah</v>
      </c>
    </row>
    <row r="2836" spans="1:13" x14ac:dyDescent="0.25">
      <c r="A2836" s="1">
        <v>45105</v>
      </c>
      <c r="B2836" t="s">
        <v>22</v>
      </c>
      <c r="C2836">
        <f t="shared" si="185"/>
        <v>123</v>
      </c>
      <c r="D2836" t="s">
        <v>8</v>
      </c>
      <c r="E2836">
        <f>IF(D2836="ECO",1,IF(D2836="EZ",2,3))</f>
        <v>2</v>
      </c>
      <c r="F2836" t="s">
        <v>4</v>
      </c>
      <c r="G2836">
        <f>IF(F2836="PP_PM",1,IF(F2836="PP_CASH",2,3))</f>
        <v>1</v>
      </c>
      <c r="H2836" t="s">
        <v>12</v>
      </c>
      <c r="I2836">
        <f>IF(H2836="AKULAKUOB",1,IF(H2836="BUKAEXPRESS",2,IF(H2836="BUKALAPAK",3,IF(H2836="E3",4,IF(H2836="LAZADA",5,IF(H2836="MAGELLAN",6,IF(H2836="SHOPEE",7,IF(H2836="TOKOPEDIA",8,9))))))))</f>
        <v>6</v>
      </c>
      <c r="J2836">
        <v>9896</v>
      </c>
      <c r="K2836">
        <f>IF(M2836="Bermasalah",0,1)</f>
        <v>0</v>
      </c>
      <c r="L2836" t="s">
        <v>19</v>
      </c>
      <c r="M2836" t="str">
        <f t="shared" ref="M2836:M2884" si="186">IF(L2836="Other","Bermasalah",IF(L2836="Delivery","Tidak Bermasalah",IF(L2836="Kirim","Tidak Bermasalah",IF(L2836="Pack","Tidak Bermasalah",IF(L2836="Paket Bermasalah","Bermasalah",IF(L2836="Paket Tinggal Gudang","Tidak Bermasalah",IF(L2836="Sampai","Tidak Bermasalah",IF(L2836="Tanda Terima","Tidak Bermasalah",IF(L2836="TTD Retur","Bermasalah",0)))))))))</f>
        <v>Bermasalah</v>
      </c>
    </row>
    <row r="2837" spans="1:13" x14ac:dyDescent="0.25">
      <c r="A2837" s="1">
        <v>45106</v>
      </c>
      <c r="B2837" t="s">
        <v>22</v>
      </c>
      <c r="C2837">
        <f t="shared" si="185"/>
        <v>123</v>
      </c>
      <c r="D2837" t="s">
        <v>8</v>
      </c>
      <c r="E2837">
        <f>IF(D2837="ECO",1,IF(D2837="EZ",2,3))</f>
        <v>2</v>
      </c>
      <c r="F2837" t="s">
        <v>4</v>
      </c>
      <c r="G2837">
        <f>IF(F2837="PP_PM",1,IF(F2837="PP_CASH",2,3))</f>
        <v>1</v>
      </c>
      <c r="H2837" t="s">
        <v>12</v>
      </c>
      <c r="I2837">
        <f>IF(H2837="AKULAKUOB",1,IF(H2837="BUKAEXPRESS",2,IF(H2837="BUKALAPAK",3,IF(H2837="E3",4,IF(H2837="LAZADA",5,IF(H2837="MAGELLAN",6,IF(H2837="SHOPEE",7,IF(H2837="TOKOPEDIA",8,9))))))))</f>
        <v>6</v>
      </c>
      <c r="J2837">
        <v>23598</v>
      </c>
      <c r="K2837">
        <f>IF(M2837="Bermasalah",0,1)</f>
        <v>0</v>
      </c>
      <c r="L2837" t="s">
        <v>19</v>
      </c>
      <c r="M2837" t="str">
        <f t="shared" si="186"/>
        <v>Bermasalah</v>
      </c>
    </row>
    <row r="2838" spans="1:13" x14ac:dyDescent="0.25">
      <c r="A2838" s="1">
        <v>45105</v>
      </c>
      <c r="B2838" t="s">
        <v>22</v>
      </c>
      <c r="C2838">
        <f t="shared" si="185"/>
        <v>123</v>
      </c>
      <c r="D2838" t="s">
        <v>8</v>
      </c>
      <c r="E2838">
        <f>IF(D2838="ECO",1,IF(D2838="EZ",2,3))</f>
        <v>2</v>
      </c>
      <c r="F2838" t="s">
        <v>4</v>
      </c>
      <c r="G2838">
        <f>IF(F2838="PP_PM",1,IF(F2838="PP_CASH",2,3))</f>
        <v>1</v>
      </c>
      <c r="H2838" t="s">
        <v>12</v>
      </c>
      <c r="I2838">
        <f>IF(H2838="AKULAKUOB",1,IF(H2838="BUKAEXPRESS",2,IF(H2838="BUKALAPAK",3,IF(H2838="E3",4,IF(H2838="LAZADA",5,IF(H2838="MAGELLAN",6,IF(H2838="SHOPEE",7,IF(H2838="TOKOPEDIA",8,9))))))))</f>
        <v>6</v>
      </c>
      <c r="J2838">
        <v>11836</v>
      </c>
      <c r="K2838">
        <f>IF(M2838="Bermasalah",0,1)</f>
        <v>1</v>
      </c>
      <c r="L2838" t="s">
        <v>49</v>
      </c>
      <c r="M2838" t="str">
        <f t="shared" si="186"/>
        <v>Tidak Bermasalah</v>
      </c>
    </row>
    <row r="2839" spans="1:13" x14ac:dyDescent="0.25">
      <c r="A2839" s="1">
        <v>45029</v>
      </c>
      <c r="B2839" t="s">
        <v>154</v>
      </c>
      <c r="C2839">
        <f t="shared" si="185"/>
        <v>124</v>
      </c>
      <c r="D2839" t="s">
        <v>3</v>
      </c>
      <c r="E2839">
        <f>IF(D2839="ECO",1,IF(D2839="EZ",2,3))</f>
        <v>1</v>
      </c>
      <c r="F2839" t="s">
        <v>4</v>
      </c>
      <c r="G2839">
        <f>IF(F2839="PP_PM",1,IF(F2839="PP_CASH",2,3))</f>
        <v>1</v>
      </c>
      <c r="H2839" t="s">
        <v>12</v>
      </c>
      <c r="I2839">
        <f>IF(H2839="AKULAKUOB",1,IF(H2839="BUKAEXPRESS",2,IF(H2839="BUKALAPAK",3,IF(H2839="E3",4,IF(H2839="LAZADA",5,IF(H2839="MAGELLAN",6,IF(H2839="SHOPEE",7,IF(H2839="TOKOPEDIA",8,9))))))))</f>
        <v>6</v>
      </c>
      <c r="J2839">
        <v>18315</v>
      </c>
      <c r="K2839">
        <f>IF(M2839="Bermasalah",0,1)</f>
        <v>0</v>
      </c>
      <c r="L2839" t="s">
        <v>131</v>
      </c>
      <c r="M2839" t="str">
        <f t="shared" si="186"/>
        <v>Bermasalah</v>
      </c>
    </row>
    <row r="2840" spans="1:13" x14ac:dyDescent="0.25">
      <c r="A2840" s="1">
        <v>45030</v>
      </c>
      <c r="B2840" t="s">
        <v>154</v>
      </c>
      <c r="C2840">
        <f t="shared" si="185"/>
        <v>123</v>
      </c>
      <c r="D2840" t="s">
        <v>8</v>
      </c>
      <c r="E2840">
        <f>IF(D2840="ECO",1,IF(D2840="EZ",2,3))</f>
        <v>2</v>
      </c>
      <c r="F2840" t="s">
        <v>4</v>
      </c>
      <c r="G2840">
        <f>IF(F2840="PP_PM",1,IF(F2840="PP_CASH",2,3))</f>
        <v>1</v>
      </c>
      <c r="H2840" t="s">
        <v>12</v>
      </c>
      <c r="I2840">
        <f>IF(H2840="AKULAKUOB",1,IF(H2840="BUKAEXPRESS",2,IF(H2840="BUKALAPAK",3,IF(H2840="E3",4,IF(H2840="LAZADA",5,IF(H2840="MAGELLAN",6,IF(H2840="SHOPEE",7,IF(H2840="TOKOPEDIA",8,9))))))))</f>
        <v>6</v>
      </c>
      <c r="J2840">
        <v>26190</v>
      </c>
      <c r="K2840">
        <f>IF(M2840="Bermasalah",0,1)</f>
        <v>0</v>
      </c>
      <c r="L2840" t="s">
        <v>19</v>
      </c>
      <c r="M2840" t="str">
        <f t="shared" si="186"/>
        <v>Bermasalah</v>
      </c>
    </row>
    <row r="2841" spans="1:13" x14ac:dyDescent="0.25">
      <c r="A2841" s="1">
        <v>45022</v>
      </c>
      <c r="B2841" t="s">
        <v>154</v>
      </c>
      <c r="C2841">
        <f t="shared" si="185"/>
        <v>123</v>
      </c>
      <c r="D2841" t="s">
        <v>8</v>
      </c>
      <c r="E2841">
        <f>IF(D2841="ECO",1,IF(D2841="EZ",2,3))</f>
        <v>2</v>
      </c>
      <c r="F2841" t="s">
        <v>4</v>
      </c>
      <c r="G2841">
        <f>IF(F2841="PP_PM",1,IF(F2841="PP_CASH",2,3))</f>
        <v>1</v>
      </c>
      <c r="H2841" t="s">
        <v>12</v>
      </c>
      <c r="I2841">
        <f>IF(H2841="AKULAKUOB",1,IF(H2841="BUKAEXPRESS",2,IF(H2841="BUKALAPAK",3,IF(H2841="E3",4,IF(H2841="LAZADA",5,IF(H2841="MAGELLAN",6,IF(H2841="SHOPEE",7,IF(H2841="TOKOPEDIA",8,9))))))))</f>
        <v>6</v>
      </c>
      <c r="J2841">
        <v>4478</v>
      </c>
      <c r="K2841">
        <f>IF(M2841="Bermasalah",0,1)</f>
        <v>0</v>
      </c>
      <c r="L2841" t="s">
        <v>10</v>
      </c>
      <c r="M2841" t="str">
        <f t="shared" si="186"/>
        <v>Bermasalah</v>
      </c>
    </row>
    <row r="2842" spans="1:13" x14ac:dyDescent="0.25">
      <c r="A2842" s="1">
        <v>45024</v>
      </c>
      <c r="B2842" t="s">
        <v>154</v>
      </c>
      <c r="C2842">
        <f t="shared" si="185"/>
        <v>123</v>
      </c>
      <c r="D2842" t="s">
        <v>8</v>
      </c>
      <c r="E2842">
        <f>IF(D2842="ECO",1,IF(D2842="EZ",2,3))</f>
        <v>2</v>
      </c>
      <c r="F2842" t="s">
        <v>4</v>
      </c>
      <c r="G2842">
        <f>IF(F2842="PP_PM",1,IF(F2842="PP_CASH",2,3))</f>
        <v>1</v>
      </c>
      <c r="H2842" t="s">
        <v>12</v>
      </c>
      <c r="I2842">
        <f>IF(H2842="AKULAKUOB",1,IF(H2842="BUKAEXPRESS",2,IF(H2842="BUKALAPAK",3,IF(H2842="E3",4,IF(H2842="LAZADA",5,IF(H2842="MAGELLAN",6,IF(H2842="SHOPEE",7,IF(H2842="TOKOPEDIA",8,9))))))))</f>
        <v>6</v>
      </c>
      <c r="J2842">
        <v>4685</v>
      </c>
      <c r="K2842">
        <f>IF(M2842="Bermasalah",0,1)</f>
        <v>0</v>
      </c>
      <c r="L2842" t="s">
        <v>10</v>
      </c>
      <c r="M2842" t="str">
        <f t="shared" si="186"/>
        <v>Bermasalah</v>
      </c>
    </row>
    <row r="2843" spans="1:13" x14ac:dyDescent="0.25">
      <c r="A2843" s="1">
        <v>45024</v>
      </c>
      <c r="B2843" t="s">
        <v>154</v>
      </c>
      <c r="C2843">
        <f t="shared" si="185"/>
        <v>123</v>
      </c>
      <c r="D2843" t="s">
        <v>8</v>
      </c>
      <c r="E2843">
        <f>IF(D2843="ECO",1,IF(D2843="EZ",2,3))</f>
        <v>2</v>
      </c>
      <c r="F2843" t="s">
        <v>4</v>
      </c>
      <c r="G2843">
        <f>IF(F2843="PP_PM",1,IF(F2843="PP_CASH",2,3))</f>
        <v>1</v>
      </c>
      <c r="H2843" t="s">
        <v>12</v>
      </c>
      <c r="I2843">
        <f>IF(H2843="AKULAKUOB",1,IF(H2843="BUKAEXPRESS",2,IF(H2843="BUKALAPAK",3,IF(H2843="E3",4,IF(H2843="LAZADA",5,IF(H2843="MAGELLAN",6,IF(H2843="SHOPEE",7,IF(H2843="TOKOPEDIA",8,9))))))))</f>
        <v>6</v>
      </c>
      <c r="J2843">
        <v>27645</v>
      </c>
      <c r="K2843">
        <f>IF(M2843="Bermasalah",0,1)</f>
        <v>0</v>
      </c>
      <c r="L2843" t="s">
        <v>131</v>
      </c>
      <c r="M2843" t="str">
        <f t="shared" si="186"/>
        <v>Bermasalah</v>
      </c>
    </row>
    <row r="2844" spans="1:13" x14ac:dyDescent="0.25">
      <c r="A2844" s="1">
        <v>45021</v>
      </c>
      <c r="B2844" t="s">
        <v>154</v>
      </c>
      <c r="C2844">
        <f t="shared" si="185"/>
        <v>123</v>
      </c>
      <c r="D2844" t="s">
        <v>8</v>
      </c>
      <c r="E2844">
        <f>IF(D2844="ECO",1,IF(D2844="EZ",2,3))</f>
        <v>2</v>
      </c>
      <c r="F2844" t="s">
        <v>4</v>
      </c>
      <c r="G2844">
        <f>IF(F2844="PP_PM",1,IF(F2844="PP_CASH",2,3))</f>
        <v>1</v>
      </c>
      <c r="H2844" t="s">
        <v>12</v>
      </c>
      <c r="I2844">
        <f>IF(H2844="AKULAKUOB",1,IF(H2844="BUKAEXPRESS",2,IF(H2844="BUKALAPAK",3,IF(H2844="E3",4,IF(H2844="LAZADA",5,IF(H2844="MAGELLAN",6,IF(H2844="SHOPEE",7,IF(H2844="TOKOPEDIA",8,9))))))))</f>
        <v>6</v>
      </c>
      <c r="J2844">
        <v>10455</v>
      </c>
      <c r="K2844">
        <f>IF(M2844="Bermasalah",0,1)</f>
        <v>0</v>
      </c>
      <c r="L2844" t="s">
        <v>19</v>
      </c>
      <c r="M2844" t="str">
        <f t="shared" si="186"/>
        <v>Bermasalah</v>
      </c>
    </row>
    <row r="2845" spans="1:13" x14ac:dyDescent="0.25">
      <c r="A2845" s="1">
        <v>45022</v>
      </c>
      <c r="B2845" t="s">
        <v>154</v>
      </c>
      <c r="C2845">
        <f t="shared" si="185"/>
        <v>123</v>
      </c>
      <c r="D2845" t="s">
        <v>8</v>
      </c>
      <c r="E2845">
        <f>IF(D2845="ECO",1,IF(D2845="EZ",2,3))</f>
        <v>2</v>
      </c>
      <c r="F2845" t="s">
        <v>4</v>
      </c>
      <c r="G2845">
        <f>IF(F2845="PP_PM",1,IF(F2845="PP_CASH",2,3))</f>
        <v>1</v>
      </c>
      <c r="H2845" t="s">
        <v>12</v>
      </c>
      <c r="I2845">
        <f>IF(H2845="AKULAKUOB",1,IF(H2845="BUKAEXPRESS",2,IF(H2845="BUKALAPAK",3,IF(H2845="E3",4,IF(H2845="LAZADA",5,IF(H2845="MAGELLAN",6,IF(H2845="SHOPEE",7,IF(H2845="TOKOPEDIA",8,9))))))))</f>
        <v>6</v>
      </c>
      <c r="J2845">
        <v>8836</v>
      </c>
      <c r="K2845">
        <f>IF(M2845="Bermasalah",0,1)</f>
        <v>0</v>
      </c>
      <c r="L2845" t="s">
        <v>19</v>
      </c>
      <c r="M2845" t="str">
        <f t="shared" si="186"/>
        <v>Bermasalah</v>
      </c>
    </row>
    <row r="2846" spans="1:13" x14ac:dyDescent="0.25">
      <c r="A2846" s="1">
        <v>45092</v>
      </c>
      <c r="B2846" t="s">
        <v>154</v>
      </c>
      <c r="C2846">
        <f t="shared" si="185"/>
        <v>123</v>
      </c>
      <c r="D2846" t="s">
        <v>8</v>
      </c>
      <c r="E2846">
        <f>IF(D2846="ECO",1,IF(D2846="EZ",2,3))</f>
        <v>2</v>
      </c>
      <c r="F2846" t="s">
        <v>4</v>
      </c>
      <c r="G2846">
        <f>IF(F2846="PP_PM",1,IF(F2846="PP_CASH",2,3))</f>
        <v>1</v>
      </c>
      <c r="H2846" t="s">
        <v>12</v>
      </c>
      <c r="I2846">
        <f>IF(H2846="AKULAKUOB",1,IF(H2846="BUKAEXPRESS",2,IF(H2846="BUKALAPAK",3,IF(H2846="E3",4,IF(H2846="LAZADA",5,IF(H2846="MAGELLAN",6,IF(H2846="SHOPEE",7,IF(H2846="TOKOPEDIA",8,9))))))))</f>
        <v>6</v>
      </c>
      <c r="J2846">
        <v>20370</v>
      </c>
      <c r="K2846">
        <f>IF(M2846="Bermasalah",0,1)</f>
        <v>0</v>
      </c>
      <c r="L2846" t="s">
        <v>19</v>
      </c>
      <c r="M2846" t="str">
        <f t="shared" si="186"/>
        <v>Bermasalah</v>
      </c>
    </row>
    <row r="2847" spans="1:13" x14ac:dyDescent="0.25">
      <c r="A2847" s="1">
        <v>45100</v>
      </c>
      <c r="B2847" t="s">
        <v>154</v>
      </c>
      <c r="C2847">
        <f t="shared" si="185"/>
        <v>123</v>
      </c>
      <c r="D2847" t="s">
        <v>8</v>
      </c>
      <c r="E2847">
        <f>IF(D2847="ECO",1,IF(D2847="EZ",2,3))</f>
        <v>2</v>
      </c>
      <c r="F2847" t="s">
        <v>4</v>
      </c>
      <c r="G2847">
        <f>IF(F2847="PP_PM",1,IF(F2847="PP_CASH",2,3))</f>
        <v>1</v>
      </c>
      <c r="H2847" t="s">
        <v>12</v>
      </c>
      <c r="I2847">
        <f>IF(H2847="AKULAKUOB",1,IF(H2847="BUKAEXPRESS",2,IF(H2847="BUKALAPAK",3,IF(H2847="E3",4,IF(H2847="LAZADA",5,IF(H2847="MAGELLAN",6,IF(H2847="SHOPEE",7,IF(H2847="TOKOPEDIA",8,9))))))))</f>
        <v>6</v>
      </c>
      <c r="J2847">
        <v>17460</v>
      </c>
      <c r="K2847">
        <f>IF(M2847="Bermasalah",0,1)</f>
        <v>0</v>
      </c>
      <c r="L2847" t="s">
        <v>19</v>
      </c>
      <c r="M2847" t="str">
        <f t="shared" si="186"/>
        <v>Bermasalah</v>
      </c>
    </row>
    <row r="2848" spans="1:13" x14ac:dyDescent="0.25">
      <c r="A2848" s="1">
        <v>45104</v>
      </c>
      <c r="B2848" t="s">
        <v>154</v>
      </c>
      <c r="C2848">
        <f t="shared" si="185"/>
        <v>123</v>
      </c>
      <c r="D2848" t="s">
        <v>8</v>
      </c>
      <c r="E2848">
        <f>IF(D2848="ECO",1,IF(D2848="EZ",2,3))</f>
        <v>2</v>
      </c>
      <c r="F2848" t="s">
        <v>4</v>
      </c>
      <c r="G2848">
        <f>IF(F2848="PP_PM",1,IF(F2848="PP_CASH",2,3))</f>
        <v>1</v>
      </c>
      <c r="H2848" t="s">
        <v>12</v>
      </c>
      <c r="I2848">
        <f>IF(H2848="AKULAKUOB",1,IF(H2848="BUKAEXPRESS",2,IF(H2848="BUKALAPAK",3,IF(H2848="E3",4,IF(H2848="LAZADA",5,IF(H2848="MAGELLAN",6,IF(H2848="SHOPEE",7,IF(H2848="TOKOPEDIA",8,9))))))))</f>
        <v>6</v>
      </c>
      <c r="J2848">
        <v>17460</v>
      </c>
      <c r="K2848">
        <f>IF(M2848="Bermasalah",0,1)</f>
        <v>0</v>
      </c>
      <c r="L2848" t="s">
        <v>131</v>
      </c>
      <c r="M2848" t="str">
        <f t="shared" si="186"/>
        <v>Bermasalah</v>
      </c>
    </row>
    <row r="2849" spans="1:13" x14ac:dyDescent="0.25">
      <c r="A2849" s="1">
        <v>45093</v>
      </c>
      <c r="B2849" t="s">
        <v>154</v>
      </c>
      <c r="C2849">
        <f t="shared" si="185"/>
        <v>123</v>
      </c>
      <c r="D2849" t="s">
        <v>8</v>
      </c>
      <c r="E2849">
        <f>IF(D2849="ECO",1,IF(D2849="EZ",2,3))</f>
        <v>2</v>
      </c>
      <c r="F2849" t="s">
        <v>4</v>
      </c>
      <c r="G2849">
        <f>IF(F2849="PP_PM",1,IF(F2849="PP_CASH",2,3))</f>
        <v>1</v>
      </c>
      <c r="H2849" t="s">
        <v>12</v>
      </c>
      <c r="I2849">
        <f>IF(H2849="AKULAKUOB",1,IF(H2849="BUKAEXPRESS",2,IF(H2849="BUKALAPAK",3,IF(H2849="E3",4,IF(H2849="LAZADA",5,IF(H2849="MAGELLAN",6,IF(H2849="SHOPEE",7,IF(H2849="TOKOPEDIA",8,9))))))))</f>
        <v>6</v>
      </c>
      <c r="J2849">
        <v>21340</v>
      </c>
      <c r="K2849">
        <f>IF(M2849="Bermasalah",0,1)</f>
        <v>0</v>
      </c>
      <c r="L2849" t="s">
        <v>19</v>
      </c>
      <c r="M2849" t="str">
        <f t="shared" si="186"/>
        <v>Bermasalah</v>
      </c>
    </row>
    <row r="2850" spans="1:13" x14ac:dyDescent="0.25">
      <c r="A2850" s="1">
        <v>45093</v>
      </c>
      <c r="B2850" t="s">
        <v>154</v>
      </c>
      <c r="C2850">
        <f t="shared" si="185"/>
        <v>123</v>
      </c>
      <c r="D2850" t="s">
        <v>8</v>
      </c>
      <c r="E2850">
        <f>IF(D2850="ECO",1,IF(D2850="EZ",2,3))</f>
        <v>2</v>
      </c>
      <c r="F2850" t="s">
        <v>4</v>
      </c>
      <c r="G2850">
        <f>IF(F2850="PP_PM",1,IF(F2850="PP_CASH",2,3))</f>
        <v>1</v>
      </c>
      <c r="H2850" t="s">
        <v>12</v>
      </c>
      <c r="I2850">
        <f>IF(H2850="AKULAKUOB",1,IF(H2850="BUKAEXPRESS",2,IF(H2850="BUKALAPAK",3,IF(H2850="E3",4,IF(H2850="LAZADA",5,IF(H2850="MAGELLAN",6,IF(H2850="SHOPEE",7,IF(H2850="TOKOPEDIA",8,9))))))))</f>
        <v>6</v>
      </c>
      <c r="J2850">
        <v>17945</v>
      </c>
      <c r="K2850">
        <f>IF(M2850="Bermasalah",0,1)</f>
        <v>0</v>
      </c>
      <c r="L2850" t="s">
        <v>19</v>
      </c>
      <c r="M2850" t="str">
        <f t="shared" si="186"/>
        <v>Bermasalah</v>
      </c>
    </row>
    <row r="2851" spans="1:13" x14ac:dyDescent="0.25">
      <c r="A2851" s="1">
        <v>45028</v>
      </c>
      <c r="B2851" t="s">
        <v>153</v>
      </c>
      <c r="C2851">
        <f t="shared" si="185"/>
        <v>124</v>
      </c>
      <c r="D2851" t="s">
        <v>3</v>
      </c>
      <c r="E2851">
        <f>IF(D2851="ECO",1,IF(D2851="EZ",2,3))</f>
        <v>1</v>
      </c>
      <c r="F2851" t="s">
        <v>4</v>
      </c>
      <c r="G2851">
        <f>IF(F2851="PP_PM",1,IF(F2851="PP_CASH",2,3))</f>
        <v>1</v>
      </c>
      <c r="H2851" t="s">
        <v>5</v>
      </c>
      <c r="I2851">
        <f>IF(H2851="AKULAKUOB",1,IF(H2851="BUKAEXPRESS",2,IF(H2851="BUKALAPAK",3,IF(H2851="E3",4,IF(H2851="LAZADA",5,IF(H2851="MAGELLAN",6,IF(H2851="SHOPEE",7,IF(H2851="TOKOPEDIA",8,9))))))))</f>
        <v>7</v>
      </c>
      <c r="J2851">
        <v>26730</v>
      </c>
      <c r="K2851">
        <f>IF(M2851="Bermasalah",0,1)</f>
        <v>0</v>
      </c>
      <c r="L2851" t="s">
        <v>131</v>
      </c>
      <c r="M2851" t="str">
        <f t="shared" si="186"/>
        <v>Bermasalah</v>
      </c>
    </row>
    <row r="2852" spans="1:13" x14ac:dyDescent="0.25">
      <c r="A2852" s="1">
        <v>45070</v>
      </c>
      <c r="B2852" t="s">
        <v>153</v>
      </c>
      <c r="C2852">
        <f>IF(B2852=B2851,124,125)</f>
        <v>124</v>
      </c>
      <c r="D2852" t="s">
        <v>3</v>
      </c>
      <c r="E2852">
        <f>IF(D2852="ECO",1,IF(D2852="EZ",2,3))</f>
        <v>1</v>
      </c>
      <c r="F2852" t="s">
        <v>4</v>
      </c>
      <c r="G2852">
        <f>IF(F2852="PP_PM",1,IF(F2852="PP_CASH",2,3))</f>
        <v>1</v>
      </c>
      <c r="H2852" t="s">
        <v>5</v>
      </c>
      <c r="I2852">
        <f>IF(H2852="AKULAKUOB",1,IF(H2852="BUKAEXPRESS",2,IF(H2852="BUKALAPAK",3,IF(H2852="E3",4,IF(H2852="LAZADA",5,IF(H2852="MAGELLAN",6,IF(H2852="SHOPEE",7,IF(H2852="TOKOPEDIA",8,9))))))))</f>
        <v>7</v>
      </c>
      <c r="J2852">
        <v>20048</v>
      </c>
      <c r="K2852">
        <f>IF(M2852="Bermasalah",0,1)</f>
        <v>1</v>
      </c>
      <c r="L2852" t="s">
        <v>49</v>
      </c>
      <c r="M2852" t="str">
        <f t="shared" si="186"/>
        <v>Tidak Bermasalah</v>
      </c>
    </row>
    <row r="2853" spans="1:13" x14ac:dyDescent="0.25">
      <c r="A2853" s="1">
        <v>45071</v>
      </c>
      <c r="B2853" t="s">
        <v>153</v>
      </c>
      <c r="C2853">
        <f t="shared" ref="C2853:C2860" si="187">IF(B2853=B2852,124,125)</f>
        <v>124</v>
      </c>
      <c r="D2853" t="s">
        <v>3</v>
      </c>
      <c r="E2853">
        <f>IF(D2853="ECO",1,IF(D2853="EZ",2,3))</f>
        <v>1</v>
      </c>
      <c r="F2853" t="s">
        <v>4</v>
      </c>
      <c r="G2853">
        <f>IF(F2853="PP_PM",1,IF(F2853="PP_CASH",2,3))</f>
        <v>1</v>
      </c>
      <c r="H2853" t="s">
        <v>5</v>
      </c>
      <c r="I2853">
        <f>IF(H2853="AKULAKUOB",1,IF(H2853="BUKAEXPRESS",2,IF(H2853="BUKALAPAK",3,IF(H2853="E3",4,IF(H2853="LAZADA",5,IF(H2853="MAGELLAN",6,IF(H2853="SHOPEE",7,IF(H2853="TOKOPEDIA",8,9))))))))</f>
        <v>7</v>
      </c>
      <c r="J2853">
        <v>23265</v>
      </c>
      <c r="K2853">
        <f>IF(M2853="Bermasalah",0,1)</f>
        <v>1</v>
      </c>
      <c r="L2853" t="s">
        <v>49</v>
      </c>
      <c r="M2853" t="str">
        <f t="shared" si="186"/>
        <v>Tidak Bermasalah</v>
      </c>
    </row>
    <row r="2854" spans="1:13" x14ac:dyDescent="0.25">
      <c r="A2854" s="1">
        <v>45072</v>
      </c>
      <c r="B2854" t="s">
        <v>153</v>
      </c>
      <c r="C2854">
        <f t="shared" si="187"/>
        <v>124</v>
      </c>
      <c r="D2854" t="s">
        <v>3</v>
      </c>
      <c r="E2854">
        <f>IF(D2854="ECO",1,IF(D2854="EZ",2,3))</f>
        <v>1</v>
      </c>
      <c r="F2854" t="s">
        <v>4</v>
      </c>
      <c r="G2854">
        <f>IF(F2854="PP_PM",1,IF(F2854="PP_CASH",2,3))</f>
        <v>1</v>
      </c>
      <c r="H2854" t="s">
        <v>5</v>
      </c>
      <c r="I2854">
        <f>IF(H2854="AKULAKUOB",1,IF(H2854="BUKAEXPRESS",2,IF(H2854="BUKALAPAK",3,IF(H2854="E3",4,IF(H2854="LAZADA",5,IF(H2854="MAGELLAN",6,IF(H2854="SHOPEE",7,IF(H2854="TOKOPEDIA",8,9))))))))</f>
        <v>7</v>
      </c>
      <c r="J2854">
        <v>26978</v>
      </c>
      <c r="K2854">
        <f>IF(M2854="Bermasalah",0,1)</f>
        <v>1</v>
      </c>
      <c r="L2854" t="s">
        <v>49</v>
      </c>
      <c r="M2854" t="str">
        <f t="shared" si="186"/>
        <v>Tidak Bermasalah</v>
      </c>
    </row>
    <row r="2855" spans="1:13" x14ac:dyDescent="0.25">
      <c r="A2855" s="1">
        <v>45048</v>
      </c>
      <c r="B2855" t="s">
        <v>153</v>
      </c>
      <c r="C2855">
        <f t="shared" si="187"/>
        <v>124</v>
      </c>
      <c r="D2855" t="s">
        <v>8</v>
      </c>
      <c r="E2855">
        <f>IF(D2855="ECO",1,IF(D2855="EZ",2,3))</f>
        <v>2</v>
      </c>
      <c r="F2855" t="s">
        <v>4</v>
      </c>
      <c r="G2855">
        <f>IF(F2855="PP_PM",1,IF(F2855="PP_CASH",2,3))</f>
        <v>1</v>
      </c>
      <c r="H2855" t="s">
        <v>5</v>
      </c>
      <c r="I2855">
        <f>IF(H2855="AKULAKUOB",1,IF(H2855="BUKAEXPRESS",2,IF(H2855="BUKALAPAK",3,IF(H2855="E3",4,IF(H2855="LAZADA",5,IF(H2855="MAGELLAN",6,IF(H2855="SHOPEE",7,IF(H2855="TOKOPEDIA",8,9))))))))</f>
        <v>7</v>
      </c>
      <c r="J2855">
        <v>23280</v>
      </c>
      <c r="K2855">
        <f>IF(M2855="Bermasalah",0,1)</f>
        <v>1</v>
      </c>
      <c r="L2855" t="s">
        <v>49</v>
      </c>
      <c r="M2855" t="str">
        <f t="shared" si="186"/>
        <v>Tidak Bermasalah</v>
      </c>
    </row>
    <row r="2856" spans="1:13" x14ac:dyDescent="0.25">
      <c r="A2856" s="1">
        <v>45079</v>
      </c>
      <c r="B2856" t="s">
        <v>153</v>
      </c>
      <c r="C2856">
        <f t="shared" si="187"/>
        <v>124</v>
      </c>
      <c r="D2856" t="s">
        <v>8</v>
      </c>
      <c r="E2856">
        <f>IF(D2856="ECO",1,IF(D2856="EZ",2,3))</f>
        <v>2</v>
      </c>
      <c r="F2856" t="s">
        <v>4</v>
      </c>
      <c r="G2856">
        <f>IF(F2856="PP_PM",1,IF(F2856="PP_CASH",2,3))</f>
        <v>1</v>
      </c>
      <c r="H2856" t="s">
        <v>5</v>
      </c>
      <c r="I2856">
        <f>IF(H2856="AKULAKUOB",1,IF(H2856="BUKAEXPRESS",2,IF(H2856="BUKALAPAK",3,IF(H2856="E3",4,IF(H2856="LAZADA",5,IF(H2856="MAGELLAN",6,IF(H2856="SHOPEE",7,IF(H2856="TOKOPEDIA",8,9))))))))</f>
        <v>7</v>
      </c>
      <c r="J2856">
        <v>23280</v>
      </c>
      <c r="K2856">
        <f>IF(M2856="Bermasalah",0,1)</f>
        <v>0</v>
      </c>
      <c r="L2856" t="s">
        <v>131</v>
      </c>
      <c r="M2856" t="str">
        <f t="shared" si="186"/>
        <v>Bermasalah</v>
      </c>
    </row>
    <row r="2857" spans="1:13" x14ac:dyDescent="0.25">
      <c r="A2857" s="1">
        <v>45107</v>
      </c>
      <c r="B2857" t="s">
        <v>153</v>
      </c>
      <c r="C2857">
        <f t="shared" si="187"/>
        <v>124</v>
      </c>
      <c r="D2857" t="s">
        <v>8</v>
      </c>
      <c r="E2857">
        <f>IF(D2857="ECO",1,IF(D2857="EZ",2,3))</f>
        <v>2</v>
      </c>
      <c r="F2857" t="s">
        <v>4</v>
      </c>
      <c r="G2857">
        <f>IF(F2857="PP_PM",1,IF(F2857="PP_CASH",2,3))</f>
        <v>1</v>
      </c>
      <c r="H2857" t="s">
        <v>5</v>
      </c>
      <c r="I2857">
        <f>IF(H2857="AKULAKUOB",1,IF(H2857="BUKAEXPRESS",2,IF(H2857="BUKALAPAK",3,IF(H2857="E3",4,IF(H2857="LAZADA",5,IF(H2857="MAGELLAN",6,IF(H2857="SHOPEE",7,IF(H2857="TOKOPEDIA",8,9))))))))</f>
        <v>7</v>
      </c>
      <c r="J2857">
        <v>5820</v>
      </c>
      <c r="K2857">
        <f>IF(M2857="Bermasalah",0,1)</f>
        <v>1</v>
      </c>
      <c r="L2857" t="s">
        <v>49</v>
      </c>
      <c r="M2857" t="str">
        <f t="shared" si="186"/>
        <v>Tidak Bermasalah</v>
      </c>
    </row>
    <row r="2858" spans="1:13" x14ac:dyDescent="0.25">
      <c r="A2858" s="1">
        <v>45088</v>
      </c>
      <c r="B2858" t="s">
        <v>153</v>
      </c>
      <c r="C2858">
        <f t="shared" si="187"/>
        <v>124</v>
      </c>
      <c r="D2858" t="s">
        <v>8</v>
      </c>
      <c r="E2858">
        <f>IF(D2858="ECO",1,IF(D2858="EZ",2,3))</f>
        <v>2</v>
      </c>
      <c r="F2858" t="s">
        <v>4</v>
      </c>
      <c r="G2858">
        <f>IF(F2858="PP_PM",1,IF(F2858="PP_CASH",2,3))</f>
        <v>1</v>
      </c>
      <c r="H2858" t="s">
        <v>5</v>
      </c>
      <c r="I2858">
        <f>IF(H2858="AKULAKUOB",1,IF(H2858="BUKAEXPRESS",2,IF(H2858="BUKALAPAK",3,IF(H2858="E3",4,IF(H2858="LAZADA",5,IF(H2858="MAGELLAN",6,IF(H2858="SHOPEE",7,IF(H2858="TOKOPEDIA",8,9))))))))</f>
        <v>7</v>
      </c>
      <c r="J2858">
        <v>8245</v>
      </c>
      <c r="K2858">
        <f>IF(M2858="Bermasalah",0,1)</f>
        <v>1</v>
      </c>
      <c r="L2858" t="s">
        <v>49</v>
      </c>
      <c r="M2858" t="str">
        <f t="shared" si="186"/>
        <v>Tidak Bermasalah</v>
      </c>
    </row>
    <row r="2859" spans="1:13" x14ac:dyDescent="0.25">
      <c r="A2859" s="1">
        <v>44977</v>
      </c>
      <c r="B2859" t="s">
        <v>126</v>
      </c>
      <c r="C2859">
        <f t="shared" si="187"/>
        <v>125</v>
      </c>
      <c r="D2859" t="s">
        <v>3</v>
      </c>
      <c r="E2859">
        <f>IF(D2859="ECO",1,IF(D2859="EZ",2,3))</f>
        <v>1</v>
      </c>
      <c r="F2859" t="s">
        <v>4</v>
      </c>
      <c r="G2859">
        <f>IF(F2859="PP_PM",1,IF(F2859="PP_CASH",2,3))</f>
        <v>1</v>
      </c>
      <c r="H2859" t="s">
        <v>12</v>
      </c>
      <c r="I2859">
        <f>IF(H2859="AKULAKUOB",1,IF(H2859="BUKAEXPRESS",2,IF(H2859="BUKALAPAK",3,IF(H2859="E3",4,IF(H2859="LAZADA",5,IF(H2859="MAGELLAN",6,IF(H2859="SHOPEE",7,IF(H2859="TOKOPEDIA",8,9))))))))</f>
        <v>6</v>
      </c>
      <c r="J2859">
        <v>59400</v>
      </c>
      <c r="K2859">
        <f>IF(M2859="Bermasalah",0,1)</f>
        <v>1</v>
      </c>
      <c r="L2859" t="s">
        <v>49</v>
      </c>
      <c r="M2859" t="str">
        <f t="shared" si="186"/>
        <v>Tidak Bermasalah</v>
      </c>
    </row>
    <row r="2860" spans="1:13" x14ac:dyDescent="0.25">
      <c r="A2860" s="1">
        <v>44958</v>
      </c>
      <c r="B2860" t="s">
        <v>126</v>
      </c>
      <c r="C2860">
        <f>IF(B2860=B2859,125,126)</f>
        <v>125</v>
      </c>
      <c r="D2860" t="s">
        <v>8</v>
      </c>
      <c r="E2860">
        <f>IF(D2860="ECO",1,IF(D2860="EZ",2,3))</f>
        <v>2</v>
      </c>
      <c r="F2860" t="s">
        <v>4</v>
      </c>
      <c r="G2860">
        <f>IF(F2860="PP_PM",1,IF(F2860="PP_CASH",2,3))</f>
        <v>1</v>
      </c>
      <c r="H2860" t="s">
        <v>12</v>
      </c>
      <c r="I2860">
        <f>IF(H2860="AKULAKUOB",1,IF(H2860="BUKAEXPRESS",2,IF(H2860="BUKALAPAK",3,IF(H2860="E3",4,IF(H2860="LAZADA",5,IF(H2860="MAGELLAN",6,IF(H2860="SHOPEE",7,IF(H2860="TOKOPEDIA",8,9))))))))</f>
        <v>6</v>
      </c>
      <c r="J2860">
        <v>16490</v>
      </c>
      <c r="K2860">
        <f>IF(M2860="Bermasalah",0,1)</f>
        <v>1</v>
      </c>
      <c r="L2860" t="s">
        <v>49</v>
      </c>
      <c r="M2860" t="str">
        <f t="shared" si="186"/>
        <v>Tidak Bermasalah</v>
      </c>
    </row>
    <row r="2861" spans="1:13" x14ac:dyDescent="0.25">
      <c r="A2861" s="1">
        <v>44958</v>
      </c>
      <c r="B2861" t="s">
        <v>126</v>
      </c>
      <c r="C2861">
        <f t="shared" ref="C2861:C2887" si="188">IF(B2861=B2860,125,126)</f>
        <v>125</v>
      </c>
      <c r="D2861" t="s">
        <v>8</v>
      </c>
      <c r="E2861">
        <f>IF(D2861="ECO",1,IF(D2861="EZ",2,3))</f>
        <v>2</v>
      </c>
      <c r="F2861" t="s">
        <v>4</v>
      </c>
      <c r="G2861">
        <f>IF(F2861="PP_PM",1,IF(F2861="PP_CASH",2,3))</f>
        <v>1</v>
      </c>
      <c r="H2861" t="s">
        <v>12</v>
      </c>
      <c r="I2861">
        <f>IF(H2861="AKULAKUOB",1,IF(H2861="BUKAEXPRESS",2,IF(H2861="BUKALAPAK",3,IF(H2861="E3",4,IF(H2861="LAZADA",5,IF(H2861="MAGELLAN",6,IF(H2861="SHOPEE",7,IF(H2861="TOKOPEDIA",8,9))))))))</f>
        <v>6</v>
      </c>
      <c r="J2861">
        <v>8730</v>
      </c>
      <c r="K2861">
        <f>IF(M2861="Bermasalah",0,1)</f>
        <v>1</v>
      </c>
      <c r="L2861" t="s">
        <v>49</v>
      </c>
      <c r="M2861" t="str">
        <f t="shared" si="186"/>
        <v>Tidak Bermasalah</v>
      </c>
    </row>
    <row r="2862" spans="1:13" x14ac:dyDescent="0.25">
      <c r="A2862" s="1">
        <v>44958</v>
      </c>
      <c r="B2862" t="s">
        <v>126</v>
      </c>
      <c r="C2862">
        <f t="shared" si="188"/>
        <v>125</v>
      </c>
      <c r="D2862" t="s">
        <v>8</v>
      </c>
      <c r="E2862">
        <f>IF(D2862="ECO",1,IF(D2862="EZ",2,3))</f>
        <v>2</v>
      </c>
      <c r="F2862" t="s">
        <v>4</v>
      </c>
      <c r="G2862">
        <f>IF(F2862="PP_PM",1,IF(F2862="PP_CASH",2,3))</f>
        <v>1</v>
      </c>
      <c r="H2862" t="s">
        <v>12</v>
      </c>
      <c r="I2862">
        <f>IF(H2862="AKULAKUOB",1,IF(H2862="BUKAEXPRESS",2,IF(H2862="BUKALAPAK",3,IF(H2862="E3",4,IF(H2862="LAZADA",5,IF(H2862="MAGELLAN",6,IF(H2862="SHOPEE",7,IF(H2862="TOKOPEDIA",8,9))))))))</f>
        <v>6</v>
      </c>
      <c r="J2862">
        <v>8850</v>
      </c>
      <c r="K2862">
        <f>IF(M2862="Bermasalah",0,1)</f>
        <v>1</v>
      </c>
      <c r="L2862" t="s">
        <v>49</v>
      </c>
      <c r="M2862" t="str">
        <f t="shared" si="186"/>
        <v>Tidak Bermasalah</v>
      </c>
    </row>
    <row r="2863" spans="1:13" x14ac:dyDescent="0.25">
      <c r="A2863" s="1">
        <v>44958</v>
      </c>
      <c r="B2863" t="s">
        <v>126</v>
      </c>
      <c r="C2863">
        <f t="shared" si="188"/>
        <v>125</v>
      </c>
      <c r="D2863" t="s">
        <v>8</v>
      </c>
      <c r="E2863">
        <f>IF(D2863="ECO",1,IF(D2863="EZ",2,3))</f>
        <v>2</v>
      </c>
      <c r="F2863" t="s">
        <v>4</v>
      </c>
      <c r="G2863">
        <f>IF(F2863="PP_PM",1,IF(F2863="PP_CASH",2,3))</f>
        <v>1</v>
      </c>
      <c r="H2863" t="s">
        <v>12</v>
      </c>
      <c r="I2863">
        <f>IF(H2863="AKULAKUOB",1,IF(H2863="BUKAEXPRESS",2,IF(H2863="BUKALAPAK",3,IF(H2863="E3",4,IF(H2863="LAZADA",5,IF(H2863="MAGELLAN",6,IF(H2863="SHOPEE",7,IF(H2863="TOKOPEDIA",8,9))))))))</f>
        <v>6</v>
      </c>
      <c r="J2863">
        <v>8730</v>
      </c>
      <c r="K2863">
        <f>IF(M2863="Bermasalah",0,1)</f>
        <v>1</v>
      </c>
      <c r="L2863" t="s">
        <v>49</v>
      </c>
      <c r="M2863" t="str">
        <f t="shared" si="186"/>
        <v>Tidak Bermasalah</v>
      </c>
    </row>
    <row r="2864" spans="1:13" x14ac:dyDescent="0.25">
      <c r="A2864" s="1">
        <v>44958</v>
      </c>
      <c r="B2864" t="s">
        <v>126</v>
      </c>
      <c r="C2864">
        <f t="shared" si="188"/>
        <v>125</v>
      </c>
      <c r="D2864" t="s">
        <v>8</v>
      </c>
      <c r="E2864">
        <f>IF(D2864="ECO",1,IF(D2864="EZ",2,3))</f>
        <v>2</v>
      </c>
      <c r="F2864" t="s">
        <v>4</v>
      </c>
      <c r="G2864">
        <f>IF(F2864="PP_PM",1,IF(F2864="PP_CASH",2,3))</f>
        <v>1</v>
      </c>
      <c r="H2864" t="s">
        <v>12</v>
      </c>
      <c r="I2864">
        <f>IF(H2864="AKULAKUOB",1,IF(H2864="BUKAEXPRESS",2,IF(H2864="BUKALAPAK",3,IF(H2864="E3",4,IF(H2864="LAZADA",5,IF(H2864="MAGELLAN",6,IF(H2864="SHOPEE",7,IF(H2864="TOKOPEDIA",8,9))))))))</f>
        <v>6</v>
      </c>
      <c r="J2864">
        <v>12720</v>
      </c>
      <c r="K2864">
        <f>IF(M2864="Bermasalah",0,1)</f>
        <v>1</v>
      </c>
      <c r="L2864" t="s">
        <v>49</v>
      </c>
      <c r="M2864" t="str">
        <f t="shared" si="186"/>
        <v>Tidak Bermasalah</v>
      </c>
    </row>
    <row r="2865" spans="1:13" x14ac:dyDescent="0.25">
      <c r="A2865" s="1">
        <v>44958</v>
      </c>
      <c r="B2865" t="s">
        <v>126</v>
      </c>
      <c r="C2865">
        <f t="shared" si="188"/>
        <v>125</v>
      </c>
      <c r="D2865" t="s">
        <v>8</v>
      </c>
      <c r="E2865">
        <f>IF(D2865="ECO",1,IF(D2865="EZ",2,3))</f>
        <v>2</v>
      </c>
      <c r="F2865" t="s">
        <v>4</v>
      </c>
      <c r="G2865">
        <f>IF(F2865="PP_PM",1,IF(F2865="PP_CASH",2,3))</f>
        <v>1</v>
      </c>
      <c r="H2865" t="s">
        <v>12</v>
      </c>
      <c r="I2865">
        <f>IF(H2865="AKULAKUOB",1,IF(H2865="BUKAEXPRESS",2,IF(H2865="BUKALAPAK",3,IF(H2865="E3",4,IF(H2865="LAZADA",5,IF(H2865="MAGELLAN",6,IF(H2865="SHOPEE",7,IF(H2865="TOKOPEDIA",8,9))))))))</f>
        <v>6</v>
      </c>
      <c r="J2865">
        <v>17460</v>
      </c>
      <c r="K2865">
        <f>IF(M2865="Bermasalah",0,1)</f>
        <v>1</v>
      </c>
      <c r="L2865" t="s">
        <v>49</v>
      </c>
      <c r="M2865" t="str">
        <f t="shared" si="186"/>
        <v>Tidak Bermasalah</v>
      </c>
    </row>
    <row r="2866" spans="1:13" x14ac:dyDescent="0.25">
      <c r="A2866" s="1">
        <v>44958</v>
      </c>
      <c r="B2866" t="s">
        <v>126</v>
      </c>
      <c r="C2866">
        <f t="shared" si="188"/>
        <v>125</v>
      </c>
      <c r="D2866" t="s">
        <v>8</v>
      </c>
      <c r="E2866">
        <f>IF(D2866="ECO",1,IF(D2866="EZ",2,3))</f>
        <v>2</v>
      </c>
      <c r="F2866" t="s">
        <v>4</v>
      </c>
      <c r="G2866">
        <f>IF(F2866="PP_PM",1,IF(F2866="PP_CASH",2,3))</f>
        <v>1</v>
      </c>
      <c r="H2866" t="s">
        <v>12</v>
      </c>
      <c r="I2866">
        <f>IF(H2866="AKULAKUOB",1,IF(H2866="BUKAEXPRESS",2,IF(H2866="BUKALAPAK",3,IF(H2866="E3",4,IF(H2866="LAZADA",5,IF(H2866="MAGELLAN",6,IF(H2866="SHOPEE",7,IF(H2866="TOKOPEDIA",8,9))))))))</f>
        <v>6</v>
      </c>
      <c r="J2866">
        <v>12610</v>
      </c>
      <c r="K2866">
        <f>IF(M2866="Bermasalah",0,1)</f>
        <v>1</v>
      </c>
      <c r="L2866" t="s">
        <v>49</v>
      </c>
      <c r="M2866" t="str">
        <f t="shared" si="186"/>
        <v>Tidak Bermasalah</v>
      </c>
    </row>
    <row r="2867" spans="1:13" x14ac:dyDescent="0.25">
      <c r="A2867" s="1">
        <v>44958</v>
      </c>
      <c r="B2867" t="s">
        <v>126</v>
      </c>
      <c r="C2867">
        <f t="shared" si="188"/>
        <v>125</v>
      </c>
      <c r="D2867" t="s">
        <v>8</v>
      </c>
      <c r="E2867">
        <f>IF(D2867="ECO",1,IF(D2867="EZ",2,3))</f>
        <v>2</v>
      </c>
      <c r="F2867" t="s">
        <v>4</v>
      </c>
      <c r="G2867">
        <f>IF(F2867="PP_PM",1,IF(F2867="PP_CASH",2,3))</f>
        <v>1</v>
      </c>
      <c r="H2867" t="s">
        <v>12</v>
      </c>
      <c r="I2867">
        <f>IF(H2867="AKULAKUOB",1,IF(H2867="BUKAEXPRESS",2,IF(H2867="BUKALAPAK",3,IF(H2867="E3",4,IF(H2867="LAZADA",5,IF(H2867="MAGELLAN",6,IF(H2867="SHOPEE",7,IF(H2867="TOKOPEDIA",8,9))))))))</f>
        <v>6</v>
      </c>
      <c r="J2867">
        <v>8850</v>
      </c>
      <c r="K2867">
        <f>IF(M2867="Bermasalah",0,1)</f>
        <v>1</v>
      </c>
      <c r="L2867" t="s">
        <v>49</v>
      </c>
      <c r="M2867" t="str">
        <f t="shared" si="186"/>
        <v>Tidak Bermasalah</v>
      </c>
    </row>
    <row r="2868" spans="1:13" x14ac:dyDescent="0.25">
      <c r="A2868" s="1">
        <v>45015</v>
      </c>
      <c r="B2868" t="s">
        <v>126</v>
      </c>
      <c r="C2868">
        <f t="shared" si="188"/>
        <v>125</v>
      </c>
      <c r="D2868" t="s">
        <v>8</v>
      </c>
      <c r="E2868">
        <f>IF(D2868="ECO",1,IF(D2868="EZ",2,3))</f>
        <v>2</v>
      </c>
      <c r="F2868" t="s">
        <v>4</v>
      </c>
      <c r="G2868">
        <f>IF(F2868="PP_PM",1,IF(F2868="PP_CASH",2,3))</f>
        <v>1</v>
      </c>
      <c r="H2868" t="s">
        <v>12</v>
      </c>
      <c r="I2868">
        <f>IF(H2868="AKULAKUOB",1,IF(H2868="BUKAEXPRESS",2,IF(H2868="BUKALAPAK",3,IF(H2868="E3",4,IF(H2868="LAZADA",5,IF(H2868="MAGELLAN",6,IF(H2868="SHOPEE",7,IF(H2868="TOKOPEDIA",8,9))))))))</f>
        <v>6</v>
      </c>
      <c r="J2868">
        <v>11750</v>
      </c>
      <c r="K2868">
        <f>IF(M2868="Bermasalah",0,1)</f>
        <v>0</v>
      </c>
      <c r="L2868" t="s">
        <v>131</v>
      </c>
      <c r="M2868" t="str">
        <f t="shared" si="186"/>
        <v>Bermasalah</v>
      </c>
    </row>
    <row r="2869" spans="1:13" x14ac:dyDescent="0.25">
      <c r="A2869" s="1">
        <v>45020</v>
      </c>
      <c r="B2869" t="s">
        <v>126</v>
      </c>
      <c r="C2869">
        <f t="shared" si="188"/>
        <v>125</v>
      </c>
      <c r="D2869" t="s">
        <v>3</v>
      </c>
      <c r="E2869">
        <f>IF(D2869="ECO",1,IF(D2869="EZ",2,3))</f>
        <v>1</v>
      </c>
      <c r="F2869" t="s">
        <v>4</v>
      </c>
      <c r="G2869">
        <f>IF(F2869="PP_PM",1,IF(F2869="PP_CASH",2,3))</f>
        <v>1</v>
      </c>
      <c r="H2869" t="s">
        <v>5</v>
      </c>
      <c r="I2869">
        <f>IF(H2869="AKULAKUOB",1,IF(H2869="BUKAEXPRESS",2,IF(H2869="BUKALAPAK",3,IF(H2869="E3",4,IF(H2869="LAZADA",5,IF(H2869="MAGELLAN",6,IF(H2869="SHOPEE",7,IF(H2869="TOKOPEDIA",8,9))))))))</f>
        <v>7</v>
      </c>
      <c r="J2869">
        <v>44055</v>
      </c>
      <c r="K2869">
        <f>IF(M2869="Bermasalah",0,1)</f>
        <v>1</v>
      </c>
      <c r="L2869" t="s">
        <v>49</v>
      </c>
      <c r="M2869" t="str">
        <f t="shared" si="186"/>
        <v>Tidak Bermasalah</v>
      </c>
    </row>
    <row r="2870" spans="1:13" x14ac:dyDescent="0.25">
      <c r="A2870" s="1">
        <v>45044</v>
      </c>
      <c r="B2870" t="s">
        <v>126</v>
      </c>
      <c r="C2870">
        <f t="shared" si="188"/>
        <v>125</v>
      </c>
      <c r="D2870" t="s">
        <v>8</v>
      </c>
      <c r="E2870">
        <f>IF(D2870="ECO",1,IF(D2870="EZ",2,3))</f>
        <v>2</v>
      </c>
      <c r="F2870" t="s">
        <v>4</v>
      </c>
      <c r="G2870">
        <f>IF(F2870="PP_PM",1,IF(F2870="PP_CASH",2,3))</f>
        <v>1</v>
      </c>
      <c r="H2870" t="s">
        <v>12</v>
      </c>
      <c r="I2870">
        <f>IF(H2870="AKULAKUOB",1,IF(H2870="BUKAEXPRESS",2,IF(H2870="BUKALAPAK",3,IF(H2870="E3",4,IF(H2870="LAZADA",5,IF(H2870="MAGELLAN",6,IF(H2870="SHOPEE",7,IF(H2870="TOKOPEDIA",8,9))))))))</f>
        <v>6</v>
      </c>
      <c r="J2870">
        <v>12720</v>
      </c>
      <c r="K2870">
        <f>IF(M2870="Bermasalah",0,1)</f>
        <v>0</v>
      </c>
      <c r="L2870" t="s">
        <v>19</v>
      </c>
      <c r="M2870" t="str">
        <f t="shared" si="186"/>
        <v>Bermasalah</v>
      </c>
    </row>
    <row r="2871" spans="1:13" x14ac:dyDescent="0.25">
      <c r="A2871" s="1">
        <v>45044</v>
      </c>
      <c r="B2871" t="s">
        <v>126</v>
      </c>
      <c r="C2871">
        <f t="shared" si="188"/>
        <v>125</v>
      </c>
      <c r="D2871" t="s">
        <v>8</v>
      </c>
      <c r="E2871">
        <f>IF(D2871="ECO",1,IF(D2871="EZ",2,3))</f>
        <v>2</v>
      </c>
      <c r="F2871" t="s">
        <v>4</v>
      </c>
      <c r="G2871">
        <f>IF(F2871="PP_PM",1,IF(F2871="PP_CASH",2,3))</f>
        <v>1</v>
      </c>
      <c r="H2871" t="s">
        <v>12</v>
      </c>
      <c r="I2871">
        <f>IF(H2871="AKULAKUOB",1,IF(H2871="BUKAEXPRESS",2,IF(H2871="BUKALAPAK",3,IF(H2871="E3",4,IF(H2871="LAZADA",5,IF(H2871="MAGELLAN",6,IF(H2871="SHOPEE",7,IF(H2871="TOKOPEDIA",8,9))))))))</f>
        <v>6</v>
      </c>
      <c r="J2871">
        <v>8840</v>
      </c>
      <c r="K2871">
        <f>IF(M2871="Bermasalah",0,1)</f>
        <v>1</v>
      </c>
      <c r="L2871" t="s">
        <v>49</v>
      </c>
      <c r="M2871" t="str">
        <f t="shared" si="186"/>
        <v>Tidak Bermasalah</v>
      </c>
    </row>
    <row r="2872" spans="1:13" x14ac:dyDescent="0.25">
      <c r="A2872" s="1">
        <v>45043</v>
      </c>
      <c r="B2872" t="s">
        <v>126</v>
      </c>
      <c r="C2872">
        <f t="shared" si="188"/>
        <v>125</v>
      </c>
      <c r="D2872" t="s">
        <v>8</v>
      </c>
      <c r="E2872">
        <f>IF(D2872="ECO",1,IF(D2872="EZ",2,3))</f>
        <v>2</v>
      </c>
      <c r="F2872" t="s">
        <v>4</v>
      </c>
      <c r="G2872">
        <f>IF(F2872="PP_PM",1,IF(F2872="PP_CASH",2,3))</f>
        <v>1</v>
      </c>
      <c r="H2872" t="s">
        <v>12</v>
      </c>
      <c r="I2872">
        <f>IF(H2872="AKULAKUOB",1,IF(H2872="BUKAEXPRESS",2,IF(H2872="BUKALAPAK",3,IF(H2872="E3",4,IF(H2872="LAZADA",5,IF(H2872="MAGELLAN",6,IF(H2872="SHOPEE",7,IF(H2872="TOKOPEDIA",8,9))))))))</f>
        <v>6</v>
      </c>
      <c r="J2872">
        <v>56260</v>
      </c>
      <c r="K2872">
        <f>IF(M2872="Bermasalah",0,1)</f>
        <v>0</v>
      </c>
      <c r="L2872" t="s">
        <v>131</v>
      </c>
      <c r="M2872" t="str">
        <f t="shared" si="186"/>
        <v>Bermasalah</v>
      </c>
    </row>
    <row r="2873" spans="1:13" x14ac:dyDescent="0.25">
      <c r="A2873" s="1">
        <v>45045</v>
      </c>
      <c r="B2873" t="s">
        <v>126</v>
      </c>
      <c r="C2873">
        <f t="shared" si="188"/>
        <v>125</v>
      </c>
      <c r="D2873" t="s">
        <v>8</v>
      </c>
      <c r="E2873">
        <f>IF(D2873="ECO",1,IF(D2873="EZ",2,3))</f>
        <v>2</v>
      </c>
      <c r="F2873" t="s">
        <v>4</v>
      </c>
      <c r="G2873">
        <f>IF(F2873="PP_PM",1,IF(F2873="PP_CASH",2,3))</f>
        <v>1</v>
      </c>
      <c r="H2873" t="s">
        <v>12</v>
      </c>
      <c r="I2873">
        <f>IF(H2873="AKULAKUOB",1,IF(H2873="BUKAEXPRESS",2,IF(H2873="BUKALAPAK",3,IF(H2873="E3",4,IF(H2873="LAZADA",5,IF(H2873="MAGELLAN",6,IF(H2873="SHOPEE",7,IF(H2873="TOKOPEDIA",8,9))))))))</f>
        <v>6</v>
      </c>
      <c r="J2873">
        <v>26190</v>
      </c>
      <c r="K2873">
        <f>IF(M2873="Bermasalah",0,1)</f>
        <v>1</v>
      </c>
      <c r="L2873" t="s">
        <v>49</v>
      </c>
      <c r="M2873" t="str">
        <f t="shared" si="186"/>
        <v>Tidak Bermasalah</v>
      </c>
    </row>
    <row r="2874" spans="1:13" x14ac:dyDescent="0.25">
      <c r="A2874" s="1">
        <v>45040</v>
      </c>
      <c r="B2874" t="s">
        <v>126</v>
      </c>
      <c r="C2874">
        <f t="shared" si="188"/>
        <v>125</v>
      </c>
      <c r="D2874" t="s">
        <v>8</v>
      </c>
      <c r="E2874">
        <f>IF(D2874="ECO",1,IF(D2874="EZ",2,3))</f>
        <v>2</v>
      </c>
      <c r="F2874" t="s">
        <v>4</v>
      </c>
      <c r="G2874">
        <f>IF(F2874="PP_PM",1,IF(F2874="PP_CASH",2,3))</f>
        <v>1</v>
      </c>
      <c r="H2874" t="s">
        <v>12</v>
      </c>
      <c r="I2874">
        <f>IF(H2874="AKULAKUOB",1,IF(H2874="BUKAEXPRESS",2,IF(H2874="BUKALAPAK",3,IF(H2874="E3",4,IF(H2874="LAZADA",5,IF(H2874="MAGELLAN",6,IF(H2874="SHOPEE",7,IF(H2874="TOKOPEDIA",8,9))))))))</f>
        <v>6</v>
      </c>
      <c r="J2874">
        <v>8828</v>
      </c>
      <c r="K2874">
        <f>IF(M2874="Bermasalah",0,1)</f>
        <v>0</v>
      </c>
      <c r="L2874" t="s">
        <v>10</v>
      </c>
      <c r="M2874" t="str">
        <f t="shared" si="186"/>
        <v>Bermasalah</v>
      </c>
    </row>
    <row r="2875" spans="1:13" x14ac:dyDescent="0.25">
      <c r="A2875" s="1">
        <v>45045</v>
      </c>
      <c r="B2875" t="s">
        <v>126</v>
      </c>
      <c r="C2875">
        <f t="shared" si="188"/>
        <v>125</v>
      </c>
      <c r="D2875" t="s">
        <v>8</v>
      </c>
      <c r="E2875">
        <f>IF(D2875="ECO",1,IF(D2875="EZ",2,3))</f>
        <v>2</v>
      </c>
      <c r="F2875" t="s">
        <v>4</v>
      </c>
      <c r="G2875">
        <f>IF(F2875="PP_PM",1,IF(F2875="PP_CASH",2,3))</f>
        <v>1</v>
      </c>
      <c r="H2875" t="s">
        <v>12</v>
      </c>
      <c r="I2875">
        <f>IF(H2875="AKULAKUOB",1,IF(H2875="BUKAEXPRESS",2,IF(H2875="BUKALAPAK",3,IF(H2875="E3",4,IF(H2875="LAZADA",5,IF(H2875="MAGELLAN",6,IF(H2875="SHOPEE",7,IF(H2875="TOKOPEDIA",8,9))))))))</f>
        <v>6</v>
      </c>
      <c r="J2875">
        <v>26190</v>
      </c>
      <c r="K2875">
        <f>IF(M2875="Bermasalah",0,1)</f>
        <v>1</v>
      </c>
      <c r="L2875" t="s">
        <v>49</v>
      </c>
      <c r="M2875" t="str">
        <f t="shared" si="186"/>
        <v>Tidak Bermasalah</v>
      </c>
    </row>
    <row r="2876" spans="1:13" x14ac:dyDescent="0.25">
      <c r="A2876" s="1">
        <v>45022</v>
      </c>
      <c r="B2876" t="s">
        <v>126</v>
      </c>
      <c r="C2876">
        <f t="shared" si="188"/>
        <v>125</v>
      </c>
      <c r="D2876" t="s">
        <v>8</v>
      </c>
      <c r="E2876">
        <f>IF(D2876="ECO",1,IF(D2876="EZ",2,3))</f>
        <v>2</v>
      </c>
      <c r="F2876" t="s">
        <v>4</v>
      </c>
      <c r="G2876">
        <f>IF(F2876="PP_PM",1,IF(F2876="PP_CASH",2,3))</f>
        <v>1</v>
      </c>
      <c r="H2876" t="s">
        <v>12</v>
      </c>
      <c r="I2876">
        <f>IF(H2876="AKULAKUOB",1,IF(H2876="BUKAEXPRESS",2,IF(H2876="BUKALAPAK",3,IF(H2876="E3",4,IF(H2876="LAZADA",5,IF(H2876="MAGELLAN",6,IF(H2876="SHOPEE",7,IF(H2876="TOKOPEDIA",8,9))))))))</f>
        <v>6</v>
      </c>
      <c r="J2876">
        <v>7870</v>
      </c>
      <c r="K2876">
        <f>IF(M2876="Bermasalah",0,1)</f>
        <v>0</v>
      </c>
      <c r="L2876" t="s">
        <v>19</v>
      </c>
      <c r="M2876" t="str">
        <f t="shared" si="186"/>
        <v>Bermasalah</v>
      </c>
    </row>
    <row r="2877" spans="1:13" x14ac:dyDescent="0.25">
      <c r="A2877" s="1">
        <v>45081</v>
      </c>
      <c r="B2877" t="s">
        <v>126</v>
      </c>
      <c r="C2877">
        <f t="shared" si="188"/>
        <v>125</v>
      </c>
      <c r="D2877" t="s">
        <v>8</v>
      </c>
      <c r="E2877">
        <f>IF(D2877="ECO",1,IF(D2877="EZ",2,3))</f>
        <v>2</v>
      </c>
      <c r="F2877" t="s">
        <v>4</v>
      </c>
      <c r="G2877">
        <f>IF(F2877="PP_PM",1,IF(F2877="PP_CASH",2,3))</f>
        <v>1</v>
      </c>
      <c r="H2877" t="s">
        <v>12</v>
      </c>
      <c r="I2877">
        <f>IF(H2877="AKULAKUOB",1,IF(H2877="BUKAEXPRESS",2,IF(H2877="BUKALAPAK",3,IF(H2877="E3",4,IF(H2877="LAZADA",5,IF(H2877="MAGELLAN",6,IF(H2877="SHOPEE",7,IF(H2877="TOKOPEDIA",8,9))))))))</f>
        <v>6</v>
      </c>
      <c r="J2877">
        <v>15740</v>
      </c>
      <c r="K2877">
        <f>IF(M2877="Bermasalah",0,1)</f>
        <v>0</v>
      </c>
      <c r="L2877" t="s">
        <v>19</v>
      </c>
      <c r="M2877" t="str">
        <f t="shared" si="186"/>
        <v>Bermasalah</v>
      </c>
    </row>
    <row r="2878" spans="1:13" x14ac:dyDescent="0.25">
      <c r="A2878" s="1">
        <v>45098</v>
      </c>
      <c r="B2878" t="s">
        <v>126</v>
      </c>
      <c r="C2878">
        <f t="shared" si="188"/>
        <v>125</v>
      </c>
      <c r="D2878" t="s">
        <v>8</v>
      </c>
      <c r="E2878">
        <f>IF(D2878="ECO",1,IF(D2878="EZ",2,3))</f>
        <v>2</v>
      </c>
      <c r="F2878" t="s">
        <v>4</v>
      </c>
      <c r="G2878">
        <f>IF(F2878="PP_PM",1,IF(F2878="PP_CASH",2,3))</f>
        <v>1</v>
      </c>
      <c r="H2878" t="s">
        <v>12</v>
      </c>
      <c r="I2878">
        <f>IF(H2878="AKULAKUOB",1,IF(H2878="BUKAEXPRESS",2,IF(H2878="BUKALAPAK",3,IF(H2878="E3",4,IF(H2878="LAZADA",5,IF(H2878="MAGELLAN",6,IF(H2878="SHOPEE",7,IF(H2878="TOKOPEDIA",8,9))))))))</f>
        <v>6</v>
      </c>
      <c r="J2878">
        <v>8830</v>
      </c>
      <c r="K2878">
        <f>IF(M2878="Bermasalah",0,1)</f>
        <v>0</v>
      </c>
      <c r="L2878" t="s">
        <v>19</v>
      </c>
      <c r="M2878" t="str">
        <f t="shared" si="186"/>
        <v>Bermasalah</v>
      </c>
    </row>
    <row r="2879" spans="1:13" x14ac:dyDescent="0.25">
      <c r="A2879" s="1">
        <v>45079</v>
      </c>
      <c r="B2879" t="s">
        <v>126</v>
      </c>
      <c r="C2879">
        <f t="shared" si="188"/>
        <v>125</v>
      </c>
      <c r="D2879" t="s">
        <v>8</v>
      </c>
      <c r="E2879">
        <f>IF(D2879="ECO",1,IF(D2879="EZ",2,3))</f>
        <v>2</v>
      </c>
      <c r="F2879" t="s">
        <v>4</v>
      </c>
      <c r="G2879">
        <f>IF(F2879="PP_PM",1,IF(F2879="PP_CASH",2,3))</f>
        <v>1</v>
      </c>
      <c r="H2879" t="s">
        <v>12</v>
      </c>
      <c r="I2879">
        <f>IF(H2879="AKULAKUOB",1,IF(H2879="BUKAEXPRESS",2,IF(H2879="BUKALAPAK",3,IF(H2879="E3",4,IF(H2879="LAZADA",5,IF(H2879="MAGELLAN",6,IF(H2879="SHOPEE",7,IF(H2879="TOKOPEDIA",8,9))))))))</f>
        <v>6</v>
      </c>
      <c r="J2879">
        <v>20370</v>
      </c>
      <c r="K2879">
        <f>IF(M2879="Bermasalah",0,1)</f>
        <v>0</v>
      </c>
      <c r="L2879" t="s">
        <v>19</v>
      </c>
      <c r="M2879" t="str">
        <f t="shared" si="186"/>
        <v>Bermasalah</v>
      </c>
    </row>
    <row r="2880" spans="1:13" x14ac:dyDescent="0.25">
      <c r="A2880" s="1">
        <v>45105</v>
      </c>
      <c r="B2880" t="s">
        <v>126</v>
      </c>
      <c r="C2880">
        <f t="shared" si="188"/>
        <v>125</v>
      </c>
      <c r="D2880" t="s">
        <v>8</v>
      </c>
      <c r="E2880">
        <f>IF(D2880="ECO",1,IF(D2880="EZ",2,3))</f>
        <v>2</v>
      </c>
      <c r="F2880" t="s">
        <v>4</v>
      </c>
      <c r="G2880">
        <f>IF(F2880="PP_PM",1,IF(F2880="PP_CASH",2,3))</f>
        <v>1</v>
      </c>
      <c r="H2880" t="s">
        <v>12</v>
      </c>
      <c r="I2880">
        <f>IF(H2880="AKULAKUOB",1,IF(H2880="BUKAEXPRESS",2,IF(H2880="BUKALAPAK",3,IF(H2880="E3",4,IF(H2880="LAZADA",5,IF(H2880="MAGELLAN",6,IF(H2880="SHOPEE",7,IF(H2880="TOKOPEDIA",8,9))))))))</f>
        <v>6</v>
      </c>
      <c r="J2880">
        <v>8828</v>
      </c>
      <c r="K2880">
        <f>IF(M2880="Bermasalah",0,1)</f>
        <v>0</v>
      </c>
      <c r="L2880" t="s">
        <v>19</v>
      </c>
      <c r="M2880" t="str">
        <f t="shared" si="186"/>
        <v>Bermasalah</v>
      </c>
    </row>
    <row r="2881" spans="1:13" x14ac:dyDescent="0.25">
      <c r="A2881" s="1">
        <v>45079</v>
      </c>
      <c r="B2881" t="s">
        <v>126</v>
      </c>
      <c r="C2881">
        <f t="shared" si="188"/>
        <v>125</v>
      </c>
      <c r="D2881" t="s">
        <v>8</v>
      </c>
      <c r="E2881">
        <f>IF(D2881="ECO",1,IF(D2881="EZ",2,3))</f>
        <v>2</v>
      </c>
      <c r="F2881" t="s">
        <v>4</v>
      </c>
      <c r="G2881">
        <f>IF(F2881="PP_PM",1,IF(F2881="PP_CASH",2,3))</f>
        <v>1</v>
      </c>
      <c r="H2881" t="s">
        <v>12</v>
      </c>
      <c r="I2881">
        <f>IF(H2881="AKULAKUOB",1,IF(H2881="BUKAEXPRESS",2,IF(H2881="BUKALAPAK",3,IF(H2881="E3",4,IF(H2881="LAZADA",5,IF(H2881="MAGELLAN",6,IF(H2881="SHOPEE",7,IF(H2881="TOKOPEDIA",8,9))))))))</f>
        <v>6</v>
      </c>
      <c r="J2881">
        <v>8840</v>
      </c>
      <c r="K2881">
        <f>IF(M2881="Bermasalah",0,1)</f>
        <v>0</v>
      </c>
      <c r="L2881" t="s">
        <v>19</v>
      </c>
      <c r="M2881" t="str">
        <f t="shared" si="186"/>
        <v>Bermasalah</v>
      </c>
    </row>
    <row r="2882" spans="1:13" x14ac:dyDescent="0.25">
      <c r="A2882" s="1">
        <v>45082</v>
      </c>
      <c r="B2882" t="s">
        <v>126</v>
      </c>
      <c r="C2882">
        <f t="shared" si="188"/>
        <v>125</v>
      </c>
      <c r="D2882" t="s">
        <v>8</v>
      </c>
      <c r="E2882">
        <f>IF(D2882="ECO",1,IF(D2882="EZ",2,3))</f>
        <v>2</v>
      </c>
      <c r="F2882" t="s">
        <v>4</v>
      </c>
      <c r="G2882">
        <f>IF(F2882="PP_PM",1,IF(F2882="PP_CASH",2,3))</f>
        <v>1</v>
      </c>
      <c r="H2882" t="s">
        <v>12</v>
      </c>
      <c r="I2882">
        <f>IF(H2882="AKULAKUOB",1,IF(H2882="BUKAEXPRESS",2,IF(H2882="BUKALAPAK",3,IF(H2882="E3",4,IF(H2882="LAZADA",5,IF(H2882="MAGELLAN",6,IF(H2882="SHOPEE",7,IF(H2882="TOKOPEDIA",8,9))))))))</f>
        <v>6</v>
      </c>
      <c r="J2882">
        <v>8830</v>
      </c>
      <c r="K2882">
        <f>IF(M2882="Bermasalah",0,1)</f>
        <v>0</v>
      </c>
      <c r="L2882" t="s">
        <v>131</v>
      </c>
      <c r="M2882" t="str">
        <f t="shared" si="186"/>
        <v>Bermasalah</v>
      </c>
    </row>
    <row r="2883" spans="1:13" x14ac:dyDescent="0.25">
      <c r="A2883" s="1">
        <v>45083</v>
      </c>
      <c r="B2883" t="s">
        <v>126</v>
      </c>
      <c r="C2883">
        <f t="shared" si="188"/>
        <v>125</v>
      </c>
      <c r="D2883" t="s">
        <v>8</v>
      </c>
      <c r="E2883">
        <f>IF(D2883="ECO",1,IF(D2883="EZ",2,3))</f>
        <v>2</v>
      </c>
      <c r="F2883" t="s">
        <v>4</v>
      </c>
      <c r="G2883">
        <f>IF(F2883="PP_PM",1,IF(F2883="PP_CASH",2,3))</f>
        <v>1</v>
      </c>
      <c r="H2883" t="s">
        <v>12</v>
      </c>
      <c r="I2883">
        <f>IF(H2883="AKULAKUOB",1,IF(H2883="BUKAEXPRESS",2,IF(H2883="BUKALAPAK",3,IF(H2883="E3",4,IF(H2883="LAZADA",5,IF(H2883="MAGELLAN",6,IF(H2883="SHOPEE",7,IF(H2883="TOKOPEDIA",8,9))))))))</f>
        <v>6</v>
      </c>
      <c r="J2883">
        <v>7858</v>
      </c>
      <c r="K2883">
        <f>IF(M2883="Bermasalah",0,1)</f>
        <v>0</v>
      </c>
      <c r="L2883" t="s">
        <v>19</v>
      </c>
      <c r="M2883" t="str">
        <f t="shared" si="186"/>
        <v>Bermasalah</v>
      </c>
    </row>
    <row r="2884" spans="1:13" x14ac:dyDescent="0.25">
      <c r="A2884" s="1">
        <v>45103</v>
      </c>
      <c r="B2884" t="s">
        <v>126</v>
      </c>
      <c r="C2884">
        <f t="shared" si="188"/>
        <v>125</v>
      </c>
      <c r="D2884" t="s">
        <v>8</v>
      </c>
      <c r="E2884">
        <f>IF(D2884="ECO",1,IF(D2884="EZ",2,3))</f>
        <v>2</v>
      </c>
      <c r="F2884" t="s">
        <v>4</v>
      </c>
      <c r="G2884">
        <f>IF(F2884="PP_PM",1,IF(F2884="PP_CASH",2,3))</f>
        <v>1</v>
      </c>
      <c r="H2884" t="s">
        <v>12</v>
      </c>
      <c r="I2884">
        <f>IF(H2884="AKULAKUOB",1,IF(H2884="BUKAEXPRESS",2,IF(H2884="BUKALAPAK",3,IF(H2884="E3",4,IF(H2884="LAZADA",5,IF(H2884="MAGELLAN",6,IF(H2884="SHOPEE",7,IF(H2884="TOKOPEDIA",8,9))))))))</f>
        <v>6</v>
      </c>
      <c r="J2884">
        <v>12720</v>
      </c>
      <c r="K2884">
        <f>IF(M2884="Bermasalah",0,1)</f>
        <v>1</v>
      </c>
      <c r="L2884" t="s">
        <v>49</v>
      </c>
      <c r="M2884" t="str">
        <f t="shared" si="186"/>
        <v>Tidak Bermasalah</v>
      </c>
    </row>
    <row r="2885" spans="1:13" x14ac:dyDescent="0.25">
      <c r="A2885" s="1">
        <v>45081</v>
      </c>
      <c r="B2885" t="s">
        <v>126</v>
      </c>
      <c r="C2885">
        <f t="shared" si="188"/>
        <v>125</v>
      </c>
      <c r="D2885" t="s">
        <v>8</v>
      </c>
      <c r="E2885">
        <f>IF(D2885="ECO",1,IF(D2885="EZ",2,3))</f>
        <v>2</v>
      </c>
      <c r="F2885" t="s">
        <v>4</v>
      </c>
      <c r="G2885">
        <f>IF(F2885="PP_PM",1,IF(F2885="PP_CASH",2,3))</f>
        <v>1</v>
      </c>
      <c r="H2885" t="s">
        <v>12</v>
      </c>
      <c r="I2885">
        <f>IF(H2885="AKULAKUOB",1,IF(H2885="BUKAEXPRESS",2,IF(H2885="BUKALAPAK",3,IF(H2885="E3",4,IF(H2885="LAZADA",5,IF(H2885="MAGELLAN",6,IF(H2885="SHOPEE",7,IF(H2885="TOKOPEDIA",8,9))))))))</f>
        <v>6</v>
      </c>
      <c r="J2885">
        <v>10768</v>
      </c>
      <c r="K2885">
        <f>IF(M2885="Bermasalah",0,1)</f>
        <v>1</v>
      </c>
      <c r="L2885" t="s">
        <v>49</v>
      </c>
      <c r="M2885" t="str">
        <f t="shared" ref="M2885:M2927" si="189">IF(L2885="Other","Bermasalah",IF(L2885="Delivery","Tidak Bermasalah",IF(L2885="Kirim","Tidak Bermasalah",IF(L2885="Pack","Tidak Bermasalah",IF(L2885="Paket Bermasalah","Bermasalah",IF(L2885="Paket Tinggal Gudang","Tidak Bermasalah",IF(L2885="Sampai","Tidak Bermasalah",IF(L2885="Tanda Terima","Tidak Bermasalah",IF(L2885="TTD Retur","Bermasalah",0)))))))))</f>
        <v>Tidak Bermasalah</v>
      </c>
    </row>
    <row r="2886" spans="1:13" x14ac:dyDescent="0.25">
      <c r="A2886" s="1">
        <v>44982</v>
      </c>
      <c r="B2886" t="s">
        <v>34</v>
      </c>
      <c r="C2886">
        <f t="shared" si="188"/>
        <v>126</v>
      </c>
      <c r="D2886" t="s">
        <v>3</v>
      </c>
      <c r="E2886">
        <f>IF(D2886="ECO",1,IF(D2886="EZ",2,3))</f>
        <v>1</v>
      </c>
      <c r="F2886" t="s">
        <v>4</v>
      </c>
      <c r="G2886">
        <f>IF(F2886="PP_PM",1,IF(F2886="PP_CASH",2,3))</f>
        <v>1</v>
      </c>
      <c r="H2886" t="s">
        <v>12</v>
      </c>
      <c r="I2886">
        <f>IF(H2886="AKULAKUOB",1,IF(H2886="BUKAEXPRESS",2,IF(H2886="BUKALAPAK",3,IF(H2886="E3",4,IF(H2886="LAZADA",5,IF(H2886="MAGELLAN",6,IF(H2886="SHOPEE",7,IF(H2886="TOKOPEDIA",8,9))))))))</f>
        <v>6</v>
      </c>
      <c r="J2886">
        <v>23265</v>
      </c>
      <c r="K2886">
        <f>IF(M2886="Bermasalah",0,1)</f>
        <v>1</v>
      </c>
      <c r="L2886" t="s">
        <v>49</v>
      </c>
      <c r="M2886" t="str">
        <f t="shared" si="189"/>
        <v>Tidak Bermasalah</v>
      </c>
    </row>
    <row r="2887" spans="1:13" x14ac:dyDescent="0.25">
      <c r="A2887" s="1">
        <v>44958</v>
      </c>
      <c r="B2887" t="s">
        <v>34</v>
      </c>
      <c r="C2887">
        <f>IF(B2887=B2886,126,127)</f>
        <v>126</v>
      </c>
      <c r="D2887" t="s">
        <v>3</v>
      </c>
      <c r="E2887">
        <f>IF(D2887="ECO",1,IF(D2887="EZ",2,3))</f>
        <v>1</v>
      </c>
      <c r="F2887" t="s">
        <v>4</v>
      </c>
      <c r="G2887">
        <f>IF(F2887="PP_PM",1,IF(F2887="PP_CASH",2,3))</f>
        <v>1</v>
      </c>
      <c r="H2887" t="s">
        <v>12</v>
      </c>
      <c r="I2887">
        <f>IF(H2887="AKULAKUOB",1,IF(H2887="BUKAEXPRESS",2,IF(H2887="BUKALAPAK",3,IF(H2887="E3",4,IF(H2887="LAZADA",5,IF(H2887="MAGELLAN",6,IF(H2887="SHOPEE",7,IF(H2887="TOKOPEDIA",8,9))))))))</f>
        <v>6</v>
      </c>
      <c r="J2887">
        <v>21532</v>
      </c>
      <c r="K2887">
        <f>IF(M2887="Bermasalah",0,1)</f>
        <v>1</v>
      </c>
      <c r="L2887" t="s">
        <v>49</v>
      </c>
      <c r="M2887" t="str">
        <f t="shared" si="189"/>
        <v>Tidak Bermasalah</v>
      </c>
    </row>
    <row r="2888" spans="1:13" x14ac:dyDescent="0.25">
      <c r="A2888" s="1">
        <v>45020</v>
      </c>
      <c r="B2888" t="s">
        <v>34</v>
      </c>
      <c r="C2888">
        <f t="shared" ref="C2888:C2894" si="190">IF(B2888=B2887,126,127)</f>
        <v>126</v>
      </c>
      <c r="D2888" t="s">
        <v>8</v>
      </c>
      <c r="E2888">
        <f>IF(D2888="ECO",1,IF(D2888="EZ",2,3))</f>
        <v>2</v>
      </c>
      <c r="F2888" t="s">
        <v>4</v>
      </c>
      <c r="G2888">
        <f>IF(F2888="PP_PM",1,IF(F2888="PP_CASH",2,3))</f>
        <v>1</v>
      </c>
      <c r="H2888" t="s">
        <v>12</v>
      </c>
      <c r="I2888">
        <f>IF(H2888="AKULAKUOB",1,IF(H2888="BUKAEXPRESS",2,IF(H2888="BUKALAPAK",3,IF(H2888="E3",4,IF(H2888="LAZADA",5,IF(H2888="MAGELLAN",6,IF(H2888="SHOPEE",7,IF(H2888="TOKOPEDIA",8,9))))))))</f>
        <v>6</v>
      </c>
      <c r="J2888">
        <v>3880</v>
      </c>
      <c r="K2888">
        <f>IF(M2888="Bermasalah",0,1)</f>
        <v>0</v>
      </c>
      <c r="L2888" t="s">
        <v>19</v>
      </c>
      <c r="M2888" t="str">
        <f t="shared" si="189"/>
        <v>Bermasalah</v>
      </c>
    </row>
    <row r="2889" spans="1:13" x14ac:dyDescent="0.25">
      <c r="A2889" s="1">
        <v>45075</v>
      </c>
      <c r="B2889" t="s">
        <v>34</v>
      </c>
      <c r="C2889">
        <f t="shared" si="190"/>
        <v>126</v>
      </c>
      <c r="D2889" t="s">
        <v>3</v>
      </c>
      <c r="E2889">
        <f>IF(D2889="ECO",1,IF(D2889="EZ",2,3))</f>
        <v>1</v>
      </c>
      <c r="F2889" t="s">
        <v>4</v>
      </c>
      <c r="G2889">
        <f>IF(F2889="PP_PM",1,IF(F2889="PP_CASH",2,3))</f>
        <v>1</v>
      </c>
      <c r="H2889" t="s">
        <v>12</v>
      </c>
      <c r="I2889">
        <f>IF(H2889="AKULAKUOB",1,IF(H2889="BUKAEXPRESS",2,IF(H2889="BUKALAPAK",3,IF(H2889="E3",4,IF(H2889="LAZADA",5,IF(H2889="MAGELLAN",6,IF(H2889="SHOPEE",7,IF(H2889="TOKOPEDIA",8,9))))))))</f>
        <v>6</v>
      </c>
      <c r="J2889">
        <v>37372</v>
      </c>
      <c r="K2889">
        <f>IF(M2889="Bermasalah",0,1)</f>
        <v>0</v>
      </c>
      <c r="L2889" t="s">
        <v>131</v>
      </c>
      <c r="M2889" t="str">
        <f t="shared" si="189"/>
        <v>Bermasalah</v>
      </c>
    </row>
    <row r="2890" spans="1:13" x14ac:dyDescent="0.25">
      <c r="A2890" s="1">
        <v>45050</v>
      </c>
      <c r="B2890" t="s">
        <v>34</v>
      </c>
      <c r="C2890">
        <f t="shared" si="190"/>
        <v>126</v>
      </c>
      <c r="D2890" t="s">
        <v>8</v>
      </c>
      <c r="E2890">
        <f>IF(D2890="ECO",1,IF(D2890="EZ",2,3))</f>
        <v>2</v>
      </c>
      <c r="F2890" t="s">
        <v>4</v>
      </c>
      <c r="G2890">
        <f>IF(F2890="PP_PM",1,IF(F2890="PP_CASH",2,3))</f>
        <v>1</v>
      </c>
      <c r="H2890" t="s">
        <v>12</v>
      </c>
      <c r="I2890">
        <f>IF(H2890="AKULAKUOB",1,IF(H2890="BUKAEXPRESS",2,IF(H2890="BUKALAPAK",3,IF(H2890="E3",4,IF(H2890="LAZADA",5,IF(H2890="MAGELLAN",6,IF(H2890="SHOPEE",7,IF(H2890="TOKOPEDIA",8,9))))))))</f>
        <v>6</v>
      </c>
      <c r="J2890">
        <v>23700</v>
      </c>
      <c r="K2890">
        <f>IF(M2890="Bermasalah",0,1)</f>
        <v>1</v>
      </c>
      <c r="L2890" t="s">
        <v>49</v>
      </c>
      <c r="M2890" t="str">
        <f t="shared" si="189"/>
        <v>Tidak Bermasalah</v>
      </c>
    </row>
    <row r="2891" spans="1:13" x14ac:dyDescent="0.25">
      <c r="A2891" s="1">
        <v>45093</v>
      </c>
      <c r="B2891" t="s">
        <v>34</v>
      </c>
      <c r="C2891">
        <f t="shared" si="190"/>
        <v>126</v>
      </c>
      <c r="D2891" t="s">
        <v>8</v>
      </c>
      <c r="E2891">
        <f>IF(D2891="ECO",1,IF(D2891="EZ",2,3))</f>
        <v>2</v>
      </c>
      <c r="F2891" t="s">
        <v>4</v>
      </c>
      <c r="G2891">
        <f>IF(F2891="PP_PM",1,IF(F2891="PP_CASH",2,3))</f>
        <v>1</v>
      </c>
      <c r="H2891" t="s">
        <v>12</v>
      </c>
      <c r="I2891">
        <f>IF(H2891="AKULAKUOB",1,IF(H2891="BUKAEXPRESS",2,IF(H2891="BUKALAPAK",3,IF(H2891="E3",4,IF(H2891="LAZADA",5,IF(H2891="MAGELLAN",6,IF(H2891="SHOPEE",7,IF(H2891="TOKOPEDIA",8,9))))))))</f>
        <v>6</v>
      </c>
      <c r="J2891">
        <v>11772</v>
      </c>
      <c r="K2891">
        <f>IF(M2891="Bermasalah",0,1)</f>
        <v>1</v>
      </c>
      <c r="L2891" t="s">
        <v>49</v>
      </c>
      <c r="M2891" t="str">
        <f t="shared" si="189"/>
        <v>Tidak Bermasalah</v>
      </c>
    </row>
    <row r="2892" spans="1:13" x14ac:dyDescent="0.25">
      <c r="A2892" s="1">
        <v>44928</v>
      </c>
      <c r="B2892" t="s">
        <v>34</v>
      </c>
      <c r="C2892">
        <f t="shared" si="190"/>
        <v>126</v>
      </c>
      <c r="D2892" t="s">
        <v>8</v>
      </c>
      <c r="E2892">
        <f>IF(D2892="ECO",1,IF(D2892="EZ",2,3))</f>
        <v>2</v>
      </c>
      <c r="F2892" t="s">
        <v>4</v>
      </c>
      <c r="G2892">
        <f>IF(F2892="PP_PM",1,IF(F2892="PP_CASH",2,3))</f>
        <v>1</v>
      </c>
      <c r="H2892" t="s">
        <v>5</v>
      </c>
      <c r="I2892">
        <f>IF(H2892="AKULAKUOB",1,IF(H2892="BUKAEXPRESS",2,IF(H2892="BUKALAPAK",3,IF(H2892="E3",4,IF(H2892="LAZADA",5,IF(H2892="MAGELLAN",6,IF(H2892="SHOPEE",7,IF(H2892="TOKOPEDIA",8,9))))))))</f>
        <v>7</v>
      </c>
      <c r="J2892">
        <v>4365</v>
      </c>
      <c r="K2892">
        <f>IF(M2892="Bermasalah",0,1)</f>
        <v>0</v>
      </c>
      <c r="L2892" t="s">
        <v>19</v>
      </c>
      <c r="M2892" t="str">
        <f t="shared" si="189"/>
        <v>Bermasalah</v>
      </c>
    </row>
    <row r="2893" spans="1:13" x14ac:dyDescent="0.25">
      <c r="A2893" s="1">
        <v>44957</v>
      </c>
      <c r="B2893" t="s">
        <v>76</v>
      </c>
      <c r="C2893">
        <f t="shared" si="190"/>
        <v>127</v>
      </c>
      <c r="D2893" t="s">
        <v>3</v>
      </c>
      <c r="E2893">
        <f>IF(D2893="ECO",1,IF(D2893="EZ",2,3))</f>
        <v>1</v>
      </c>
      <c r="F2893" t="s">
        <v>4</v>
      </c>
      <c r="G2893">
        <f>IF(F2893="PP_PM",1,IF(F2893="PP_CASH",2,3))</f>
        <v>1</v>
      </c>
      <c r="H2893" t="s">
        <v>5</v>
      </c>
      <c r="I2893">
        <f>IF(H2893="AKULAKUOB",1,IF(H2893="BUKAEXPRESS",2,IF(H2893="BUKALAPAK",3,IF(H2893="E3",4,IF(H2893="LAZADA",5,IF(H2893="MAGELLAN",6,IF(H2893="SHOPEE",7,IF(H2893="TOKOPEDIA",8,9))))))))</f>
        <v>7</v>
      </c>
      <c r="J2893">
        <v>32918</v>
      </c>
      <c r="K2893">
        <f>IF(M2893="Bermasalah",0,1)</f>
        <v>1</v>
      </c>
      <c r="L2893" t="s">
        <v>49</v>
      </c>
      <c r="M2893" t="str">
        <f t="shared" si="189"/>
        <v>Tidak Bermasalah</v>
      </c>
    </row>
    <row r="2894" spans="1:13" x14ac:dyDescent="0.25">
      <c r="A2894" s="1">
        <v>44956</v>
      </c>
      <c r="B2894" t="s">
        <v>76</v>
      </c>
      <c r="C2894">
        <f>IF(B2894=B2893,127,128)</f>
        <v>127</v>
      </c>
      <c r="D2894" t="s">
        <v>3</v>
      </c>
      <c r="E2894">
        <f>IF(D2894="ECO",1,IF(D2894="EZ",2,3))</f>
        <v>1</v>
      </c>
      <c r="F2894" t="s">
        <v>4</v>
      </c>
      <c r="G2894">
        <f>IF(F2894="PP_PM",1,IF(F2894="PP_CASH",2,3))</f>
        <v>1</v>
      </c>
      <c r="H2894" t="s">
        <v>5</v>
      </c>
      <c r="I2894">
        <f>IF(H2894="AKULAKUOB",1,IF(H2894="BUKAEXPRESS",2,IF(H2894="BUKALAPAK",3,IF(H2894="E3",4,IF(H2894="LAZADA",5,IF(H2894="MAGELLAN",6,IF(H2894="SHOPEE",7,IF(H2894="TOKOPEDIA",8,9))))))))</f>
        <v>7</v>
      </c>
      <c r="J2894">
        <v>22028</v>
      </c>
      <c r="K2894">
        <f>IF(M2894="Bermasalah",0,1)</f>
        <v>1</v>
      </c>
      <c r="L2894" t="s">
        <v>49</v>
      </c>
      <c r="M2894" t="str">
        <f t="shared" si="189"/>
        <v>Tidak Bermasalah</v>
      </c>
    </row>
    <row r="2895" spans="1:13" x14ac:dyDescent="0.25">
      <c r="A2895" s="1">
        <v>44954</v>
      </c>
      <c r="B2895" t="s">
        <v>76</v>
      </c>
      <c r="C2895">
        <f t="shared" ref="C2895:C2909" si="191">IF(B2895=B2894,127,128)</f>
        <v>127</v>
      </c>
      <c r="D2895" t="s">
        <v>3</v>
      </c>
      <c r="E2895">
        <f>IF(D2895="ECO",1,IF(D2895="EZ",2,3))</f>
        <v>1</v>
      </c>
      <c r="F2895" t="s">
        <v>4</v>
      </c>
      <c r="G2895">
        <f>IF(F2895="PP_PM",1,IF(F2895="PP_CASH",2,3))</f>
        <v>1</v>
      </c>
      <c r="H2895" t="s">
        <v>5</v>
      </c>
      <c r="I2895">
        <f>IF(H2895="AKULAKUOB",1,IF(H2895="BUKAEXPRESS",2,IF(H2895="BUKALAPAK",3,IF(H2895="E3",4,IF(H2895="LAZADA",5,IF(H2895="MAGELLAN",6,IF(H2895="SHOPEE",7,IF(H2895="TOKOPEDIA",8,9))))))))</f>
        <v>7</v>
      </c>
      <c r="J2895">
        <v>28000</v>
      </c>
      <c r="K2895">
        <f>IF(M2895="Bermasalah",0,1)</f>
        <v>1</v>
      </c>
      <c r="L2895" t="s">
        <v>49</v>
      </c>
      <c r="M2895" t="str">
        <f t="shared" si="189"/>
        <v>Tidak Bermasalah</v>
      </c>
    </row>
    <row r="2896" spans="1:13" x14ac:dyDescent="0.25">
      <c r="A2896" s="1">
        <v>44931</v>
      </c>
      <c r="B2896" t="s">
        <v>76</v>
      </c>
      <c r="C2896">
        <f t="shared" si="191"/>
        <v>127</v>
      </c>
      <c r="D2896" t="s">
        <v>8</v>
      </c>
      <c r="E2896">
        <f>IF(D2896="ECO",1,IF(D2896="EZ",2,3))</f>
        <v>2</v>
      </c>
      <c r="F2896" t="s">
        <v>4</v>
      </c>
      <c r="G2896">
        <f>IF(F2896="PP_PM",1,IF(F2896="PP_CASH",2,3))</f>
        <v>1</v>
      </c>
      <c r="H2896" t="s">
        <v>5</v>
      </c>
      <c r="I2896">
        <f>IF(H2896="AKULAKUOB",1,IF(H2896="BUKAEXPRESS",2,IF(H2896="BUKALAPAK",3,IF(H2896="E3",4,IF(H2896="LAZADA",5,IF(H2896="MAGELLAN",6,IF(H2896="SHOPEE",7,IF(H2896="TOKOPEDIA",8,9))))))))</f>
        <v>7</v>
      </c>
      <c r="J2896">
        <v>8000</v>
      </c>
      <c r="K2896">
        <f>IF(M2896="Bermasalah",0,1)</f>
        <v>1</v>
      </c>
      <c r="L2896" t="s">
        <v>49</v>
      </c>
      <c r="M2896" t="str">
        <f t="shared" si="189"/>
        <v>Tidak Bermasalah</v>
      </c>
    </row>
    <row r="2897" spans="1:13" x14ac:dyDescent="0.25">
      <c r="A2897" s="1">
        <v>44936</v>
      </c>
      <c r="B2897" t="s">
        <v>76</v>
      </c>
      <c r="C2897">
        <f t="shared" si="191"/>
        <v>127</v>
      </c>
      <c r="D2897" t="s">
        <v>8</v>
      </c>
      <c r="E2897">
        <f>IF(D2897="ECO",1,IF(D2897="EZ",2,3))</f>
        <v>2</v>
      </c>
      <c r="F2897" t="s">
        <v>4</v>
      </c>
      <c r="G2897">
        <f>IF(F2897="PP_PM",1,IF(F2897="PP_CASH",2,3))</f>
        <v>1</v>
      </c>
      <c r="H2897" t="s">
        <v>5</v>
      </c>
      <c r="I2897">
        <f>IF(H2897="AKULAKUOB",1,IF(H2897="BUKAEXPRESS",2,IF(H2897="BUKALAPAK",3,IF(H2897="E3",4,IF(H2897="LAZADA",5,IF(H2897="MAGELLAN",6,IF(H2897="SHOPEE",7,IF(H2897="TOKOPEDIA",8,9))))))))</f>
        <v>7</v>
      </c>
      <c r="J2897">
        <v>24000</v>
      </c>
      <c r="K2897">
        <f>IF(M2897="Bermasalah",0,1)</f>
        <v>1</v>
      </c>
      <c r="L2897" t="s">
        <v>49</v>
      </c>
      <c r="M2897" t="str">
        <f t="shared" si="189"/>
        <v>Tidak Bermasalah</v>
      </c>
    </row>
    <row r="2898" spans="1:13" x14ac:dyDescent="0.25">
      <c r="A2898" s="1">
        <v>44927</v>
      </c>
      <c r="B2898" t="s">
        <v>76</v>
      </c>
      <c r="C2898">
        <f t="shared" si="191"/>
        <v>127</v>
      </c>
      <c r="D2898" t="s">
        <v>8</v>
      </c>
      <c r="E2898">
        <f>IF(D2898="ECO",1,IF(D2898="EZ",2,3))</f>
        <v>2</v>
      </c>
      <c r="F2898" t="s">
        <v>4</v>
      </c>
      <c r="G2898">
        <f>IF(F2898="PP_PM",1,IF(F2898="PP_CASH",2,3))</f>
        <v>1</v>
      </c>
      <c r="H2898" t="s">
        <v>5</v>
      </c>
      <c r="I2898">
        <f>IF(H2898="AKULAKUOB",1,IF(H2898="BUKAEXPRESS",2,IF(H2898="BUKALAPAK",3,IF(H2898="E3",4,IF(H2898="LAZADA",5,IF(H2898="MAGELLAN",6,IF(H2898="SHOPEE",7,IF(H2898="TOKOPEDIA",8,9))))))))</f>
        <v>7</v>
      </c>
      <c r="J2898">
        <v>41000</v>
      </c>
      <c r="K2898">
        <f>IF(M2898="Bermasalah",0,1)</f>
        <v>1</v>
      </c>
      <c r="L2898" t="s">
        <v>49</v>
      </c>
      <c r="M2898" t="str">
        <f t="shared" si="189"/>
        <v>Tidak Bermasalah</v>
      </c>
    </row>
    <row r="2899" spans="1:13" x14ac:dyDescent="0.25">
      <c r="A2899" s="1">
        <v>44927</v>
      </c>
      <c r="B2899" t="s">
        <v>76</v>
      </c>
      <c r="C2899">
        <f t="shared" si="191"/>
        <v>127</v>
      </c>
      <c r="D2899" t="s">
        <v>3</v>
      </c>
      <c r="E2899">
        <f>IF(D2899="ECO",1,IF(D2899="EZ",2,3))</f>
        <v>1</v>
      </c>
      <c r="F2899" t="s">
        <v>4</v>
      </c>
      <c r="G2899">
        <f>IF(F2899="PP_PM",1,IF(F2899="PP_CASH",2,3))</f>
        <v>1</v>
      </c>
      <c r="H2899" t="s">
        <v>5</v>
      </c>
      <c r="I2899">
        <f>IF(H2899="AKULAKUOB",1,IF(H2899="BUKAEXPRESS",2,IF(H2899="BUKALAPAK",3,IF(H2899="E3",4,IF(H2899="LAZADA",5,IF(H2899="MAGELLAN",6,IF(H2899="SHOPEE",7,IF(H2899="TOKOPEDIA",8,9))))))))</f>
        <v>7</v>
      </c>
      <c r="J2899">
        <v>39000</v>
      </c>
      <c r="K2899">
        <f>IF(M2899="Bermasalah",0,1)</f>
        <v>1</v>
      </c>
      <c r="L2899" t="s">
        <v>49</v>
      </c>
      <c r="M2899" t="str">
        <f t="shared" si="189"/>
        <v>Tidak Bermasalah</v>
      </c>
    </row>
    <row r="2900" spans="1:13" x14ac:dyDescent="0.25">
      <c r="A2900" s="1">
        <v>44927</v>
      </c>
      <c r="B2900" t="s">
        <v>76</v>
      </c>
      <c r="C2900">
        <f t="shared" si="191"/>
        <v>127</v>
      </c>
      <c r="D2900" t="s">
        <v>8</v>
      </c>
      <c r="E2900">
        <f>IF(D2900="ECO",1,IF(D2900="EZ",2,3))</f>
        <v>2</v>
      </c>
      <c r="F2900" t="s">
        <v>4</v>
      </c>
      <c r="G2900">
        <f>IF(F2900="PP_PM",1,IF(F2900="PP_CASH",2,3))</f>
        <v>1</v>
      </c>
      <c r="H2900" t="s">
        <v>5</v>
      </c>
      <c r="I2900">
        <f>IF(H2900="AKULAKUOB",1,IF(H2900="BUKAEXPRESS",2,IF(H2900="BUKALAPAK",3,IF(H2900="E3",4,IF(H2900="LAZADA",5,IF(H2900="MAGELLAN",6,IF(H2900="SHOPEE",7,IF(H2900="TOKOPEDIA",8,9))))))))</f>
        <v>7</v>
      </c>
      <c r="J2900">
        <v>4000</v>
      </c>
      <c r="K2900">
        <f>IF(M2900="Bermasalah",0,1)</f>
        <v>1</v>
      </c>
      <c r="L2900" t="s">
        <v>49</v>
      </c>
      <c r="M2900" t="str">
        <f t="shared" si="189"/>
        <v>Tidak Bermasalah</v>
      </c>
    </row>
    <row r="2901" spans="1:13" x14ac:dyDescent="0.25">
      <c r="A2901" s="1">
        <v>44927</v>
      </c>
      <c r="B2901" t="s">
        <v>76</v>
      </c>
      <c r="C2901">
        <f t="shared" si="191"/>
        <v>127</v>
      </c>
      <c r="D2901" t="s">
        <v>3</v>
      </c>
      <c r="E2901">
        <f>IF(D2901="ECO",1,IF(D2901="EZ",2,3))</f>
        <v>1</v>
      </c>
      <c r="F2901" t="s">
        <v>4</v>
      </c>
      <c r="G2901">
        <f>IF(F2901="PP_PM",1,IF(F2901="PP_CASH",2,3))</f>
        <v>1</v>
      </c>
      <c r="H2901" t="s">
        <v>5</v>
      </c>
      <c r="I2901">
        <f>IF(H2901="AKULAKUOB",1,IF(H2901="BUKAEXPRESS",2,IF(H2901="BUKALAPAK",3,IF(H2901="E3",4,IF(H2901="LAZADA",5,IF(H2901="MAGELLAN",6,IF(H2901="SHOPEE",7,IF(H2901="TOKOPEDIA",8,9))))))))</f>
        <v>7</v>
      </c>
      <c r="J2901">
        <v>22500</v>
      </c>
      <c r="K2901">
        <f>IF(M2901="Bermasalah",0,1)</f>
        <v>1</v>
      </c>
      <c r="L2901" t="s">
        <v>49</v>
      </c>
      <c r="M2901" t="str">
        <f t="shared" si="189"/>
        <v>Tidak Bermasalah</v>
      </c>
    </row>
    <row r="2902" spans="1:13" x14ac:dyDescent="0.25">
      <c r="A2902" s="1">
        <v>44927</v>
      </c>
      <c r="B2902" t="s">
        <v>76</v>
      </c>
      <c r="C2902">
        <f t="shared" si="191"/>
        <v>127</v>
      </c>
      <c r="D2902" t="s">
        <v>8</v>
      </c>
      <c r="E2902">
        <f>IF(D2902="ECO",1,IF(D2902="EZ",2,3))</f>
        <v>2</v>
      </c>
      <c r="F2902" t="s">
        <v>4</v>
      </c>
      <c r="G2902">
        <f>IF(F2902="PP_PM",1,IF(F2902="PP_CASH",2,3))</f>
        <v>1</v>
      </c>
      <c r="H2902" t="s">
        <v>5</v>
      </c>
      <c r="I2902">
        <f>IF(H2902="AKULAKUOB",1,IF(H2902="BUKAEXPRESS",2,IF(H2902="BUKALAPAK",3,IF(H2902="E3",4,IF(H2902="LAZADA",5,IF(H2902="MAGELLAN",6,IF(H2902="SHOPEE",7,IF(H2902="TOKOPEDIA",8,9))))))))</f>
        <v>7</v>
      </c>
      <c r="J2902">
        <v>9000</v>
      </c>
      <c r="K2902">
        <f>IF(M2902="Bermasalah",0,1)</f>
        <v>1</v>
      </c>
      <c r="L2902" t="s">
        <v>49</v>
      </c>
      <c r="M2902" t="str">
        <f t="shared" si="189"/>
        <v>Tidak Bermasalah</v>
      </c>
    </row>
    <row r="2903" spans="1:13" x14ac:dyDescent="0.25">
      <c r="A2903" s="1">
        <v>44958</v>
      </c>
      <c r="B2903" t="s">
        <v>76</v>
      </c>
      <c r="C2903">
        <f t="shared" si="191"/>
        <v>127</v>
      </c>
      <c r="D2903" t="s">
        <v>3</v>
      </c>
      <c r="E2903">
        <f>IF(D2903="ECO",1,IF(D2903="EZ",2,3))</f>
        <v>1</v>
      </c>
      <c r="F2903" t="s">
        <v>4</v>
      </c>
      <c r="G2903">
        <f>IF(F2903="PP_PM",1,IF(F2903="PP_CASH",2,3))</f>
        <v>1</v>
      </c>
      <c r="H2903" t="s">
        <v>5</v>
      </c>
      <c r="I2903">
        <f>IF(H2903="AKULAKUOB",1,IF(H2903="BUKAEXPRESS",2,IF(H2903="BUKALAPAK",3,IF(H2903="E3",4,IF(H2903="LAZADA",5,IF(H2903="MAGELLAN",6,IF(H2903="SHOPEE",7,IF(H2903="TOKOPEDIA",8,9))))))))</f>
        <v>7</v>
      </c>
      <c r="J2903">
        <v>25740</v>
      </c>
      <c r="K2903">
        <f>IF(M2903="Bermasalah",0,1)</f>
        <v>1</v>
      </c>
      <c r="L2903" t="s">
        <v>49</v>
      </c>
      <c r="M2903" t="str">
        <f t="shared" si="189"/>
        <v>Tidak Bermasalah</v>
      </c>
    </row>
    <row r="2904" spans="1:13" x14ac:dyDescent="0.25">
      <c r="A2904" s="1">
        <v>45045</v>
      </c>
      <c r="B2904" t="s">
        <v>76</v>
      </c>
      <c r="C2904">
        <f t="shared" si="191"/>
        <v>127</v>
      </c>
      <c r="D2904" t="s">
        <v>8</v>
      </c>
      <c r="E2904">
        <f>IF(D2904="ECO",1,IF(D2904="EZ",2,3))</f>
        <v>2</v>
      </c>
      <c r="F2904" t="s">
        <v>4</v>
      </c>
      <c r="G2904">
        <f>IF(F2904="PP_PM",1,IF(F2904="PP_CASH",2,3))</f>
        <v>1</v>
      </c>
      <c r="H2904" t="s">
        <v>12</v>
      </c>
      <c r="I2904">
        <f>IF(H2904="AKULAKUOB",1,IF(H2904="BUKAEXPRESS",2,IF(H2904="BUKALAPAK",3,IF(H2904="E3",4,IF(H2904="LAZADA",5,IF(H2904="MAGELLAN",6,IF(H2904="SHOPEE",7,IF(H2904="TOKOPEDIA",8,9))))))))</f>
        <v>6</v>
      </c>
      <c r="J2904">
        <v>58200</v>
      </c>
      <c r="K2904">
        <f>IF(M2904="Bermasalah",0,1)</f>
        <v>1</v>
      </c>
      <c r="L2904" t="s">
        <v>49</v>
      </c>
      <c r="M2904" t="str">
        <f t="shared" si="189"/>
        <v>Tidak Bermasalah</v>
      </c>
    </row>
    <row r="2905" spans="1:13" x14ac:dyDescent="0.25">
      <c r="A2905" s="1">
        <v>45085</v>
      </c>
      <c r="B2905" t="s">
        <v>76</v>
      </c>
      <c r="C2905">
        <f t="shared" si="191"/>
        <v>127</v>
      </c>
      <c r="D2905" t="s">
        <v>8</v>
      </c>
      <c r="E2905">
        <f>IF(D2905="ECO",1,IF(D2905="EZ",2,3))</f>
        <v>2</v>
      </c>
      <c r="F2905" t="s">
        <v>4</v>
      </c>
      <c r="G2905">
        <f>IF(F2905="PP_PM",1,IF(F2905="PP_CASH",2,3))</f>
        <v>1</v>
      </c>
      <c r="H2905" t="s">
        <v>12</v>
      </c>
      <c r="I2905">
        <f>IF(H2905="AKULAKUOB",1,IF(H2905="BUKAEXPRESS",2,IF(H2905="BUKALAPAK",3,IF(H2905="E3",4,IF(H2905="LAZADA",5,IF(H2905="MAGELLAN",6,IF(H2905="SHOPEE",7,IF(H2905="TOKOPEDIA",8,9))))))))</f>
        <v>6</v>
      </c>
      <c r="J2905">
        <v>20980</v>
      </c>
      <c r="K2905">
        <f>IF(M2905="Bermasalah",0,1)</f>
        <v>0</v>
      </c>
      <c r="L2905" t="s">
        <v>131</v>
      </c>
      <c r="M2905" t="str">
        <f t="shared" si="189"/>
        <v>Bermasalah</v>
      </c>
    </row>
    <row r="2906" spans="1:13" x14ac:dyDescent="0.25">
      <c r="A2906" s="1">
        <v>45095</v>
      </c>
      <c r="B2906" t="s">
        <v>76</v>
      </c>
      <c r="C2906">
        <f t="shared" si="191"/>
        <v>127</v>
      </c>
      <c r="D2906" t="s">
        <v>8</v>
      </c>
      <c r="E2906">
        <f>IF(D2906="ECO",1,IF(D2906="EZ",2,3))</f>
        <v>2</v>
      </c>
      <c r="F2906" t="s">
        <v>4</v>
      </c>
      <c r="G2906">
        <f>IF(F2906="PP_PM",1,IF(F2906="PP_CASH",2,3))</f>
        <v>1</v>
      </c>
      <c r="H2906" t="s">
        <v>5</v>
      </c>
      <c r="I2906">
        <f>IF(H2906="AKULAKUOB",1,IF(H2906="BUKAEXPRESS",2,IF(H2906="BUKALAPAK",3,IF(H2906="E3",4,IF(H2906="LAZADA",5,IF(H2906="MAGELLAN",6,IF(H2906="SHOPEE",7,IF(H2906="TOKOPEDIA",8,9))))))))</f>
        <v>7</v>
      </c>
      <c r="J2906">
        <v>23765</v>
      </c>
      <c r="K2906">
        <f>IF(M2906="Bermasalah",0,1)</f>
        <v>1</v>
      </c>
      <c r="L2906" t="s">
        <v>46</v>
      </c>
      <c r="M2906" t="str">
        <f t="shared" si="189"/>
        <v>Tidak Bermasalah</v>
      </c>
    </row>
    <row r="2907" spans="1:13" x14ac:dyDescent="0.25">
      <c r="A2907" s="1">
        <v>45086</v>
      </c>
      <c r="B2907" t="s">
        <v>76</v>
      </c>
      <c r="C2907">
        <f t="shared" si="191"/>
        <v>127</v>
      </c>
      <c r="D2907" t="s">
        <v>8</v>
      </c>
      <c r="E2907">
        <f>IF(D2907="ECO",1,IF(D2907="EZ",2,3))</f>
        <v>2</v>
      </c>
      <c r="F2907" t="s">
        <v>4</v>
      </c>
      <c r="G2907">
        <f>IF(F2907="PP_PM",1,IF(F2907="PP_CASH",2,3))</f>
        <v>1</v>
      </c>
      <c r="H2907" t="s">
        <v>5</v>
      </c>
      <c r="I2907">
        <f>IF(H2907="AKULAKUOB",1,IF(H2907="BUKAEXPRESS",2,IF(H2907="BUKALAPAK",3,IF(H2907="E3",4,IF(H2907="LAZADA",5,IF(H2907="MAGELLAN",6,IF(H2907="SHOPEE",7,IF(H2907="TOKOPEDIA",8,9))))))))</f>
        <v>7</v>
      </c>
      <c r="J2907">
        <v>23280</v>
      </c>
      <c r="K2907">
        <f>IF(M2907="Bermasalah",0,1)</f>
        <v>0</v>
      </c>
      <c r="L2907" t="s">
        <v>131</v>
      </c>
      <c r="M2907" t="str">
        <f t="shared" si="189"/>
        <v>Bermasalah</v>
      </c>
    </row>
    <row r="2908" spans="1:13" x14ac:dyDescent="0.25">
      <c r="A2908" s="1">
        <v>44927</v>
      </c>
      <c r="B2908" t="s">
        <v>104</v>
      </c>
      <c r="C2908">
        <f t="shared" si="191"/>
        <v>128</v>
      </c>
      <c r="D2908" t="s">
        <v>8</v>
      </c>
      <c r="E2908">
        <f>IF(D2908="ECO",1,IF(D2908="EZ",2,3))</f>
        <v>2</v>
      </c>
      <c r="F2908" t="s">
        <v>4</v>
      </c>
      <c r="G2908">
        <f>IF(F2908="PP_PM",1,IF(F2908="PP_CASH",2,3))</f>
        <v>1</v>
      </c>
      <c r="H2908" t="s">
        <v>12</v>
      </c>
      <c r="I2908">
        <f>IF(H2908="AKULAKUOB",1,IF(H2908="BUKAEXPRESS",2,IF(H2908="BUKALAPAK",3,IF(H2908="E3",4,IF(H2908="LAZADA",5,IF(H2908="MAGELLAN",6,IF(H2908="SHOPEE",7,IF(H2908="TOKOPEDIA",8,9))))))))</f>
        <v>6</v>
      </c>
      <c r="J2908">
        <v>9000</v>
      </c>
      <c r="K2908">
        <f>IF(M2908="Bermasalah",0,1)</f>
        <v>1</v>
      </c>
      <c r="L2908" t="s">
        <v>49</v>
      </c>
      <c r="M2908" t="str">
        <f t="shared" si="189"/>
        <v>Tidak Bermasalah</v>
      </c>
    </row>
    <row r="2909" spans="1:13" x14ac:dyDescent="0.25">
      <c r="A2909" s="1">
        <v>44927</v>
      </c>
      <c r="B2909" t="s">
        <v>104</v>
      </c>
      <c r="C2909">
        <f>IF(B2909=B2908,128,129)</f>
        <v>128</v>
      </c>
      <c r="D2909" t="s">
        <v>8</v>
      </c>
      <c r="E2909">
        <f>IF(D2909="ECO",1,IF(D2909="EZ",2,3))</f>
        <v>2</v>
      </c>
      <c r="F2909" t="s">
        <v>4</v>
      </c>
      <c r="G2909">
        <f>IF(F2909="PP_PM",1,IF(F2909="PP_CASH",2,3))</f>
        <v>1</v>
      </c>
      <c r="H2909" t="s">
        <v>12</v>
      </c>
      <c r="I2909">
        <f>IF(H2909="AKULAKUOB",1,IF(H2909="BUKAEXPRESS",2,IF(H2909="BUKALAPAK",3,IF(H2909="E3",4,IF(H2909="LAZADA",5,IF(H2909="MAGELLAN",6,IF(H2909="SHOPEE",7,IF(H2909="TOKOPEDIA",8,9))))))))</f>
        <v>6</v>
      </c>
      <c r="J2909">
        <v>11000</v>
      </c>
      <c r="K2909">
        <f>IF(M2909="Bermasalah",0,1)</f>
        <v>1</v>
      </c>
      <c r="L2909" t="s">
        <v>49</v>
      </c>
      <c r="M2909" t="str">
        <f t="shared" si="189"/>
        <v>Tidak Bermasalah</v>
      </c>
    </row>
    <row r="2910" spans="1:13" x14ac:dyDescent="0.25">
      <c r="A2910" s="1">
        <v>44927</v>
      </c>
      <c r="B2910" t="s">
        <v>104</v>
      </c>
      <c r="C2910">
        <f t="shared" ref="C2910:C2927" si="192">IF(B2910=B2909,128,129)</f>
        <v>128</v>
      </c>
      <c r="D2910" t="s">
        <v>8</v>
      </c>
      <c r="E2910">
        <f>IF(D2910="ECO",1,IF(D2910="EZ",2,3))</f>
        <v>2</v>
      </c>
      <c r="F2910" t="s">
        <v>4</v>
      </c>
      <c r="G2910">
        <f>IF(F2910="PP_PM",1,IF(F2910="PP_CASH",2,3))</f>
        <v>1</v>
      </c>
      <c r="H2910" t="s">
        <v>12</v>
      </c>
      <c r="I2910">
        <f>IF(H2910="AKULAKUOB",1,IF(H2910="BUKAEXPRESS",2,IF(H2910="BUKALAPAK",3,IF(H2910="E3",4,IF(H2910="LAZADA",5,IF(H2910="MAGELLAN",6,IF(H2910="SHOPEE",7,IF(H2910="TOKOPEDIA",8,9))))))))</f>
        <v>6</v>
      </c>
      <c r="J2910">
        <v>11000</v>
      </c>
      <c r="K2910">
        <f>IF(M2910="Bermasalah",0,1)</f>
        <v>1</v>
      </c>
      <c r="L2910" t="s">
        <v>49</v>
      </c>
      <c r="M2910" t="str">
        <f t="shared" si="189"/>
        <v>Tidak Bermasalah</v>
      </c>
    </row>
    <row r="2911" spans="1:13" x14ac:dyDescent="0.25">
      <c r="A2911" s="1">
        <v>44927</v>
      </c>
      <c r="B2911" t="s">
        <v>104</v>
      </c>
      <c r="C2911">
        <f t="shared" si="192"/>
        <v>128</v>
      </c>
      <c r="D2911" t="s">
        <v>8</v>
      </c>
      <c r="E2911">
        <f>IF(D2911="ECO",1,IF(D2911="EZ",2,3))</f>
        <v>2</v>
      </c>
      <c r="F2911" t="s">
        <v>4</v>
      </c>
      <c r="G2911">
        <f>IF(F2911="PP_PM",1,IF(F2911="PP_CASH",2,3))</f>
        <v>1</v>
      </c>
      <c r="H2911" t="s">
        <v>12</v>
      </c>
      <c r="I2911">
        <f>IF(H2911="AKULAKUOB",1,IF(H2911="BUKAEXPRESS",2,IF(H2911="BUKALAPAK",3,IF(H2911="E3",4,IF(H2911="LAZADA",5,IF(H2911="MAGELLAN",6,IF(H2911="SHOPEE",7,IF(H2911="TOKOPEDIA",8,9))))))))</f>
        <v>6</v>
      </c>
      <c r="J2911">
        <v>11000</v>
      </c>
      <c r="K2911">
        <f>IF(M2911="Bermasalah",0,1)</f>
        <v>1</v>
      </c>
      <c r="L2911" t="s">
        <v>49</v>
      </c>
      <c r="M2911" t="str">
        <f t="shared" si="189"/>
        <v>Tidak Bermasalah</v>
      </c>
    </row>
    <row r="2912" spans="1:13" x14ac:dyDescent="0.25">
      <c r="A2912" s="1">
        <v>44980</v>
      </c>
      <c r="B2912" t="s">
        <v>104</v>
      </c>
      <c r="C2912">
        <f t="shared" si="192"/>
        <v>128</v>
      </c>
      <c r="D2912" t="s">
        <v>8</v>
      </c>
      <c r="E2912">
        <f>IF(D2912="ECO",1,IF(D2912="EZ",2,3))</f>
        <v>2</v>
      </c>
      <c r="F2912" t="s">
        <v>4</v>
      </c>
      <c r="G2912">
        <f>IF(F2912="PP_PM",1,IF(F2912="PP_CASH",2,3))</f>
        <v>1</v>
      </c>
      <c r="H2912" t="s">
        <v>12</v>
      </c>
      <c r="I2912">
        <f>IF(H2912="AKULAKUOB",1,IF(H2912="BUKAEXPRESS",2,IF(H2912="BUKALAPAK",3,IF(H2912="E3",4,IF(H2912="LAZADA",5,IF(H2912="MAGELLAN",6,IF(H2912="SHOPEE",7,IF(H2912="TOKOPEDIA",8,9))))))))</f>
        <v>6</v>
      </c>
      <c r="J2912">
        <v>11120</v>
      </c>
      <c r="K2912">
        <f>IF(M2912="Bermasalah",0,1)</f>
        <v>1</v>
      </c>
      <c r="L2912" t="s">
        <v>49</v>
      </c>
      <c r="M2912" t="str">
        <f t="shared" si="189"/>
        <v>Tidak Bermasalah</v>
      </c>
    </row>
    <row r="2913" spans="1:13" x14ac:dyDescent="0.25">
      <c r="A2913" s="1">
        <v>44959</v>
      </c>
      <c r="B2913" t="s">
        <v>104</v>
      </c>
      <c r="C2913">
        <f t="shared" si="192"/>
        <v>128</v>
      </c>
      <c r="D2913" t="s">
        <v>8</v>
      </c>
      <c r="E2913">
        <f>IF(D2913="ECO",1,IF(D2913="EZ",2,3))</f>
        <v>2</v>
      </c>
      <c r="F2913" t="s">
        <v>4</v>
      </c>
      <c r="G2913">
        <f>IF(F2913="PP_PM",1,IF(F2913="PP_CASH",2,3))</f>
        <v>1</v>
      </c>
      <c r="H2913" t="s">
        <v>12</v>
      </c>
      <c r="I2913">
        <f>IF(H2913="AKULAKUOB",1,IF(H2913="BUKAEXPRESS",2,IF(H2913="BUKALAPAK",3,IF(H2913="E3",4,IF(H2913="LAZADA",5,IF(H2913="MAGELLAN",6,IF(H2913="SHOPEE",7,IF(H2913="TOKOPEDIA",8,9))))))))</f>
        <v>6</v>
      </c>
      <c r="J2913">
        <v>23000</v>
      </c>
      <c r="K2913">
        <f>IF(M2913="Bermasalah",0,1)</f>
        <v>1</v>
      </c>
      <c r="L2913" t="s">
        <v>49</v>
      </c>
      <c r="M2913" t="str">
        <f t="shared" si="189"/>
        <v>Tidak Bermasalah</v>
      </c>
    </row>
    <row r="2914" spans="1:13" x14ac:dyDescent="0.25">
      <c r="A2914" s="1">
        <v>44962</v>
      </c>
      <c r="B2914" t="s">
        <v>104</v>
      </c>
      <c r="C2914">
        <f t="shared" si="192"/>
        <v>128</v>
      </c>
      <c r="D2914" t="s">
        <v>8</v>
      </c>
      <c r="E2914">
        <f>IF(D2914="ECO",1,IF(D2914="EZ",2,3))</f>
        <v>2</v>
      </c>
      <c r="F2914" t="s">
        <v>4</v>
      </c>
      <c r="G2914">
        <f>IF(F2914="PP_PM",1,IF(F2914="PP_CASH",2,3))</f>
        <v>1</v>
      </c>
      <c r="H2914" t="s">
        <v>12</v>
      </c>
      <c r="I2914">
        <f>IF(H2914="AKULAKUOB",1,IF(H2914="BUKAEXPRESS",2,IF(H2914="BUKALAPAK",3,IF(H2914="E3",4,IF(H2914="LAZADA",5,IF(H2914="MAGELLAN",6,IF(H2914="SHOPEE",7,IF(H2914="TOKOPEDIA",8,9))))))))</f>
        <v>6</v>
      </c>
      <c r="J2914">
        <v>28090</v>
      </c>
      <c r="K2914">
        <f>IF(M2914="Bermasalah",0,1)</f>
        <v>1</v>
      </c>
      <c r="L2914" t="s">
        <v>49</v>
      </c>
      <c r="M2914" t="str">
        <f t="shared" si="189"/>
        <v>Tidak Bermasalah</v>
      </c>
    </row>
    <row r="2915" spans="1:13" x14ac:dyDescent="0.25">
      <c r="A2915" s="1">
        <v>44969</v>
      </c>
      <c r="B2915" t="s">
        <v>104</v>
      </c>
      <c r="C2915">
        <f t="shared" si="192"/>
        <v>128</v>
      </c>
      <c r="D2915" t="s">
        <v>8</v>
      </c>
      <c r="E2915">
        <f>IF(D2915="ECO",1,IF(D2915="EZ",2,3))</f>
        <v>2</v>
      </c>
      <c r="F2915" t="s">
        <v>4</v>
      </c>
      <c r="G2915">
        <f>IF(F2915="PP_PM",1,IF(F2915="PP_CASH",2,3))</f>
        <v>1</v>
      </c>
      <c r="H2915" t="s">
        <v>12</v>
      </c>
      <c r="I2915">
        <f>IF(H2915="AKULAKUOB",1,IF(H2915="BUKAEXPRESS",2,IF(H2915="BUKALAPAK",3,IF(H2915="E3",4,IF(H2915="LAZADA",5,IF(H2915="MAGELLAN",6,IF(H2915="SHOPEE",7,IF(H2915="TOKOPEDIA",8,9))))))))</f>
        <v>6</v>
      </c>
      <c r="J2915">
        <v>21150</v>
      </c>
      <c r="K2915">
        <f>IF(M2915="Bermasalah",0,1)</f>
        <v>1</v>
      </c>
      <c r="L2915" t="s">
        <v>49</v>
      </c>
      <c r="M2915" t="str">
        <f t="shared" si="189"/>
        <v>Tidak Bermasalah</v>
      </c>
    </row>
    <row r="2916" spans="1:13" x14ac:dyDescent="0.25">
      <c r="A2916" s="1">
        <v>44967</v>
      </c>
      <c r="B2916" t="s">
        <v>104</v>
      </c>
      <c r="C2916">
        <f t="shared" si="192"/>
        <v>128</v>
      </c>
      <c r="D2916" t="s">
        <v>8</v>
      </c>
      <c r="E2916">
        <f>IF(D2916="ECO",1,IF(D2916="EZ",2,3))</f>
        <v>2</v>
      </c>
      <c r="F2916" t="s">
        <v>4</v>
      </c>
      <c r="G2916">
        <f>IF(F2916="PP_PM",1,IF(F2916="PP_CASH",2,3))</f>
        <v>1</v>
      </c>
      <c r="H2916" t="s">
        <v>12</v>
      </c>
      <c r="I2916">
        <f>IF(H2916="AKULAKUOB",1,IF(H2916="BUKAEXPRESS",2,IF(H2916="BUKALAPAK",3,IF(H2916="E3",4,IF(H2916="LAZADA",5,IF(H2916="MAGELLAN",6,IF(H2916="SHOPEE",7,IF(H2916="TOKOPEDIA",8,9))))))))</f>
        <v>6</v>
      </c>
      <c r="J2916">
        <v>11060</v>
      </c>
      <c r="K2916">
        <f>IF(M2916="Bermasalah",0,1)</f>
        <v>1</v>
      </c>
      <c r="L2916" t="s">
        <v>49</v>
      </c>
      <c r="M2916" t="str">
        <f t="shared" si="189"/>
        <v>Tidak Bermasalah</v>
      </c>
    </row>
    <row r="2917" spans="1:13" x14ac:dyDescent="0.25">
      <c r="A2917" s="1">
        <v>44974</v>
      </c>
      <c r="B2917" t="s">
        <v>104</v>
      </c>
      <c r="C2917">
        <f t="shared" si="192"/>
        <v>128</v>
      </c>
      <c r="D2917" t="s">
        <v>8</v>
      </c>
      <c r="E2917">
        <f>IF(D2917="ECO",1,IF(D2917="EZ",2,3))</f>
        <v>2</v>
      </c>
      <c r="F2917" t="s">
        <v>4</v>
      </c>
      <c r="G2917">
        <f>IF(F2917="PP_PM",1,IF(F2917="PP_CASH",2,3))</f>
        <v>1</v>
      </c>
      <c r="H2917" t="s">
        <v>12</v>
      </c>
      <c r="I2917">
        <f>IF(H2917="AKULAKUOB",1,IF(H2917="BUKAEXPRESS",2,IF(H2917="BUKALAPAK",3,IF(H2917="E3",4,IF(H2917="LAZADA",5,IF(H2917="MAGELLAN",6,IF(H2917="SHOPEE",7,IF(H2917="TOKOPEDIA",8,9))))))))</f>
        <v>6</v>
      </c>
      <c r="J2917">
        <v>47000</v>
      </c>
      <c r="K2917">
        <f>IF(M2917="Bermasalah",0,1)</f>
        <v>1</v>
      </c>
      <c r="L2917" t="s">
        <v>49</v>
      </c>
      <c r="M2917" t="str">
        <f t="shared" si="189"/>
        <v>Tidak Bermasalah</v>
      </c>
    </row>
    <row r="2918" spans="1:13" x14ac:dyDescent="0.25">
      <c r="A2918" s="1">
        <v>44975</v>
      </c>
      <c r="B2918" t="s">
        <v>104</v>
      </c>
      <c r="C2918">
        <f t="shared" si="192"/>
        <v>128</v>
      </c>
      <c r="D2918" t="s">
        <v>8</v>
      </c>
      <c r="E2918">
        <f>IF(D2918="ECO",1,IF(D2918="EZ",2,3))</f>
        <v>2</v>
      </c>
      <c r="F2918" t="s">
        <v>4</v>
      </c>
      <c r="G2918">
        <f>IF(F2918="PP_PM",1,IF(F2918="PP_CASH",2,3))</f>
        <v>1</v>
      </c>
      <c r="H2918" t="s">
        <v>12</v>
      </c>
      <c r="I2918">
        <f>IF(H2918="AKULAKUOB",1,IF(H2918="BUKAEXPRESS",2,IF(H2918="BUKALAPAK",3,IF(H2918="E3",4,IF(H2918="LAZADA",5,IF(H2918="MAGELLAN",6,IF(H2918="SHOPEE",7,IF(H2918="TOKOPEDIA",8,9))))))))</f>
        <v>6</v>
      </c>
      <c r="J2918">
        <v>9000</v>
      </c>
      <c r="K2918">
        <f>IF(M2918="Bermasalah",0,1)</f>
        <v>1</v>
      </c>
      <c r="L2918" t="s">
        <v>49</v>
      </c>
      <c r="M2918" t="str">
        <f t="shared" si="189"/>
        <v>Tidak Bermasalah</v>
      </c>
    </row>
    <row r="2919" spans="1:13" x14ac:dyDescent="0.25">
      <c r="A2919" s="1">
        <v>44982</v>
      </c>
      <c r="B2919" t="s">
        <v>104</v>
      </c>
      <c r="C2919">
        <f t="shared" si="192"/>
        <v>128</v>
      </c>
      <c r="D2919" t="s">
        <v>8</v>
      </c>
      <c r="E2919">
        <f>IF(D2919="ECO",1,IF(D2919="EZ",2,3))</f>
        <v>2</v>
      </c>
      <c r="F2919" t="s">
        <v>4</v>
      </c>
      <c r="G2919">
        <f>IF(F2919="PP_PM",1,IF(F2919="PP_CASH",2,3))</f>
        <v>1</v>
      </c>
      <c r="H2919" t="s">
        <v>12</v>
      </c>
      <c r="I2919">
        <f>IF(H2919="AKULAKUOB",1,IF(H2919="BUKAEXPRESS",2,IF(H2919="BUKALAPAK",3,IF(H2919="E3",4,IF(H2919="LAZADA",5,IF(H2919="MAGELLAN",6,IF(H2919="SHOPEE",7,IF(H2919="TOKOPEDIA",8,9))))))))</f>
        <v>6</v>
      </c>
      <c r="J2919">
        <v>10000</v>
      </c>
      <c r="K2919">
        <f>IF(M2919="Bermasalah",0,1)</f>
        <v>1</v>
      </c>
      <c r="L2919" t="s">
        <v>49</v>
      </c>
      <c r="M2919" t="str">
        <f t="shared" si="189"/>
        <v>Tidak Bermasalah</v>
      </c>
    </row>
    <row r="2920" spans="1:13" x14ac:dyDescent="0.25">
      <c r="A2920" s="1">
        <v>44983</v>
      </c>
      <c r="B2920" t="s">
        <v>104</v>
      </c>
      <c r="C2920">
        <f t="shared" si="192"/>
        <v>128</v>
      </c>
      <c r="D2920" t="s">
        <v>8</v>
      </c>
      <c r="E2920">
        <f>IF(D2920="ECO",1,IF(D2920="EZ",2,3))</f>
        <v>2</v>
      </c>
      <c r="F2920" t="s">
        <v>4</v>
      </c>
      <c r="G2920">
        <f>IF(F2920="PP_PM",1,IF(F2920="PP_CASH",2,3))</f>
        <v>1</v>
      </c>
      <c r="H2920" t="s">
        <v>12</v>
      </c>
      <c r="I2920">
        <f>IF(H2920="AKULAKUOB",1,IF(H2920="BUKAEXPRESS",2,IF(H2920="BUKALAPAK",3,IF(H2920="E3",4,IF(H2920="LAZADA",5,IF(H2920="MAGELLAN",6,IF(H2920="SHOPEE",7,IF(H2920="TOKOPEDIA",8,9))))))))</f>
        <v>6</v>
      </c>
      <c r="J2920">
        <v>42000</v>
      </c>
      <c r="K2920">
        <f>IF(M2920="Bermasalah",0,1)</f>
        <v>1</v>
      </c>
      <c r="L2920" t="s">
        <v>49</v>
      </c>
      <c r="M2920" t="str">
        <f t="shared" si="189"/>
        <v>Tidak Bermasalah</v>
      </c>
    </row>
    <row r="2921" spans="1:13" x14ac:dyDescent="0.25">
      <c r="A2921" s="1">
        <v>44961</v>
      </c>
      <c r="B2921" t="s">
        <v>104</v>
      </c>
      <c r="C2921">
        <f t="shared" si="192"/>
        <v>128</v>
      </c>
      <c r="D2921" t="s">
        <v>8</v>
      </c>
      <c r="E2921">
        <f>IF(D2921="ECO",1,IF(D2921="EZ",2,3))</f>
        <v>2</v>
      </c>
      <c r="F2921" t="s">
        <v>4</v>
      </c>
      <c r="G2921">
        <f>IF(F2921="PP_PM",1,IF(F2921="PP_CASH",2,3))</f>
        <v>1</v>
      </c>
      <c r="H2921" t="s">
        <v>12</v>
      </c>
      <c r="I2921">
        <f>IF(H2921="AKULAKUOB",1,IF(H2921="BUKAEXPRESS",2,IF(H2921="BUKALAPAK",3,IF(H2921="E3",4,IF(H2921="LAZADA",5,IF(H2921="MAGELLAN",6,IF(H2921="SHOPEE",7,IF(H2921="TOKOPEDIA",8,9))))))))</f>
        <v>6</v>
      </c>
      <c r="J2921">
        <v>27000</v>
      </c>
      <c r="K2921">
        <f>IF(M2921="Bermasalah",0,1)</f>
        <v>1</v>
      </c>
      <c r="L2921" t="s">
        <v>49</v>
      </c>
      <c r="M2921" t="str">
        <f t="shared" si="189"/>
        <v>Tidak Bermasalah</v>
      </c>
    </row>
    <row r="2922" spans="1:13" x14ac:dyDescent="0.25">
      <c r="A2922" s="1">
        <v>44962</v>
      </c>
      <c r="B2922" t="s">
        <v>104</v>
      </c>
      <c r="C2922">
        <f t="shared" si="192"/>
        <v>128</v>
      </c>
      <c r="D2922" t="s">
        <v>8</v>
      </c>
      <c r="E2922">
        <f>IF(D2922="ECO",1,IF(D2922="EZ",2,3))</f>
        <v>2</v>
      </c>
      <c r="F2922" t="s">
        <v>4</v>
      </c>
      <c r="G2922">
        <f>IF(F2922="PP_PM",1,IF(F2922="PP_CASH",2,3))</f>
        <v>1</v>
      </c>
      <c r="H2922" t="s">
        <v>12</v>
      </c>
      <c r="I2922">
        <f>IF(H2922="AKULAKUOB",1,IF(H2922="BUKAEXPRESS",2,IF(H2922="BUKALAPAK",3,IF(H2922="E3",4,IF(H2922="LAZADA",5,IF(H2922="MAGELLAN",6,IF(H2922="SHOPEE",7,IF(H2922="TOKOPEDIA",8,9))))))))</f>
        <v>6</v>
      </c>
      <c r="J2922">
        <v>9000</v>
      </c>
      <c r="K2922">
        <f>IF(M2922="Bermasalah",0,1)</f>
        <v>1</v>
      </c>
      <c r="L2922" t="s">
        <v>49</v>
      </c>
      <c r="M2922" t="str">
        <f t="shared" si="189"/>
        <v>Tidak Bermasalah</v>
      </c>
    </row>
    <row r="2923" spans="1:13" x14ac:dyDescent="0.25">
      <c r="A2923" s="1">
        <v>44970</v>
      </c>
      <c r="B2923" t="s">
        <v>104</v>
      </c>
      <c r="C2923">
        <f t="shared" si="192"/>
        <v>128</v>
      </c>
      <c r="D2923" t="s">
        <v>8</v>
      </c>
      <c r="E2923">
        <f>IF(D2923="ECO",1,IF(D2923="EZ",2,3))</f>
        <v>2</v>
      </c>
      <c r="F2923" t="s">
        <v>4</v>
      </c>
      <c r="G2923">
        <f>IF(F2923="PP_PM",1,IF(F2923="PP_CASH",2,3))</f>
        <v>1</v>
      </c>
      <c r="H2923" t="s">
        <v>12</v>
      </c>
      <c r="I2923">
        <f>IF(H2923="AKULAKUOB",1,IF(H2923="BUKAEXPRESS",2,IF(H2923="BUKALAPAK",3,IF(H2923="E3",4,IF(H2923="LAZADA",5,IF(H2923="MAGELLAN",6,IF(H2923="SHOPEE",7,IF(H2923="TOKOPEDIA",8,9))))))))</f>
        <v>6</v>
      </c>
      <c r="J2923">
        <v>10000</v>
      </c>
      <c r="K2923">
        <f>IF(M2923="Bermasalah",0,1)</f>
        <v>1</v>
      </c>
      <c r="L2923" t="s">
        <v>49</v>
      </c>
      <c r="M2923" t="str">
        <f t="shared" si="189"/>
        <v>Tidak Bermasalah</v>
      </c>
    </row>
    <row r="2924" spans="1:13" x14ac:dyDescent="0.25">
      <c r="A2924" s="1">
        <v>44978</v>
      </c>
      <c r="B2924" t="s">
        <v>104</v>
      </c>
      <c r="C2924">
        <f t="shared" si="192"/>
        <v>128</v>
      </c>
      <c r="D2924" t="s">
        <v>8</v>
      </c>
      <c r="E2924">
        <f>IF(D2924="ECO",1,IF(D2924="EZ",2,3))</f>
        <v>2</v>
      </c>
      <c r="F2924" t="s">
        <v>4</v>
      </c>
      <c r="G2924">
        <f>IF(F2924="PP_PM",1,IF(F2924="PP_CASH",2,3))</f>
        <v>1</v>
      </c>
      <c r="H2924" t="s">
        <v>12</v>
      </c>
      <c r="I2924">
        <f>IF(H2924="AKULAKUOB",1,IF(H2924="BUKAEXPRESS",2,IF(H2924="BUKALAPAK",3,IF(H2924="E3",4,IF(H2924="LAZADA",5,IF(H2924="MAGELLAN",6,IF(H2924="SHOPEE",7,IF(H2924="TOKOPEDIA",8,9))))))))</f>
        <v>6</v>
      </c>
      <c r="J2924">
        <v>11090</v>
      </c>
      <c r="K2924">
        <f>IF(M2924="Bermasalah",0,1)</f>
        <v>1</v>
      </c>
      <c r="L2924" t="s">
        <v>49</v>
      </c>
      <c r="M2924" t="str">
        <f t="shared" si="189"/>
        <v>Tidak Bermasalah</v>
      </c>
    </row>
    <row r="2925" spans="1:13" x14ac:dyDescent="0.25">
      <c r="A2925" s="1">
        <v>44962</v>
      </c>
      <c r="B2925" t="s">
        <v>104</v>
      </c>
      <c r="C2925">
        <f t="shared" si="192"/>
        <v>128</v>
      </c>
      <c r="D2925" t="s">
        <v>8</v>
      </c>
      <c r="E2925">
        <f>IF(D2925="ECO",1,IF(D2925="EZ",2,3))</f>
        <v>2</v>
      </c>
      <c r="F2925" t="s">
        <v>4</v>
      </c>
      <c r="G2925">
        <f>IF(F2925="PP_PM",1,IF(F2925="PP_CASH",2,3))</f>
        <v>1</v>
      </c>
      <c r="H2925" t="s">
        <v>12</v>
      </c>
      <c r="I2925">
        <f>IF(H2925="AKULAKUOB",1,IF(H2925="BUKAEXPRESS",2,IF(H2925="BUKALAPAK",3,IF(H2925="E3",4,IF(H2925="LAZADA",5,IF(H2925="MAGELLAN",6,IF(H2925="SHOPEE",7,IF(H2925="TOKOPEDIA",8,9))))))))</f>
        <v>6</v>
      </c>
      <c r="J2925">
        <v>9170</v>
      </c>
      <c r="K2925">
        <f>IF(M2925="Bermasalah",0,1)</f>
        <v>1</v>
      </c>
      <c r="L2925" t="s">
        <v>49</v>
      </c>
      <c r="M2925" t="str">
        <f t="shared" si="189"/>
        <v>Tidak Bermasalah</v>
      </c>
    </row>
    <row r="2926" spans="1:13" x14ac:dyDescent="0.25">
      <c r="A2926" s="1">
        <v>44977</v>
      </c>
      <c r="B2926" t="s">
        <v>104</v>
      </c>
      <c r="C2926">
        <f t="shared" si="192"/>
        <v>128</v>
      </c>
      <c r="D2926" t="s">
        <v>8</v>
      </c>
      <c r="E2926">
        <f>IF(D2926="ECO",1,IF(D2926="EZ",2,3))</f>
        <v>2</v>
      </c>
      <c r="F2926" t="s">
        <v>4</v>
      </c>
      <c r="G2926">
        <f>IF(F2926="PP_PM",1,IF(F2926="PP_CASH",2,3))</f>
        <v>1</v>
      </c>
      <c r="H2926" t="s">
        <v>12</v>
      </c>
      <c r="I2926">
        <f>IF(H2926="AKULAKUOB",1,IF(H2926="BUKAEXPRESS",2,IF(H2926="BUKALAPAK",3,IF(H2926="E3",4,IF(H2926="LAZADA",5,IF(H2926="MAGELLAN",6,IF(H2926="SHOPEE",7,IF(H2926="TOKOPEDIA",8,9))))))))</f>
        <v>6</v>
      </c>
      <c r="J2926">
        <v>28120</v>
      </c>
      <c r="K2926">
        <f>IF(M2926="Bermasalah",0,1)</f>
        <v>1</v>
      </c>
      <c r="L2926" t="s">
        <v>49</v>
      </c>
      <c r="M2926" t="str">
        <f t="shared" si="189"/>
        <v>Tidak Bermasalah</v>
      </c>
    </row>
    <row r="2927" spans="1:13" x14ac:dyDescent="0.25">
      <c r="A2927" s="1">
        <v>44978</v>
      </c>
      <c r="B2927" t="s">
        <v>104</v>
      </c>
      <c r="C2927">
        <f t="shared" si="192"/>
        <v>128</v>
      </c>
      <c r="D2927" t="s">
        <v>3</v>
      </c>
      <c r="E2927">
        <f>IF(D2927="ECO",1,IF(D2927="EZ",2,3))</f>
        <v>1</v>
      </c>
      <c r="F2927" t="s">
        <v>4</v>
      </c>
      <c r="G2927">
        <f>IF(F2927="PP_PM",1,IF(F2927="PP_CASH",2,3))</f>
        <v>1</v>
      </c>
      <c r="H2927" t="s">
        <v>12</v>
      </c>
      <c r="I2927">
        <f>IF(H2927="AKULAKUOB",1,IF(H2927="BUKAEXPRESS",2,IF(H2927="BUKALAPAK",3,IF(H2927="E3",4,IF(H2927="LAZADA",5,IF(H2927="MAGELLAN",6,IF(H2927="SHOPEE",7,IF(H2927="TOKOPEDIA",8,9))))))))</f>
        <v>6</v>
      </c>
      <c r="J2927">
        <v>33660</v>
      </c>
      <c r="K2927">
        <f>IF(M2927="Bermasalah",0,1)</f>
        <v>1</v>
      </c>
      <c r="L2927" t="s">
        <v>49</v>
      </c>
      <c r="M2927" t="str">
        <f t="shared" si="189"/>
        <v>Tidak Bermasalah</v>
      </c>
    </row>
  </sheetData>
  <autoFilter ref="A1:L2927">
    <sortState ref="A2:K3504">
      <sortCondition ref="B1:B350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JANUARI - JUNI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PTK-RENTA</dc:creator>
  <cp:lastModifiedBy>Latius Hermawan</cp:lastModifiedBy>
  <dcterms:created xsi:type="dcterms:W3CDTF">2023-06-04T19:12:15Z</dcterms:created>
  <dcterms:modified xsi:type="dcterms:W3CDTF">2023-07-23T05:33:57Z</dcterms:modified>
</cp:coreProperties>
</file>