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iguel\Desktop\Nueva carpeta\Administracion de proyectos de TI II\Parcial 2\Material\ITI-902 - copia\"/>
    </mc:Choice>
  </mc:AlternateContent>
  <bookViews>
    <workbookView xWindow="0" yWindow="0" windowWidth="20490" windowHeight="7620" activeTab="1"/>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A38" i="2"/>
  <c r="A37" i="2"/>
  <c r="E37" i="2" s="1"/>
  <c r="A36" i="2"/>
  <c r="A35" i="2"/>
  <c r="A34" i="2"/>
  <c r="A33" i="2"/>
  <c r="B33" i="2" s="1"/>
  <c r="A32" i="2"/>
  <c r="A31" i="2"/>
  <c r="A30" i="2"/>
  <c r="A29" i="2"/>
  <c r="C29" i="2" s="1"/>
  <c r="A28" i="2"/>
  <c r="A27" i="2"/>
  <c r="A26" i="2"/>
  <c r="A25" i="2"/>
  <c r="B25" i="2" s="1"/>
  <c r="A24" i="2"/>
  <c r="A23" i="2"/>
  <c r="A22" i="2"/>
  <c r="A21" i="2"/>
  <c r="E21" i="2" s="1"/>
  <c r="A20" i="2"/>
  <c r="A19" i="2"/>
  <c r="A18" i="2"/>
  <c r="A17" i="2"/>
  <c r="B17" i="2" s="1"/>
  <c r="A16" i="2"/>
  <c r="A15" i="2"/>
  <c r="A14" i="2"/>
  <c r="A13" i="2"/>
  <c r="E13" i="2" s="1"/>
  <c r="A12" i="2"/>
  <c r="E12" i="2" s="1"/>
  <c r="B43" i="5"/>
  <c r="B39" i="5"/>
  <c r="D39" i="5" s="1"/>
  <c r="B35" i="5"/>
  <c r="B31" i="5"/>
  <c r="B27" i="5"/>
  <c r="D27" i="5" s="1"/>
  <c r="B23" i="5"/>
  <c r="B19" i="5"/>
  <c r="D396" i="8"/>
  <c r="I31" i="5" s="1"/>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I16" i="5" s="1"/>
  <c r="K16" i="5"/>
  <c r="F43" i="5"/>
  <c r="F35" i="5"/>
  <c r="F31" i="5"/>
  <c r="F23" i="5"/>
  <c r="F19" i="5"/>
  <c r="D35" i="8"/>
  <c r="D32" i="8"/>
  <c r="I17" i="5" s="1"/>
  <c r="D8" i="8"/>
  <c r="C1" i="2"/>
  <c r="J1" i="2"/>
  <c r="I22" i="5"/>
  <c r="C18" i="2"/>
  <c r="D43" i="5"/>
  <c r="D35" i="5"/>
  <c r="D31" i="5"/>
  <c r="D23" i="5"/>
  <c r="D19" i="5"/>
  <c r="B14" i="2"/>
  <c r="C14" i="2"/>
  <c r="D14" i="2"/>
  <c r="E14" i="2"/>
  <c r="G14" i="2"/>
  <c r="I14" i="2"/>
  <c r="J14" i="2"/>
  <c r="B15" i="2"/>
  <c r="C15" i="2"/>
  <c r="D15" i="2"/>
  <c r="E15" i="2"/>
  <c r="G15" i="2"/>
  <c r="I15" i="2"/>
  <c r="J15" i="2"/>
  <c r="B16" i="2"/>
  <c r="C16" i="2"/>
  <c r="D16" i="2"/>
  <c r="E16" i="2"/>
  <c r="G16" i="2"/>
  <c r="I16" i="2"/>
  <c r="J16" i="2"/>
  <c r="B18" i="2"/>
  <c r="D18" i="2"/>
  <c r="E18" i="2"/>
  <c r="G18" i="2"/>
  <c r="I18" i="2"/>
  <c r="J18" i="2"/>
  <c r="B19" i="2"/>
  <c r="C19" i="2"/>
  <c r="D19" i="2"/>
  <c r="E19" i="2"/>
  <c r="G19" i="2"/>
  <c r="I19" i="2"/>
  <c r="J19" i="2"/>
  <c r="B20" i="2"/>
  <c r="C20" i="2"/>
  <c r="D20" i="2"/>
  <c r="E20" i="2"/>
  <c r="G20" i="2"/>
  <c r="I20" i="2"/>
  <c r="J20" i="2"/>
  <c r="I21" i="2"/>
  <c r="B22" i="2"/>
  <c r="C22" i="2"/>
  <c r="D22" i="2"/>
  <c r="E22" i="2"/>
  <c r="G22" i="2"/>
  <c r="I22" i="2"/>
  <c r="J22" i="2"/>
  <c r="B23" i="2"/>
  <c r="C23" i="2"/>
  <c r="D23" i="2"/>
  <c r="E23" i="2"/>
  <c r="G23" i="2"/>
  <c r="I23" i="2"/>
  <c r="J23" i="2"/>
  <c r="B24" i="2"/>
  <c r="C24" i="2"/>
  <c r="D24" i="2"/>
  <c r="E24" i="2"/>
  <c r="G24" i="2"/>
  <c r="I24" i="2"/>
  <c r="J24" i="2"/>
  <c r="B26" i="2"/>
  <c r="C26" i="2"/>
  <c r="D26" i="2"/>
  <c r="E26" i="2"/>
  <c r="G26" i="2"/>
  <c r="I26" i="2"/>
  <c r="J26" i="2"/>
  <c r="B27" i="2"/>
  <c r="C27" i="2"/>
  <c r="D27" i="2"/>
  <c r="E27" i="2"/>
  <c r="G27" i="2"/>
  <c r="I27" i="2"/>
  <c r="J27" i="2"/>
  <c r="B28" i="2"/>
  <c r="C28" i="2"/>
  <c r="D28" i="2"/>
  <c r="E28" i="2"/>
  <c r="G28" i="2"/>
  <c r="I28" i="2"/>
  <c r="J28" i="2"/>
  <c r="B30" i="2"/>
  <c r="C30" i="2"/>
  <c r="D30" i="2"/>
  <c r="E30" i="2"/>
  <c r="G30" i="2"/>
  <c r="I30" i="2"/>
  <c r="J30" i="2"/>
  <c r="B31" i="2"/>
  <c r="C31" i="2"/>
  <c r="D31" i="2"/>
  <c r="E31" i="2"/>
  <c r="G31" i="2"/>
  <c r="I31" i="2"/>
  <c r="J31" i="2"/>
  <c r="B32" i="2"/>
  <c r="C32" i="2"/>
  <c r="D32" i="2"/>
  <c r="E32" i="2"/>
  <c r="G32" i="2"/>
  <c r="I32" i="2"/>
  <c r="J32" i="2"/>
  <c r="C33" i="2"/>
  <c r="B34" i="2"/>
  <c r="C34" i="2"/>
  <c r="D34" i="2"/>
  <c r="E34" i="2"/>
  <c r="G34" i="2"/>
  <c r="I34" i="2"/>
  <c r="J34" i="2"/>
  <c r="B35" i="2"/>
  <c r="C35" i="2"/>
  <c r="D35" i="2"/>
  <c r="E35" i="2"/>
  <c r="G35" i="2"/>
  <c r="I35" i="2"/>
  <c r="J35" i="2"/>
  <c r="B36" i="2"/>
  <c r="C36" i="2"/>
  <c r="D36" i="2"/>
  <c r="E36" i="2"/>
  <c r="G36" i="2"/>
  <c r="I36" i="2"/>
  <c r="J36" i="2"/>
  <c r="I37" i="2"/>
  <c r="B38" i="2"/>
  <c r="C38" i="2"/>
  <c r="D38" i="2"/>
  <c r="E38" i="2"/>
  <c r="G38" i="2"/>
  <c r="I38" i="2"/>
  <c r="J38" i="2"/>
  <c r="B39" i="2"/>
  <c r="C39" i="2"/>
  <c r="D39" i="2"/>
  <c r="E39" i="2"/>
  <c r="G39" i="2"/>
  <c r="I39" i="2"/>
  <c r="J39" i="2"/>
  <c r="B40" i="2"/>
  <c r="C40" i="2"/>
  <c r="D40" i="2"/>
  <c r="E40" i="2"/>
  <c r="G40" i="2"/>
  <c r="I40" i="2"/>
  <c r="J40" i="2"/>
  <c r="K22" i="5"/>
  <c r="L22" i="5"/>
  <c r="H15" i="5"/>
  <c r="L16"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41" i="2" l="1"/>
  <c r="C37" i="2"/>
  <c r="I25" i="2"/>
  <c r="C21" i="2"/>
  <c r="F27" i="5"/>
  <c r="F39" i="5"/>
  <c r="B41" i="5"/>
  <c r="F41" i="5" s="1"/>
  <c r="I29" i="2"/>
  <c r="C25" i="2"/>
  <c r="G17" i="2"/>
  <c r="B33" i="5"/>
  <c r="F33" i="5" s="1"/>
  <c r="I33" i="2"/>
  <c r="B25" i="5"/>
  <c r="B17" i="5"/>
  <c r="B13" i="2"/>
  <c r="G13" i="2"/>
  <c r="I12" i="2"/>
  <c r="B12" i="2"/>
  <c r="G12" i="2"/>
  <c r="J12" i="2"/>
  <c r="D12" i="2"/>
  <c r="C12" i="2"/>
  <c r="E33" i="5"/>
  <c r="C33" i="5"/>
  <c r="H17" i="2"/>
  <c r="G21" i="5" s="1"/>
  <c r="H29" i="2"/>
  <c r="G33" i="5" s="1"/>
  <c r="H41" i="2"/>
  <c r="G45" i="5" s="1"/>
  <c r="G41" i="2"/>
  <c r="B41" i="2"/>
  <c r="G37" i="2"/>
  <c r="B37" i="2"/>
  <c r="G33" i="2"/>
  <c r="G29" i="2"/>
  <c r="B29" i="2"/>
  <c r="G25" i="2"/>
  <c r="G21" i="2"/>
  <c r="B21" i="2"/>
  <c r="E17" i="2"/>
  <c r="E19" i="5"/>
  <c r="C19" i="5"/>
  <c r="E27" i="5"/>
  <c r="C27" i="5"/>
  <c r="E35" i="5"/>
  <c r="C35" i="5"/>
  <c r="E43" i="5"/>
  <c r="C43" i="5"/>
  <c r="H14" i="2"/>
  <c r="G18" i="5" s="1"/>
  <c r="B18" i="5"/>
  <c r="H18" i="2"/>
  <c r="G22" i="5" s="1"/>
  <c r="F18" i="2"/>
  <c r="H20" i="10" s="1"/>
  <c r="B22" i="5"/>
  <c r="H22" i="2"/>
  <c r="G26" i="5" s="1"/>
  <c r="B26" i="5"/>
  <c r="H26" i="2"/>
  <c r="G30" i="5" s="1"/>
  <c r="B30" i="5"/>
  <c r="H30" i="2"/>
  <c r="G34" i="5" s="1"/>
  <c r="F30" i="2"/>
  <c r="H32" i="10" s="1"/>
  <c r="B34" i="5"/>
  <c r="H34" i="2"/>
  <c r="G38" i="5" s="1"/>
  <c r="B38" i="5"/>
  <c r="H38" i="2"/>
  <c r="G42" i="5" s="1"/>
  <c r="B42" i="5"/>
  <c r="E25" i="5"/>
  <c r="C25" i="5"/>
  <c r="H13" i="2"/>
  <c r="G17" i="5" s="1"/>
  <c r="H25" i="2"/>
  <c r="G29" i="5" s="1"/>
  <c r="H33" i="2"/>
  <c r="G37" i="5" s="1"/>
  <c r="E33" i="2"/>
  <c r="E29" i="2"/>
  <c r="E25" i="2"/>
  <c r="J17" i="2"/>
  <c r="D17" i="2"/>
  <c r="J13" i="2"/>
  <c r="D13" i="2"/>
  <c r="F25" i="5"/>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C17" i="5" s="1"/>
  <c r="D25" i="5"/>
  <c r="D33" i="5"/>
  <c r="D41" i="5"/>
  <c r="M33" i="5"/>
  <c r="E23" i="5"/>
  <c r="C23" i="5"/>
  <c r="E31" i="5"/>
  <c r="C31" i="5"/>
  <c r="E39" i="5"/>
  <c r="C39" i="5"/>
  <c r="H12" i="2"/>
  <c r="G16" i="5" s="1"/>
  <c r="B16" i="5"/>
  <c r="H16" i="2"/>
  <c r="G20" i="5" s="1"/>
  <c r="B20" i="5"/>
  <c r="H20" i="2"/>
  <c r="G24" i="5" s="1"/>
  <c r="F20" i="2"/>
  <c r="H22" i="10" s="1"/>
  <c r="B24" i="5"/>
  <c r="H24" i="2"/>
  <c r="G28" i="5" s="1"/>
  <c r="B28" i="5"/>
  <c r="H28" i="2"/>
  <c r="G32" i="5" s="1"/>
  <c r="B32" i="5"/>
  <c r="H32" i="2"/>
  <c r="G36" i="5" s="1"/>
  <c r="B36" i="5"/>
  <c r="H36" i="2"/>
  <c r="G40" i="5" s="1"/>
  <c r="F36" i="2"/>
  <c r="H38" i="10" s="1"/>
  <c r="B40" i="5"/>
  <c r="H40" i="2"/>
  <c r="G44" i="5" s="1"/>
  <c r="B44" i="5"/>
  <c r="F25" i="2" l="1"/>
  <c r="H27" i="10" s="1"/>
  <c r="F34" i="2"/>
  <c r="H36" i="10" s="1"/>
  <c r="F29" i="2"/>
  <c r="H31" i="10" s="1"/>
  <c r="F28" i="2"/>
  <c r="H30" i="10" s="1"/>
  <c r="F33" i="2"/>
  <c r="H35" i="10" s="1"/>
  <c r="F26" i="2"/>
  <c r="H28" i="10" s="1"/>
  <c r="F14" i="2"/>
  <c r="H16" i="10" s="1"/>
  <c r="E17" i="5"/>
  <c r="M17" i="5"/>
  <c r="F13" i="2"/>
  <c r="H15" i="10" s="1"/>
  <c r="D17" i="5"/>
  <c r="F17" i="5"/>
  <c r="F12" i="2"/>
  <c r="H14" i="10" s="1"/>
  <c r="C44" i="5"/>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H16" i="5"/>
  <c r="D16" i="5" s="1"/>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<sst xmlns="http://schemas.openxmlformats.org/spreadsheetml/2006/main" count="2758" uniqueCount="272">
  <si>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</si>
  <si>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</si>
  <si>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</si>
  <si>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</si>
  <si>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</si>
  <si>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</si>
  <si>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</si>
  <si>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</si>
  <si>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</si>
  <si>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</si>
  <si>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</si>
  <si>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</si>
  <si>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</si>
  <si>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</si>
  <si>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</si>
  <si>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</si>
  <si>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</si>
  <si>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</si>
  <si>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</si>
  <si>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</si>
  <si>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</si>
  <si>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</si>
  <si>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</si>
  <si>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</si>
  <si>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</si>
  <si>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</si>
  <si>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</si>
  <si>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</si>
  <si>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</si>
  <si>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</si>
  <si>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</si>
  <si>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</si>
  <si>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</si>
  <si>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</si>
  <si>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</si>
  <si>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</si>
  <si>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</si>
  <si>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</si>
  <si>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</si>
  <si>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</si>
  <si>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</si>
  <si>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</si>
  <si>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</si>
  <si>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</si>
  <si>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</si>
  <si>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</si>
  <si>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</si>
  <si>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</si>
  <si>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</si>
  <si>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</si>
  <si>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</si>
  <si>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</si>
  <si>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</si>
  <si>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</si>
  <si>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</si>
  <si>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</si>
  <si>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</si>
  <si>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</si>
  <si>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</si>
  <si>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</si>
  <si>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</si>
  <si>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</si>
  <si>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</si>
  <si>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</si>
  <si>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</si>
  <si>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</si>
  <si>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</si>
  <si>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</si>
  <si>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</si>
  <si>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</si>
  <si>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</si>
  <si>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</si>
  <si>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</si>
  <si>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</si>
  <si>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</si>
  <si>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</si>
  <si>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</si>
  <si>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</si>
  <si>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</si>
  <si>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</si>
  <si>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</si>
  <si>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</si>
  <si>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</si>
  <si>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</si>
  <si>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</si>
  <si>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</si>
  <si>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</si>
  <si>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</si>
  <si>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</si>
  <si>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</si>
  <si>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</si>
  <si>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</si>
  <si>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</si>
  <si>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</si>
  <si>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</si>
  <si>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</si>
  <si>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</si>
  <si>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</si>
  <si>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</si>
  <si>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</si>
  <si>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</si>
  <si>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</si>
  <si>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</si>
  <si>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</si>
  <si>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</si>
  <si>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</si>
  <si>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</si>
  <si>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</si>
  <si>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</si>
  <si>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</si>
  <si>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</si>
  <si>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</si>
  <si>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</si>
  <si>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</si>
  <si>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</si>
  <si>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</si>
  <si>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</si>
  <si>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</si>
  <si>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</si>
  <si>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</si>
  <si>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</si>
  <si>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</si>
  <si>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</si>
  <si>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</si>
  <si>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</si>
  <si>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</si>
  <si>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</si>
  <si>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</si>
  <si>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</si>
  <si>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</si>
  <si>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</si>
  <si>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</si>
  <si>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</si>
  <si>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</si>
  <si>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</si>
  <si>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</si>
  <si>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</si>
  <si>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</si>
  <si>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</si>
  <si>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</si>
  <si>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</si>
  <si>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</si>
  <si>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</si>
  <si>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</si>
  <si>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</si>
  <si>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</si>
  <si>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</si>
  <si>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</si>
  <si>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</si>
  <si>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</si>
  <si>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</si>
  <si>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</si>
  <si>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</si>
  <si>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</si>
  <si>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</si>
  <si>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</si>
  <si>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</si>
  <si>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</si>
  <si>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</si>
  <si>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</si>
  <si>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</si>
  <si>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</si>
  <si>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</si>
  <si>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</si>
  <si>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</si>
  <si>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</si>
  <si>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</si>
  <si>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</si>
  <si>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</si>
  <si>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</si>
  <si>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</si>
  <si>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</si>
  <si>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</si>
  <si>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</si>
  <si>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</si>
  <si>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</si>
  <si>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</si>
  <si>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</si>
  <si>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</si>
  <si>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</si>
  <si>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</si>
  <si>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</si>
  <si>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</si>
  <si>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</si>
  <si>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</si>
  <si>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</si>
  <si>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</si>
  <si>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</si>
  <si>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</si>
  <si>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</si>
  <si>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</si>
  <si>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</si>
  <si>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</si>
  <si>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</si>
  <si>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</si>
  <si>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</si>
  <si>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</si>
  <si>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</si>
  <si>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</si>
  <si>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</si>
  <si>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</si>
  <si>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</si>
  <si>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</si>
  <si>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</si>
  <si>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</si>
  <si>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</si>
  <si>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</si>
  <si>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</si>
  <si>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</si>
  <si>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</si>
  <si>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</si>
  <si>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</si>
  <si>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</si>
  <si>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</si>
  <si>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</si>
  <si>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</si>
  <si>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</si>
  <si>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</si>
  <si>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</si>
  <si>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</si>
  <si>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</si>
  <si>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</si>
  <si>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</si>
  <si>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</si>
  <si>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</si>
  <si>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</si>
  <si>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</si>
  <si>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</si>
  <si>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</si>
  <si>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</si>
  <si>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</si>
  <si>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</si>
  <si>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</si>
  <si>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</si>
  <si>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</si>
  <si>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</si>
  <si>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</si>
  <si>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</si>
  <si>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</si>
  <si>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</si>
  <si>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</si>
  <si>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</si>
  <si>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</si>
  <si>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</si>
  <si>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</si>
  <si>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</si>
  <si>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</si>
  <si>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Alta</t>
  </si>
  <si>
    <t>&lt;1 mes</t>
  </si>
  <si>
    <t>Proyecto:  SW-B-001</t>
  </si>
  <si>
    <t>06/17/16</t>
  </si>
  <si>
    <t>No se comprenden los requerimientos</t>
  </si>
  <si>
    <t>RG_012</t>
  </si>
  <si>
    <t>2.2.1.2.2</t>
  </si>
  <si>
    <t>MATR</t>
  </si>
  <si>
    <t>Aceptar</t>
  </si>
  <si>
    <t>Req</t>
  </si>
  <si>
    <t>Sin cambios</t>
  </si>
  <si>
    <t>No se sigue un estándar para la definición de requerimientos</t>
  </si>
  <si>
    <t>El producto no cuenta con las especificaciones del cliente. Retraso en la planeación. Diseño s imperfectos.</t>
  </si>
  <si>
    <t>Los requerimientos son las especificaciones del usuario, por lo cual se debe de comprender para el logro de los objetivos del proyecto.</t>
  </si>
  <si>
    <t>Junio 18 2016 - Riesgo aprobado.</t>
  </si>
  <si>
    <t>Entender el alcance del proyecto.</t>
  </si>
  <si>
    <t>Analizar los requerimientos</t>
  </si>
  <si>
    <t>Definir los requerimientos utilizando el estándar IEEE 830</t>
  </si>
  <si>
    <t>06/18/16</t>
  </si>
  <si>
    <t>Problemas entre el equipo de trabajo</t>
  </si>
  <si>
    <t>RG_019</t>
  </si>
  <si>
    <t>Media</t>
  </si>
  <si>
    <t>Establecer políticas de trabajo</t>
  </si>
  <si>
    <t>Establecer responsabilidades a los integrantes del equipo</t>
  </si>
  <si>
    <t>06/24/2016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</si>
</sst>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1</c:v>
                </c:pt>
              </c:numCache>
            </c:numRef>
          </c:val>
          <c:extLst>
            <c:ext xmlns:c16="http://schemas.microsoft.com/office/drawing/2014/chart" uri="{C3380CC4-5D6E-409C-BE32-E72D297353CC}">
              <c16:uniqueId val="{00000000-C9AB-42A2-A4D4-6B2FC2083CB9}"/>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c:v>
                </c:pt>
                <c:pt idx="1">
                  <c:v>0</c:v>
                </c:pt>
                <c:pt idx="2">
                  <c:v>0</c:v>
                </c:pt>
                <c:pt idx="3">
                  <c:v>0</c:v>
                </c:pt>
              </c:numCache>
            </c:numRef>
          </c:val>
          <c:extLst>
            <c:ext xmlns:c16="http://schemas.microsoft.com/office/drawing/2014/chart" uri="{C3380CC4-5D6E-409C-BE32-E72D297353CC}">
              <c16:uniqueId val="{00000001-C9AB-42A2-A4D4-6B2FC2083CB9}"/>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c:ext xmlns:c16="http://schemas.microsoft.com/office/drawing/2014/chart" uri="{C3380CC4-5D6E-409C-BE32-E72D297353CC}">
              <c16:uniqueId val="{00000002-C9AB-42A2-A4D4-6B2FC2083CB9}"/>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c:v>
                </c:pt>
                <c:pt idx="1">
                  <c:v>0</c:v>
                </c:pt>
                <c:pt idx="2">
                  <c:v>0</c:v>
                </c:pt>
                <c:pt idx="3">
                  <c:v>1</c:v>
                </c:pt>
              </c:numCache>
            </c:numRef>
          </c:val>
          <c:extLst>
            <c:ext xmlns:c16="http://schemas.microsoft.com/office/drawing/2014/chart" uri="{C3380CC4-5D6E-409C-BE32-E72D297353CC}">
              <c16:uniqueId val="{00000003-C9AB-42A2-A4D4-6B2FC2083CB9}"/>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B30" sqref="B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243</v>
      </c>
    </row>
    <row r="7" spans="1:5" ht="20.25" x14ac:dyDescent="0.3">
      <c r="A7" s="194" t="s">
        <v>237</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39651</v>
      </c>
      <c r="C11" s="197"/>
      <c r="D11" s="197"/>
    </row>
    <row r="12" spans="1:5" x14ac:dyDescent="0.2">
      <c r="A12" s="196" t="s">
        <v>223</v>
      </c>
      <c r="B12" s="197" t="s">
        <v>224</v>
      </c>
      <c r="C12" s="197"/>
      <c r="D12" s="197"/>
    </row>
    <row r="13" spans="1:5" ht="25.5" x14ac:dyDescent="0.2">
      <c r="A13" s="196" t="s">
        <v>225</v>
      </c>
      <c r="B13" s="197" t="s">
        <v>226</v>
      </c>
      <c r="C13" s="197"/>
      <c r="D13" s="197"/>
    </row>
    <row r="14" spans="1:5" x14ac:dyDescent="0.2">
      <c r="A14" s="196" t="s">
        <v>227</v>
      </c>
      <c r="B14" s="197" t="s">
        <v>244</v>
      </c>
      <c r="C14" s="197"/>
      <c r="D14" s="197"/>
    </row>
    <row r="15" spans="1:5" x14ac:dyDescent="0.2">
      <c r="A15" s="197"/>
      <c r="B15" s="197"/>
      <c r="C15" s="197"/>
      <c r="D15" s="197"/>
    </row>
    <row r="16" spans="1:5" ht="15.75" customHeight="1" x14ac:dyDescent="0.2">
      <c r="A16" s="214" t="s">
        <v>228</v>
      </c>
      <c r="B16" s="215"/>
      <c r="C16" s="199"/>
      <c r="D16" s="199"/>
      <c r="E16" s="200"/>
    </row>
    <row r="17" spans="1:4" x14ac:dyDescent="0.2">
      <c r="A17" s="196" t="s">
        <v>229</v>
      </c>
      <c r="B17" s="196" t="s">
        <v>230</v>
      </c>
      <c r="C17" s="197"/>
      <c r="D17" s="197"/>
    </row>
    <row r="18" spans="1:4" x14ac:dyDescent="0.2">
      <c r="A18" s="201" t="s">
        <v>245</v>
      </c>
      <c r="B18" s="201"/>
      <c r="C18" s="197"/>
      <c r="D18" s="197"/>
    </row>
    <row r="19" spans="1:4" x14ac:dyDescent="0.2">
      <c r="A19" s="201" t="s">
        <v>246</v>
      </c>
      <c r="B19" s="201"/>
      <c r="C19" s="197"/>
      <c r="D19" s="197"/>
    </row>
    <row r="20" spans="1:4" x14ac:dyDescent="0.2">
      <c r="A20" s="201"/>
      <c r="B20" s="201"/>
      <c r="C20" s="197"/>
      <c r="D20" s="197"/>
    </row>
    <row r="21" spans="1:4" x14ac:dyDescent="0.2">
      <c r="A21" s="197"/>
      <c r="B21" s="197"/>
      <c r="C21" s="197"/>
      <c r="D21" s="197"/>
    </row>
    <row r="22" spans="1:4" ht="15.75" customHeight="1" x14ac:dyDescent="0.2">
      <c r="A22" s="214" t="s">
        <v>231</v>
      </c>
      <c r="B22" s="215"/>
      <c r="C22" s="197"/>
      <c r="D22" s="197"/>
    </row>
    <row r="23" spans="1:4" x14ac:dyDescent="0.2">
      <c r="A23" s="196" t="s">
        <v>229</v>
      </c>
      <c r="B23" s="196" t="s">
        <v>232</v>
      </c>
      <c r="C23" s="197"/>
      <c r="D23" s="197"/>
    </row>
    <row r="24" spans="1:4" x14ac:dyDescent="0.2">
      <c r="A24" s="201" t="s">
        <v>245</v>
      </c>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4" t="s">
        <v>233</v>
      </c>
      <c r="B28" s="216"/>
      <c r="C28" s="216"/>
      <c r="D28" s="215"/>
    </row>
    <row r="29" spans="1:4" x14ac:dyDescent="0.2">
      <c r="A29" s="196" t="s">
        <v>218</v>
      </c>
      <c r="B29" s="202" t="s">
        <v>222</v>
      </c>
      <c r="C29" s="202" t="s">
        <v>234</v>
      </c>
      <c r="D29" s="202" t="s">
        <v>235</v>
      </c>
    </row>
    <row r="30" spans="1:4" x14ac:dyDescent="0.2">
      <c r="A30" s="201">
        <v>1</v>
      </c>
      <c r="B30" s="203">
        <v>39651</v>
      </c>
      <c r="C30" s="197" t="s">
        <v>224</v>
      </c>
      <c r="D30" s="201" t="s">
        <v>236</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abSelected="1" zoomScaleNormal="10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28" zoomScaleNormal="100" workbookViewId="0">
      <selection activeCell="I45" sqref="I4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249</v>
      </c>
      <c r="E2" s="186" t="s">
        <v>81</v>
      </c>
      <c r="F2" s="103" t="s">
        <v>250</v>
      </c>
      <c r="I2" s="138" t="s">
        <v>92</v>
      </c>
      <c r="AB2" s="101" t="s">
        <v>27</v>
      </c>
    </row>
    <row r="3" spans="2:28" ht="13.5" thickBot="1" x14ac:dyDescent="0.25">
      <c r="B3" s="164" t="s">
        <v>109</v>
      </c>
      <c r="C3" s="208" t="s">
        <v>252</v>
      </c>
      <c r="D3" s="166" t="s">
        <v>251</v>
      </c>
      <c r="E3" s="167" t="s">
        <v>51</v>
      </c>
      <c r="F3" s="168" t="s">
        <v>255</v>
      </c>
      <c r="I3" s="138" t="s">
        <v>92</v>
      </c>
      <c r="AB3">
        <v>1</v>
      </c>
    </row>
    <row r="4" spans="2:28" x14ac:dyDescent="0.2">
      <c r="B4" s="190" t="s">
        <v>215</v>
      </c>
      <c r="C4" s="212" t="s">
        <v>253</v>
      </c>
      <c r="D4" s="192"/>
      <c r="E4" s="21"/>
      <c r="F4" s="193"/>
      <c r="I4" s="138"/>
    </row>
    <row r="5" spans="2:28" x14ac:dyDescent="0.2">
      <c r="B5" s="13" t="s">
        <v>39</v>
      </c>
      <c r="C5" s="209" t="s">
        <v>250</v>
      </c>
      <c r="D5" s="15" t="str">
        <f>IF(OR(C8="",C9=""),"",VLOOKUP(CONCATENATE(C8," - ",C9),Exposure,2))</f>
        <v>R</v>
      </c>
      <c r="E5" s="16" t="s">
        <v>135</v>
      </c>
      <c r="F5" s="113">
        <v>1</v>
      </c>
      <c r="I5" s="138" t="s">
        <v>92</v>
      </c>
      <c r="AB5">
        <v>2</v>
      </c>
    </row>
    <row r="6" spans="2:28" x14ac:dyDescent="0.2">
      <c r="B6" s="13" t="s">
        <v>84</v>
      </c>
      <c r="C6" s="209" t="s">
        <v>254</v>
      </c>
      <c r="D6" s="15" t="s">
        <v>126</v>
      </c>
      <c r="E6" s="16" t="s">
        <v>56</v>
      </c>
      <c r="F6" s="134" t="s">
        <v>256</v>
      </c>
      <c r="I6" s="138" t="s">
        <v>92</v>
      </c>
      <c r="AB6">
        <v>3</v>
      </c>
    </row>
    <row r="7" spans="2:28" x14ac:dyDescent="0.2">
      <c r="B7" s="13" t="s">
        <v>85</v>
      </c>
      <c r="C7" s="210" t="s">
        <v>254</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247</v>
      </c>
      <c r="D9" s="15" t="s">
        <v>96</v>
      </c>
      <c r="E9" s="16" t="s">
        <v>61</v>
      </c>
      <c r="F9" s="211" t="s">
        <v>250</v>
      </c>
      <c r="I9" s="138" t="s">
        <v>92</v>
      </c>
      <c r="AB9">
        <v>6</v>
      </c>
    </row>
    <row r="10" spans="2:28" ht="25.5" x14ac:dyDescent="0.2">
      <c r="B10" s="187" t="s">
        <v>57</v>
      </c>
      <c r="C10" s="133" t="s">
        <v>248</v>
      </c>
      <c r="D10" s="15" t="s">
        <v>257</v>
      </c>
      <c r="E10" s="16" t="s">
        <v>62</v>
      </c>
      <c r="F10" s="211" t="s">
        <v>250</v>
      </c>
      <c r="I10" s="138" t="s">
        <v>92</v>
      </c>
      <c r="AB10">
        <v>7</v>
      </c>
    </row>
    <row r="11" spans="2:28" x14ac:dyDescent="0.2">
      <c r="B11" s="13"/>
      <c r="C11" s="15"/>
      <c r="D11" s="15"/>
      <c r="E11" s="18"/>
      <c r="F11" s="19"/>
      <c r="I11" s="138" t="s">
        <v>92</v>
      </c>
      <c r="AB11">
        <v>8</v>
      </c>
    </row>
    <row r="12" spans="2:28" x14ac:dyDescent="0.2">
      <c r="B12" s="20"/>
      <c r="C12" s="21" t="s">
        <v>89</v>
      </c>
      <c r="D12" s="174" t="s">
        <v>258</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259</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260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261</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254</v>
      </c>
      <c r="C23" s="26">
        <v>1</v>
      </c>
      <c r="D23" s="22" t="s">
        <v>262</v>
      </c>
      <c r="E23" s="27" t="s">
        <v>265</v>
      </c>
      <c r="F23" s="28"/>
      <c r="I23" s="138" t="s">
        <v>92</v>
      </c>
      <c r="AB23">
        <v>18</v>
      </c>
    </row>
    <row r="24" spans="2:28" x14ac:dyDescent="0.2">
      <c r="B24" s="25" t="s">
        <v>254</v>
      </c>
      <c r="C24" s="26">
        <v>2</v>
      </c>
      <c r="D24" s="22" t="s">
        <v>263</v>
      </c>
      <c r="E24" s="27" t="s">
        <v>265</v>
      </c>
      <c r="F24" s="28"/>
      <c r="I24" s="138" t="s">
        <v>92</v>
      </c>
      <c r="AB24">
        <v>19</v>
      </c>
    </row>
    <row r="25" spans="2:28" x14ac:dyDescent="0.2">
      <c r="B25" s="25" t="s">
        <v>254</v>
      </c>
      <c r="C25" s="26">
        <v>3</v>
      </c>
      <c r="D25" s="22" t="s">
        <v>264</v>
      </c>
      <c r="E25" s="27" t="s">
        <v>265</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267</v>
      </c>
      <c r="D30" s="166" t="s">
        <v>266</v>
      </c>
      <c r="E30" s="167" t="s">
        <v>51</v>
      </c>
      <c r="F30" s="168" t="s">
        <v>104</v>
      </c>
      <c r="I30" s="138" t="s">
        <v>92</v>
      </c>
      <c r="AB30">
        <v>1</v>
      </c>
    </row>
    <row r="31" spans="2:28" x14ac:dyDescent="0.2">
      <c r="B31" s="190" t="s">
        <v>215</v>
      </c>
      <c r="C31" s="191"/>
      <c r="D31" s="192"/>
      <c r="E31" s="21"/>
      <c r="F31" s="193"/>
      <c r="I31" s="138"/>
    </row>
    <row r="32" spans="2:28" x14ac:dyDescent="0.2">
      <c r="B32" s="13" t="s">
        <v>39</v>
      </c>
      <c r="C32" s="131" t="s">
        <v>86</v>
      </c>
      <c r="D32" s="15" t="str">
        <f>IF(OR(C35="",C36=""),"",VLOOKUP(CONCATENATE(C35," - ",C36),Exposure,2))</f>
        <v>Y</v>
      </c>
      <c r="E32" s="16" t="s">
        <v>135</v>
      </c>
      <c r="F32" s="113">
        <v>2</v>
      </c>
      <c r="I32" s="138" t="s">
        <v>92</v>
      </c>
      <c r="AB32">
        <v>2</v>
      </c>
    </row>
    <row r="33" spans="2:28" x14ac:dyDescent="0.2">
      <c r="B33" s="13" t="s">
        <v>84</v>
      </c>
      <c r="C33" s="131" t="s">
        <v>87</v>
      </c>
      <c r="D33" s="15" t="s">
        <v>126</v>
      </c>
      <c r="E33" s="16" t="s">
        <v>56</v>
      </c>
      <c r="F33" s="134" t="s">
        <v>142</v>
      </c>
      <c r="I33" s="138" t="s">
        <v>92</v>
      </c>
      <c r="AB33">
        <v>3</v>
      </c>
    </row>
    <row r="34" spans="2:28" x14ac:dyDescent="0.2">
      <c r="B34" s="13" t="s">
        <v>85</v>
      </c>
      <c r="C34" s="132" t="s">
        <v>87</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268</v>
      </c>
      <c r="D35" s="49" t="str">
        <f>IF(C35="","WARNING - Please enter a Probability.","")</f>
        <v/>
      </c>
      <c r="E35" s="16" t="s">
        <v>60</v>
      </c>
      <c r="F35" s="134" t="s">
        <v>107</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110</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111</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87</v>
      </c>
      <c r="C50" s="26">
        <v>1</v>
      </c>
      <c r="D50" s="22" t="s">
        <v>269</v>
      </c>
      <c r="E50" s="27" t="s">
        <v>271</v>
      </c>
      <c r="F50" s="28" t="s">
        <v>86</v>
      </c>
      <c r="I50" s="138" t="s">
        <v>92</v>
      </c>
      <c r="AB50">
        <v>20</v>
      </c>
    </row>
    <row r="51" spans="1:28" x14ac:dyDescent="0.2">
      <c r="B51" s="25" t="s">
        <v>87</v>
      </c>
      <c r="C51" s="26">
        <v>2</v>
      </c>
      <c r="D51" s="22" t="s">
        <v>270</v>
      </c>
      <c r="E51" s="27" t="s">
        <v>271</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65">
        <v>3</v>
      </c>
      <c r="D56" s="166" t="s">
        <v>88</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t="s">
        <v>86</v>
      </c>
      <c r="D58" s="15" t="str">
        <f>IF(OR(C61="",C62=""),"",VLOOKUP(CONCATENATE(C61," - ",C62),Exposure,2))</f>
        <v>G</v>
      </c>
      <c r="E58" s="16" t="s">
        <v>135</v>
      </c>
      <c r="F58" s="113">
        <v>1</v>
      </c>
      <c r="I58" s="138" t="s">
        <v>92</v>
      </c>
      <c r="AB58">
        <v>2</v>
      </c>
    </row>
    <row r="59" spans="1:28" x14ac:dyDescent="0.2">
      <c r="B59" s="13" t="s">
        <v>84</v>
      </c>
      <c r="C59" s="131" t="s">
        <v>87</v>
      </c>
      <c r="D59" s="15" t="s">
        <v>126</v>
      </c>
      <c r="E59" s="16" t="s">
        <v>56</v>
      </c>
      <c r="F59" s="134" t="s">
        <v>142</v>
      </c>
      <c r="I59" s="138" t="s">
        <v>92</v>
      </c>
      <c r="AB59">
        <v>3</v>
      </c>
    </row>
    <row r="60" spans="1:28" x14ac:dyDescent="0.2">
      <c r="B60" s="13" t="s">
        <v>85</v>
      </c>
      <c r="C60" s="132" t="s">
        <v>87</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110</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87</v>
      </c>
      <c r="C76" s="26">
        <v>1</v>
      </c>
      <c r="D76" s="22" t="s">
        <v>100</v>
      </c>
      <c r="E76" s="27" t="s">
        <v>86</v>
      </c>
      <c r="F76" s="28" t="s">
        <v>86</v>
      </c>
      <c r="I76" s="138" t="s">
        <v>92</v>
      </c>
      <c r="AB76">
        <v>20</v>
      </c>
    </row>
    <row r="77" spans="2:28" x14ac:dyDescent="0.2">
      <c r="B77" s="25" t="s">
        <v>87</v>
      </c>
      <c r="C77" s="26">
        <v>2</v>
      </c>
      <c r="D77" s="22" t="s">
        <v>101</v>
      </c>
      <c r="E77" s="27" t="s">
        <v>86</v>
      </c>
      <c r="F77" s="28" t="s">
        <v>86</v>
      </c>
      <c r="I77" s="138" t="s">
        <v>92</v>
      </c>
      <c r="AB77">
        <v>21</v>
      </c>
    </row>
    <row r="78" spans="2:28" x14ac:dyDescent="0.2">
      <c r="B78" s="25" t="s">
        <v>87</v>
      </c>
      <c r="C78" s="26">
        <v>3</v>
      </c>
      <c r="D78" s="22" t="s">
        <v>102</v>
      </c>
      <c r="E78" s="27" t="s">
        <v>86</v>
      </c>
      <c r="F78" s="28" t="s">
        <v>86</v>
      </c>
      <c r="I78" s="138" t="s">
        <v>92</v>
      </c>
      <c r="AB78">
        <v>22</v>
      </c>
    </row>
    <row r="79" spans="2:28" x14ac:dyDescent="0.2">
      <c r="B79" s="25" t="s">
        <v>87</v>
      </c>
      <c r="C79" s="26">
        <v>4</v>
      </c>
      <c r="D79" s="22" t="s">
        <v>103</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165">
        <v>4</v>
      </c>
      <c r="D82" s="166" t="s">
        <v>88</v>
      </c>
      <c r="E82" s="167" t="s">
        <v>51</v>
      </c>
      <c r="F82" s="168" t="s">
        <v>104</v>
      </c>
      <c r="I82" s="138" t="s">
        <v>92</v>
      </c>
      <c r="AB82">
        <v>1</v>
      </c>
    </row>
    <row r="83" spans="2:28" x14ac:dyDescent="0.2">
      <c r="B83" s="190" t="s">
        <v>215</v>
      </c>
      <c r="C83" s="191"/>
      <c r="D83" s="192"/>
      <c r="E83" s="21"/>
      <c r="F83" s="193"/>
      <c r="I83" s="138"/>
    </row>
    <row r="84" spans="2:28" x14ac:dyDescent="0.2">
      <c r="B84" s="13" t="s">
        <v>39</v>
      </c>
      <c r="C84" s="131" t="s">
        <v>86</v>
      </c>
      <c r="D84" s="15" t="str">
        <f>IF(OR(C87="",C88=""),"",VLOOKUP(CONCATENATE(C87," - ",C88),Exposure,2))</f>
        <v>G</v>
      </c>
      <c r="E84" s="16" t="s">
        <v>135</v>
      </c>
      <c r="F84" s="113">
        <v>1</v>
      </c>
      <c r="I84" s="138" t="s">
        <v>92</v>
      </c>
      <c r="AB84">
        <v>2</v>
      </c>
    </row>
    <row r="85" spans="2:28" x14ac:dyDescent="0.2">
      <c r="B85" s="13" t="s">
        <v>84</v>
      </c>
      <c r="C85" s="131" t="s">
        <v>87</v>
      </c>
      <c r="D85" s="15" t="s">
        <v>126</v>
      </c>
      <c r="E85" s="16" t="s">
        <v>56</v>
      </c>
      <c r="F85" s="134" t="s">
        <v>142</v>
      </c>
      <c r="I85" s="138" t="s">
        <v>92</v>
      </c>
      <c r="AB85">
        <v>3</v>
      </c>
    </row>
    <row r="86" spans="2:28" x14ac:dyDescent="0.2">
      <c r="B86" s="13" t="s">
        <v>85</v>
      </c>
      <c r="C86" s="132" t="s">
        <v>87</v>
      </c>
      <c r="D86" s="18"/>
      <c r="E86" s="16" t="s">
        <v>91</v>
      </c>
      <c r="F86" s="134" t="s">
        <v>106</v>
      </c>
      <c r="I86" s="138" t="s">
        <v>92</v>
      </c>
      <c r="AB86">
        <v>4</v>
      </c>
    </row>
    <row r="87" spans="2:28" x14ac:dyDescent="0.2">
      <c r="B87" s="13" t="s">
        <v>44</v>
      </c>
      <c r="C87" s="133" t="s">
        <v>94</v>
      </c>
      <c r="D87" s="49" t="str">
        <f>IF(C87="","WARNING - Please enter a Probability.","")</f>
        <v/>
      </c>
      <c r="E87" s="16" t="s">
        <v>60</v>
      </c>
      <c r="F87" s="134" t="s">
        <v>107</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110</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111</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87</v>
      </c>
      <c r="C102" s="26">
        <v>1</v>
      </c>
      <c r="D102" s="22" t="s">
        <v>100</v>
      </c>
      <c r="E102" s="27" t="s">
        <v>86</v>
      </c>
      <c r="F102" s="28" t="s">
        <v>86</v>
      </c>
      <c r="I102" s="138" t="s">
        <v>92</v>
      </c>
      <c r="AB102">
        <v>20</v>
      </c>
    </row>
    <row r="103" spans="2:28" x14ac:dyDescent="0.2">
      <c r="B103" s="25" t="s">
        <v>87</v>
      </c>
      <c r="C103" s="26">
        <v>2</v>
      </c>
      <c r="D103" s="22" t="s">
        <v>101</v>
      </c>
      <c r="E103" s="27" t="s">
        <v>86</v>
      </c>
      <c r="F103" s="28" t="s">
        <v>86</v>
      </c>
      <c r="I103" s="138" t="s">
        <v>92</v>
      </c>
      <c r="AB103">
        <v>21</v>
      </c>
    </row>
    <row r="104" spans="2:28" x14ac:dyDescent="0.2">
      <c r="B104" s="25" t="s">
        <v>87</v>
      </c>
      <c r="C104" s="26">
        <v>3</v>
      </c>
      <c r="D104" s="22" t="s">
        <v>102</v>
      </c>
      <c r="E104" s="27" t="s">
        <v>86</v>
      </c>
      <c r="F104" s="28" t="s">
        <v>86</v>
      </c>
      <c r="I104" s="138" t="s">
        <v>92</v>
      </c>
      <c r="AB104">
        <v>22</v>
      </c>
    </row>
    <row r="105" spans="2:28" x14ac:dyDescent="0.2">
      <c r="B105" s="25" t="s">
        <v>87</v>
      </c>
      <c r="C105" s="26">
        <v>4</v>
      </c>
      <c r="D105" s="22" t="s">
        <v>103</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65">
        <v>5</v>
      </c>
      <c r="D108" s="166" t="s">
        <v>88</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t="s">
        <v>86</v>
      </c>
      <c r="D110" s="15" t="str">
        <f>IF(OR(C113="",C114=""),"",VLOOKUP(CONCATENATE(C113," - ",C114),Exposure,2))</f>
        <v>G</v>
      </c>
      <c r="E110" s="16" t="s">
        <v>135</v>
      </c>
      <c r="F110" s="113">
        <v>1</v>
      </c>
      <c r="I110" s="138" t="s">
        <v>92</v>
      </c>
      <c r="AB110">
        <v>2</v>
      </c>
    </row>
    <row r="111" spans="2:28" x14ac:dyDescent="0.2">
      <c r="B111" s="13" t="s">
        <v>84</v>
      </c>
      <c r="C111" s="131" t="s">
        <v>87</v>
      </c>
      <c r="D111" s="15" t="s">
        <v>126</v>
      </c>
      <c r="E111" s="16" t="s">
        <v>56</v>
      </c>
      <c r="F111" s="134" t="s">
        <v>142</v>
      </c>
      <c r="I111" s="138" t="s">
        <v>92</v>
      </c>
      <c r="AB111">
        <v>3</v>
      </c>
    </row>
    <row r="112" spans="2:28" x14ac:dyDescent="0.2">
      <c r="B112" s="13" t="s">
        <v>85</v>
      </c>
      <c r="C112" s="132" t="s">
        <v>87</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110</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111</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87</v>
      </c>
      <c r="C128" s="26">
        <v>1</v>
      </c>
      <c r="D128" s="22" t="s">
        <v>100</v>
      </c>
      <c r="E128" s="27" t="s">
        <v>86</v>
      </c>
      <c r="F128" s="28" t="s">
        <v>86</v>
      </c>
      <c r="I128" s="138" t="s">
        <v>92</v>
      </c>
      <c r="AB128">
        <v>20</v>
      </c>
    </row>
    <row r="129" spans="2:28" x14ac:dyDescent="0.2">
      <c r="B129" s="25" t="s">
        <v>87</v>
      </c>
      <c r="C129" s="26">
        <v>2</v>
      </c>
      <c r="D129" s="22" t="s">
        <v>101</v>
      </c>
      <c r="E129" s="27" t="s">
        <v>86</v>
      </c>
      <c r="F129" s="28" t="s">
        <v>86</v>
      </c>
      <c r="I129" s="138" t="s">
        <v>92</v>
      </c>
      <c r="AB129">
        <v>21</v>
      </c>
    </row>
    <row r="130" spans="2:28" x14ac:dyDescent="0.2">
      <c r="B130" s="25" t="s">
        <v>87</v>
      </c>
      <c r="C130" s="26">
        <v>3</v>
      </c>
      <c r="D130" s="22" t="s">
        <v>102</v>
      </c>
      <c r="E130" s="27" t="s">
        <v>86</v>
      </c>
      <c r="F130" s="28" t="s">
        <v>86</v>
      </c>
      <c r="I130" s="138" t="s">
        <v>92</v>
      </c>
      <c r="AB130">
        <v>22</v>
      </c>
    </row>
    <row r="131" spans="2:28" x14ac:dyDescent="0.2">
      <c r="B131" s="25" t="s">
        <v>87</v>
      </c>
      <c r="C131" s="26">
        <v>4</v>
      </c>
      <c r="D131" s="22" t="s">
        <v>103</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65">
        <v>6</v>
      </c>
      <c r="D134" s="166" t="s">
        <v>88</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t="s">
        <v>86</v>
      </c>
      <c r="D136" s="15" t="str">
        <f>IF(OR(C139="",C140=""),"",VLOOKUP(CONCATENATE(C139," - ",C140),Exposure,2))</f>
        <v>G</v>
      </c>
      <c r="E136" s="16" t="s">
        <v>135</v>
      </c>
      <c r="F136" s="113">
        <v>1</v>
      </c>
      <c r="I136" s="138" t="s">
        <v>92</v>
      </c>
      <c r="AB136">
        <v>2</v>
      </c>
    </row>
    <row r="137" spans="2:28" x14ac:dyDescent="0.2">
      <c r="B137" s="13" t="s">
        <v>84</v>
      </c>
      <c r="C137" s="131" t="s">
        <v>87</v>
      </c>
      <c r="D137" s="15" t="s">
        <v>126</v>
      </c>
      <c r="E137" s="16" t="s">
        <v>56</v>
      </c>
      <c r="F137" s="134" t="s">
        <v>142</v>
      </c>
      <c r="I137" s="138" t="s">
        <v>92</v>
      </c>
      <c r="AB137">
        <v>3</v>
      </c>
    </row>
    <row r="138" spans="2:28" x14ac:dyDescent="0.2">
      <c r="B138" s="13" t="s">
        <v>85</v>
      </c>
      <c r="C138" s="132" t="s">
        <v>87</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110</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111</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87</v>
      </c>
      <c r="C154" s="26">
        <v>1</v>
      </c>
      <c r="D154" s="22" t="s">
        <v>100</v>
      </c>
      <c r="E154" s="27" t="s">
        <v>86</v>
      </c>
      <c r="F154" s="28" t="s">
        <v>86</v>
      </c>
      <c r="I154" s="138" t="s">
        <v>92</v>
      </c>
      <c r="AB154">
        <v>20</v>
      </c>
    </row>
    <row r="155" spans="2:28" x14ac:dyDescent="0.2">
      <c r="B155" s="25" t="s">
        <v>87</v>
      </c>
      <c r="C155" s="26">
        <v>2</v>
      </c>
      <c r="D155" s="22" t="s">
        <v>101</v>
      </c>
      <c r="E155" s="27" t="s">
        <v>86</v>
      </c>
      <c r="F155" s="28" t="s">
        <v>86</v>
      </c>
      <c r="I155" s="138" t="s">
        <v>92</v>
      </c>
      <c r="AB155">
        <v>21</v>
      </c>
    </row>
    <row r="156" spans="2:28" x14ac:dyDescent="0.2">
      <c r="B156" s="25" t="s">
        <v>87</v>
      </c>
      <c r="C156" s="26">
        <v>3</v>
      </c>
      <c r="D156" s="22" t="s">
        <v>102</v>
      </c>
      <c r="E156" s="27" t="s">
        <v>86</v>
      </c>
      <c r="F156" s="28" t="s">
        <v>86</v>
      </c>
      <c r="I156" s="138" t="s">
        <v>92</v>
      </c>
      <c r="AB156">
        <v>22</v>
      </c>
    </row>
    <row r="157" spans="2:28" x14ac:dyDescent="0.2">
      <c r="B157" s="25" t="s">
        <v>87</v>
      </c>
      <c r="C157" s="26">
        <v>4</v>
      </c>
      <c r="D157" s="22" t="s">
        <v>103</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65">
        <v>7</v>
      </c>
      <c r="D160" s="166" t="s">
        <v>88</v>
      </c>
      <c r="E160" s="167" t="s">
        <v>51</v>
      </c>
      <c r="F160" s="168" t="s">
        <v>104</v>
      </c>
      <c r="I160" s="138" t="s">
        <v>93</v>
      </c>
      <c r="AB160">
        <v>1</v>
      </c>
    </row>
    <row r="161" spans="2:28" x14ac:dyDescent="0.2">
      <c r="B161" s="190" t="s">
        <v>215</v>
      </c>
      <c r="C161" s="191"/>
      <c r="D161" s="192"/>
      <c r="E161" s="21"/>
      <c r="F161" s="193"/>
      <c r="I161" s="138"/>
    </row>
    <row r="162" spans="2:28" x14ac:dyDescent="0.2">
      <c r="B162" s="13" t="s">
        <v>39</v>
      </c>
      <c r="C162" s="131" t="s">
        <v>86</v>
      </c>
      <c r="D162" s="15" t="str">
        <f>IF(OR(C165="",C166=""),"",VLOOKUP(CONCATENATE(C165," - ",C166),Exposure,2))</f>
        <v>G</v>
      </c>
      <c r="E162" s="16" t="s">
        <v>135</v>
      </c>
      <c r="F162" s="113">
        <v>1</v>
      </c>
      <c r="I162" s="138" t="s">
        <v>93</v>
      </c>
      <c r="AB162">
        <v>2</v>
      </c>
    </row>
    <row r="163" spans="2:28" x14ac:dyDescent="0.2">
      <c r="B163" s="13" t="s">
        <v>84</v>
      </c>
      <c r="C163" s="131" t="s">
        <v>87</v>
      </c>
      <c r="D163" s="15" t="s">
        <v>126</v>
      </c>
      <c r="E163" s="16" t="s">
        <v>56</v>
      </c>
      <c r="F163" s="134" t="s">
        <v>142</v>
      </c>
      <c r="I163" s="138" t="s">
        <v>93</v>
      </c>
      <c r="AB163">
        <v>3</v>
      </c>
    </row>
    <row r="164" spans="2:28" x14ac:dyDescent="0.2">
      <c r="B164" s="13" t="s">
        <v>85</v>
      </c>
      <c r="C164" s="132" t="s">
        <v>87</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110</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111</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87</v>
      </c>
      <c r="C180" s="26">
        <v>1</v>
      </c>
      <c r="D180" s="22" t="s">
        <v>100</v>
      </c>
      <c r="E180" s="27" t="s">
        <v>86</v>
      </c>
      <c r="F180" s="28" t="s">
        <v>86</v>
      </c>
      <c r="I180" s="138" t="s">
        <v>93</v>
      </c>
      <c r="AB180">
        <v>20</v>
      </c>
    </row>
    <row r="181" spans="2:28" x14ac:dyDescent="0.2">
      <c r="B181" s="25" t="s">
        <v>87</v>
      </c>
      <c r="C181" s="26">
        <v>2</v>
      </c>
      <c r="D181" s="22" t="s">
        <v>101</v>
      </c>
      <c r="E181" s="27" t="s">
        <v>86</v>
      </c>
      <c r="F181" s="28" t="s">
        <v>86</v>
      </c>
      <c r="I181" s="138" t="s">
        <v>93</v>
      </c>
      <c r="AB181">
        <v>21</v>
      </c>
    </row>
    <row r="182" spans="2:28" x14ac:dyDescent="0.2">
      <c r="B182" s="25" t="s">
        <v>87</v>
      </c>
      <c r="C182" s="26">
        <v>3</v>
      </c>
      <c r="D182" s="22" t="s">
        <v>102</v>
      </c>
      <c r="E182" s="27" t="s">
        <v>86</v>
      </c>
      <c r="F182" s="28" t="s">
        <v>86</v>
      </c>
      <c r="I182" s="138" t="s">
        <v>93</v>
      </c>
      <c r="AB182">
        <v>22</v>
      </c>
    </row>
    <row r="183" spans="2:28" x14ac:dyDescent="0.2">
      <c r="B183" s="25" t="s">
        <v>87</v>
      </c>
      <c r="C183" s="26">
        <v>4</v>
      </c>
      <c r="D183" s="22" t="s">
        <v>103</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v>8</v>
      </c>
      <c r="D186" s="166" t="s">
        <v>88</v>
      </c>
      <c r="E186" s="167" t="s">
        <v>51</v>
      </c>
      <c r="F186" s="168" t="s">
        <v>104</v>
      </c>
      <c r="I186" s="138" t="s">
        <v>93</v>
      </c>
      <c r="AB186">
        <v>1</v>
      </c>
    </row>
    <row r="187" spans="2:28" x14ac:dyDescent="0.2">
      <c r="B187" s="190" t="s">
        <v>215</v>
      </c>
      <c r="C187" s="191"/>
      <c r="D187" s="192"/>
      <c r="E187" s="21"/>
      <c r="F187" s="193"/>
      <c r="I187" s="138"/>
    </row>
    <row r="188" spans="2:28" x14ac:dyDescent="0.2">
      <c r="B188" s="13" t="s">
        <v>39</v>
      </c>
      <c r="C188" s="131" t="s">
        <v>86</v>
      </c>
      <c r="D188" s="15" t="str">
        <f>IF(OR(C191="",C192=""),"",VLOOKUP(CONCATENATE(C191," - ",C192),Exposure,2))</f>
        <v>G</v>
      </c>
      <c r="E188" s="16" t="s">
        <v>135</v>
      </c>
      <c r="F188" s="113">
        <v>1</v>
      </c>
      <c r="I188" s="138" t="s">
        <v>93</v>
      </c>
      <c r="AB188">
        <v>2</v>
      </c>
    </row>
    <row r="189" spans="2:28" x14ac:dyDescent="0.2">
      <c r="B189" s="13" t="s">
        <v>84</v>
      </c>
      <c r="C189" s="131" t="s">
        <v>87</v>
      </c>
      <c r="D189" s="15" t="s">
        <v>126</v>
      </c>
      <c r="E189" s="16" t="s">
        <v>56</v>
      </c>
      <c r="F189" s="134" t="s">
        <v>142</v>
      </c>
      <c r="I189" s="138" t="s">
        <v>93</v>
      </c>
      <c r="AB189">
        <v>3</v>
      </c>
    </row>
    <row r="190" spans="2:28" x14ac:dyDescent="0.2">
      <c r="B190" s="13" t="s">
        <v>85</v>
      </c>
      <c r="C190" s="132" t="s">
        <v>87</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110</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111</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87</v>
      </c>
      <c r="C206" s="26">
        <v>1</v>
      </c>
      <c r="D206" s="22" t="s">
        <v>100</v>
      </c>
      <c r="E206" s="27" t="s">
        <v>86</v>
      </c>
      <c r="F206" s="28" t="s">
        <v>86</v>
      </c>
      <c r="I206" s="138" t="s">
        <v>93</v>
      </c>
      <c r="AB206">
        <v>20</v>
      </c>
    </row>
    <row r="207" spans="2:28" x14ac:dyDescent="0.2">
      <c r="B207" s="25" t="s">
        <v>87</v>
      </c>
      <c r="C207" s="26">
        <v>2</v>
      </c>
      <c r="D207" s="22" t="s">
        <v>101</v>
      </c>
      <c r="E207" s="27" t="s">
        <v>86</v>
      </c>
      <c r="F207" s="28" t="s">
        <v>86</v>
      </c>
      <c r="I207" s="138" t="s">
        <v>93</v>
      </c>
      <c r="AB207">
        <v>21</v>
      </c>
    </row>
    <row r="208" spans="2:28" x14ac:dyDescent="0.2">
      <c r="B208" s="25" t="s">
        <v>87</v>
      </c>
      <c r="C208" s="26">
        <v>3</v>
      </c>
      <c r="D208" s="22" t="s">
        <v>102</v>
      </c>
      <c r="E208" s="27" t="s">
        <v>86</v>
      </c>
      <c r="F208" s="28" t="s">
        <v>86</v>
      </c>
      <c r="I208" s="138" t="s">
        <v>93</v>
      </c>
      <c r="AB208">
        <v>22</v>
      </c>
    </row>
    <row r="209" spans="2:28" x14ac:dyDescent="0.2">
      <c r="B209" s="25" t="s">
        <v>87</v>
      </c>
      <c r="C209" s="26">
        <v>4</v>
      </c>
      <c r="D209" s="22" t="s">
        <v>103</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v>9</v>
      </c>
      <c r="D212" s="166" t="s">
        <v>88</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t="s">
        <v>86</v>
      </c>
      <c r="D214" s="15" t="str">
        <f>IF(OR(C217="",C218=""),"",VLOOKUP(CONCATENATE(C217," - ",C218),Exposure,2))</f>
        <v>G</v>
      </c>
      <c r="E214" s="16" t="s">
        <v>135</v>
      </c>
      <c r="F214" s="113">
        <v>1</v>
      </c>
      <c r="I214" s="138" t="s">
        <v>93</v>
      </c>
      <c r="AB214">
        <v>2</v>
      </c>
    </row>
    <row r="215" spans="2:28" x14ac:dyDescent="0.2">
      <c r="B215" s="13" t="s">
        <v>84</v>
      </c>
      <c r="C215" s="131" t="s">
        <v>87</v>
      </c>
      <c r="D215" s="15" t="s">
        <v>126</v>
      </c>
      <c r="E215" s="16" t="s">
        <v>56</v>
      </c>
      <c r="F215" s="134" t="s">
        <v>142</v>
      </c>
      <c r="I215" s="138" t="s">
        <v>93</v>
      </c>
      <c r="AB215">
        <v>3</v>
      </c>
    </row>
    <row r="216" spans="2:28" x14ac:dyDescent="0.2">
      <c r="B216" s="13" t="s">
        <v>85</v>
      </c>
      <c r="C216" s="132" t="s">
        <v>87</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110</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111</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87</v>
      </c>
      <c r="C232" s="26">
        <v>1</v>
      </c>
      <c r="D232" s="22" t="s">
        <v>100</v>
      </c>
      <c r="E232" s="27" t="s">
        <v>86</v>
      </c>
      <c r="F232" s="28" t="s">
        <v>86</v>
      </c>
      <c r="I232" s="138" t="s">
        <v>93</v>
      </c>
      <c r="AB232">
        <v>20</v>
      </c>
    </row>
    <row r="233" spans="2:28" x14ac:dyDescent="0.2">
      <c r="B233" s="25" t="s">
        <v>87</v>
      </c>
      <c r="C233" s="26">
        <v>2</v>
      </c>
      <c r="D233" s="22" t="s">
        <v>101</v>
      </c>
      <c r="E233" s="27" t="s">
        <v>86</v>
      </c>
      <c r="F233" s="28" t="s">
        <v>86</v>
      </c>
      <c r="I233" s="138" t="s">
        <v>93</v>
      </c>
      <c r="AB233">
        <v>21</v>
      </c>
    </row>
    <row r="234" spans="2:28" x14ac:dyDescent="0.2">
      <c r="B234" s="25" t="s">
        <v>87</v>
      </c>
      <c r="C234" s="26">
        <v>3</v>
      </c>
      <c r="D234" s="22" t="s">
        <v>102</v>
      </c>
      <c r="E234" s="27" t="s">
        <v>86</v>
      </c>
      <c r="F234" s="28" t="s">
        <v>86</v>
      </c>
      <c r="I234" s="138" t="s">
        <v>93</v>
      </c>
      <c r="AB234">
        <v>22</v>
      </c>
    </row>
    <row r="235" spans="2:28" x14ac:dyDescent="0.2">
      <c r="B235" s="25" t="s">
        <v>87</v>
      </c>
      <c r="C235" s="26">
        <v>4</v>
      </c>
      <c r="D235" s="22" t="s">
        <v>103</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65">
        <v>10</v>
      </c>
      <c r="D238" s="166" t="s">
        <v>88</v>
      </c>
      <c r="E238" s="167" t="s">
        <v>51</v>
      </c>
      <c r="F238" s="168" t="s">
        <v>104</v>
      </c>
      <c r="I238" s="138" t="s">
        <v>93</v>
      </c>
      <c r="AB238">
        <v>1</v>
      </c>
    </row>
    <row r="239" spans="2:28" x14ac:dyDescent="0.2">
      <c r="B239" s="190" t="s">
        <v>215</v>
      </c>
      <c r="C239" s="191"/>
      <c r="D239" s="192"/>
      <c r="E239" s="21"/>
      <c r="F239" s="193"/>
      <c r="I239" s="138"/>
    </row>
    <row r="240" spans="2:28" x14ac:dyDescent="0.2">
      <c r="B240" s="13" t="s">
        <v>39</v>
      </c>
      <c r="C240" s="131" t="s">
        <v>86</v>
      </c>
      <c r="D240" s="15" t="str">
        <f>IF(OR(C243="",C244=""),"",VLOOKUP(CONCATENATE(C243," - ",C244),Exposure,2))</f>
        <v>G</v>
      </c>
      <c r="E240" s="16" t="s">
        <v>135</v>
      </c>
      <c r="F240" s="113">
        <v>1</v>
      </c>
      <c r="I240" s="138" t="s">
        <v>93</v>
      </c>
      <c r="AB240">
        <v>2</v>
      </c>
    </row>
    <row r="241" spans="2:28" x14ac:dyDescent="0.2">
      <c r="B241" s="13" t="s">
        <v>84</v>
      </c>
      <c r="C241" s="131" t="s">
        <v>87</v>
      </c>
      <c r="D241" s="15" t="s">
        <v>126</v>
      </c>
      <c r="E241" s="16" t="s">
        <v>56</v>
      </c>
      <c r="F241" s="134" t="s">
        <v>142</v>
      </c>
      <c r="I241" s="138" t="s">
        <v>93</v>
      </c>
      <c r="AB241">
        <v>3</v>
      </c>
    </row>
    <row r="242" spans="2:28" x14ac:dyDescent="0.2">
      <c r="B242" s="13" t="s">
        <v>85</v>
      </c>
      <c r="C242" s="132" t="s">
        <v>87</v>
      </c>
      <c r="D242" s="18"/>
      <c r="E242" s="16" t="s">
        <v>91</v>
      </c>
      <c r="F242" s="134" t="s">
        <v>106</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110</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111</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87</v>
      </c>
      <c r="C258" s="26">
        <v>1</v>
      </c>
      <c r="D258" s="22" t="s">
        <v>100</v>
      </c>
      <c r="E258" s="27" t="s">
        <v>86</v>
      </c>
      <c r="F258" s="28" t="s">
        <v>86</v>
      </c>
      <c r="I258" s="138" t="s">
        <v>93</v>
      </c>
      <c r="AB258">
        <v>20</v>
      </c>
    </row>
    <row r="259" spans="2:28" x14ac:dyDescent="0.2">
      <c r="B259" s="25" t="s">
        <v>87</v>
      </c>
      <c r="C259" s="26">
        <v>2</v>
      </c>
      <c r="D259" s="22" t="s">
        <v>101</v>
      </c>
      <c r="E259" s="27" t="s">
        <v>86</v>
      </c>
      <c r="F259" s="28" t="s">
        <v>86</v>
      </c>
      <c r="I259" s="138" t="s">
        <v>93</v>
      </c>
      <c r="AB259">
        <v>21</v>
      </c>
    </row>
    <row r="260" spans="2:28" x14ac:dyDescent="0.2">
      <c r="B260" s="25" t="s">
        <v>87</v>
      </c>
      <c r="C260" s="26">
        <v>3</v>
      </c>
      <c r="D260" s="22" t="s">
        <v>102</v>
      </c>
      <c r="E260" s="27" t="s">
        <v>86</v>
      </c>
      <c r="F260" s="28" t="s">
        <v>86</v>
      </c>
      <c r="I260" s="138" t="s">
        <v>93</v>
      </c>
      <c r="AB260">
        <v>22</v>
      </c>
    </row>
    <row r="261" spans="2:28" x14ac:dyDescent="0.2">
      <c r="B261" s="25" t="s">
        <v>87</v>
      </c>
      <c r="C261" s="26">
        <v>4</v>
      </c>
      <c r="D261" s="22" t="s">
        <v>103</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65">
        <v>11</v>
      </c>
      <c r="D264" s="166" t="s">
        <v>88</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t="s">
        <v>86</v>
      </c>
      <c r="D266" s="15" t="str">
        <f>IF(OR(C269="",C270=""),"",VLOOKUP(CONCATENATE(C269," - ",C270),Exposure,2))</f>
        <v>G</v>
      </c>
      <c r="E266" s="16" t="s">
        <v>135</v>
      </c>
      <c r="F266" s="113">
        <v>1</v>
      </c>
      <c r="I266" s="138" t="s">
        <v>93</v>
      </c>
      <c r="AB266">
        <v>2</v>
      </c>
    </row>
    <row r="267" spans="2:28" x14ac:dyDescent="0.2">
      <c r="B267" s="13" t="s">
        <v>84</v>
      </c>
      <c r="C267" s="131" t="s">
        <v>87</v>
      </c>
      <c r="D267" s="15" t="s">
        <v>126</v>
      </c>
      <c r="E267" s="16" t="s">
        <v>56</v>
      </c>
      <c r="F267" s="134" t="s">
        <v>142</v>
      </c>
      <c r="I267" s="138" t="s">
        <v>93</v>
      </c>
      <c r="AB267">
        <v>3</v>
      </c>
    </row>
    <row r="268" spans="2:28" x14ac:dyDescent="0.2">
      <c r="B268" s="13" t="s">
        <v>85</v>
      </c>
      <c r="C268" s="132" t="s">
        <v>87</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110</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111</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87</v>
      </c>
      <c r="C284" s="26">
        <v>1</v>
      </c>
      <c r="D284" s="22" t="s">
        <v>100</v>
      </c>
      <c r="E284" s="27" t="s">
        <v>86</v>
      </c>
      <c r="F284" s="28" t="s">
        <v>86</v>
      </c>
      <c r="I284" s="138" t="s">
        <v>93</v>
      </c>
      <c r="AB284">
        <v>20</v>
      </c>
    </row>
    <row r="285" spans="2:28" x14ac:dyDescent="0.2">
      <c r="B285" s="25" t="s">
        <v>87</v>
      </c>
      <c r="C285" s="26">
        <v>2</v>
      </c>
      <c r="D285" s="22" t="s">
        <v>101</v>
      </c>
      <c r="E285" s="27" t="s">
        <v>86</v>
      </c>
      <c r="F285" s="28" t="s">
        <v>86</v>
      </c>
      <c r="I285" s="138" t="s">
        <v>93</v>
      </c>
      <c r="AB285">
        <v>21</v>
      </c>
    </row>
    <row r="286" spans="2:28" x14ac:dyDescent="0.2">
      <c r="B286" s="25" t="s">
        <v>87</v>
      </c>
      <c r="C286" s="26">
        <v>3</v>
      </c>
      <c r="D286" s="22" t="s">
        <v>102</v>
      </c>
      <c r="E286" s="27" t="s">
        <v>86</v>
      </c>
      <c r="F286" s="28" t="s">
        <v>86</v>
      </c>
      <c r="I286" s="138" t="s">
        <v>93</v>
      </c>
      <c r="AB286">
        <v>22</v>
      </c>
    </row>
    <row r="287" spans="2:28" x14ac:dyDescent="0.2">
      <c r="B287" s="25" t="s">
        <v>87</v>
      </c>
      <c r="C287" s="26">
        <v>4</v>
      </c>
      <c r="D287" s="22" t="s">
        <v>103</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165">
        <v>12</v>
      </c>
      <c r="D290" s="166" t="s">
        <v>88</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t="s">
        <v>86</v>
      </c>
      <c r="D292" s="15" t="str">
        <f>IF(OR(C295="",C296=""),"",VLOOKUP(CONCATENATE(C295," - ",C296),Exposure,2))</f>
        <v>G</v>
      </c>
      <c r="E292" s="16" t="s">
        <v>135</v>
      </c>
      <c r="F292" s="113">
        <v>1</v>
      </c>
      <c r="I292" s="138" t="s">
        <v>93</v>
      </c>
      <c r="AB292">
        <v>2</v>
      </c>
    </row>
    <row r="293" spans="2:28" x14ac:dyDescent="0.2">
      <c r="B293" s="13" t="s">
        <v>84</v>
      </c>
      <c r="C293" s="131" t="s">
        <v>87</v>
      </c>
      <c r="D293" s="15" t="s">
        <v>126</v>
      </c>
      <c r="E293" s="16" t="s">
        <v>56</v>
      </c>
      <c r="F293" s="134" t="s">
        <v>142</v>
      </c>
      <c r="I293" s="138" t="s">
        <v>93</v>
      </c>
      <c r="AB293">
        <v>3</v>
      </c>
    </row>
    <row r="294" spans="2:28" x14ac:dyDescent="0.2">
      <c r="B294" s="13" t="s">
        <v>85</v>
      </c>
      <c r="C294" s="132" t="s">
        <v>87</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110</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111</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87</v>
      </c>
      <c r="C310" s="26">
        <v>1</v>
      </c>
      <c r="D310" s="22" t="s">
        <v>100</v>
      </c>
      <c r="E310" s="27" t="s">
        <v>86</v>
      </c>
      <c r="F310" s="28" t="s">
        <v>86</v>
      </c>
      <c r="I310" s="138" t="s">
        <v>93</v>
      </c>
      <c r="AB310">
        <v>20</v>
      </c>
    </row>
    <row r="311" spans="2:28" x14ac:dyDescent="0.2">
      <c r="B311" s="25" t="s">
        <v>87</v>
      </c>
      <c r="C311" s="26">
        <v>2</v>
      </c>
      <c r="D311" s="22" t="s">
        <v>101</v>
      </c>
      <c r="E311" s="27" t="s">
        <v>86</v>
      </c>
      <c r="F311" s="28" t="s">
        <v>86</v>
      </c>
      <c r="I311" s="138" t="s">
        <v>93</v>
      </c>
      <c r="AB311">
        <v>21</v>
      </c>
    </row>
    <row r="312" spans="2:28" x14ac:dyDescent="0.2">
      <c r="B312" s="25" t="s">
        <v>87</v>
      </c>
      <c r="C312" s="26">
        <v>3</v>
      </c>
      <c r="D312" s="22" t="s">
        <v>102</v>
      </c>
      <c r="E312" s="27" t="s">
        <v>86</v>
      </c>
      <c r="F312" s="28" t="s">
        <v>86</v>
      </c>
      <c r="I312" s="138" t="s">
        <v>93</v>
      </c>
      <c r="AB312">
        <v>22</v>
      </c>
    </row>
    <row r="313" spans="2:28" x14ac:dyDescent="0.2">
      <c r="B313" s="25" t="s">
        <v>87</v>
      </c>
      <c r="C313" s="26">
        <v>4</v>
      </c>
      <c r="D313" s="22" t="s">
        <v>103</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65">
        <v>13</v>
      </c>
      <c r="D316" s="166" t="s">
        <v>88</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t="s">
        <v>86</v>
      </c>
      <c r="D318" s="15" t="str">
        <f>IF(OR(C321="",C322=""),"",VLOOKUP(CONCATENATE(C321," - ",C322),Exposure,2))</f>
        <v>G</v>
      </c>
      <c r="E318" s="16" t="s">
        <v>135</v>
      </c>
      <c r="F318" s="113">
        <v>1</v>
      </c>
      <c r="I318" s="138" t="s">
        <v>93</v>
      </c>
      <c r="AB318">
        <v>2</v>
      </c>
    </row>
    <row r="319" spans="2:28" x14ac:dyDescent="0.2">
      <c r="B319" s="13" t="s">
        <v>84</v>
      </c>
      <c r="C319" s="131" t="s">
        <v>87</v>
      </c>
      <c r="D319" s="15" t="s">
        <v>126</v>
      </c>
      <c r="E319" s="16" t="s">
        <v>56</v>
      </c>
      <c r="F319" s="134" t="s">
        <v>142</v>
      </c>
      <c r="I319" s="138" t="s">
        <v>93</v>
      </c>
      <c r="AB319">
        <v>3</v>
      </c>
    </row>
    <row r="320" spans="2:28" x14ac:dyDescent="0.2">
      <c r="B320" s="13" t="s">
        <v>85</v>
      </c>
      <c r="C320" s="132" t="s">
        <v>87</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110</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111</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87</v>
      </c>
      <c r="C336" s="26">
        <v>1</v>
      </c>
      <c r="D336" s="22" t="s">
        <v>100</v>
      </c>
      <c r="E336" s="27" t="s">
        <v>86</v>
      </c>
      <c r="F336" s="28" t="s">
        <v>86</v>
      </c>
      <c r="I336" s="138" t="s">
        <v>93</v>
      </c>
      <c r="AB336">
        <v>20</v>
      </c>
    </row>
    <row r="337" spans="2:28" x14ac:dyDescent="0.2">
      <c r="B337" s="25" t="s">
        <v>87</v>
      </c>
      <c r="C337" s="26">
        <v>2</v>
      </c>
      <c r="D337" s="22" t="s">
        <v>101</v>
      </c>
      <c r="E337" s="27" t="s">
        <v>86</v>
      </c>
      <c r="F337" s="28" t="s">
        <v>86</v>
      </c>
      <c r="I337" s="138" t="s">
        <v>93</v>
      </c>
      <c r="AB337">
        <v>21</v>
      </c>
    </row>
    <row r="338" spans="2:28" x14ac:dyDescent="0.2">
      <c r="B338" s="25" t="s">
        <v>87</v>
      </c>
      <c r="C338" s="26">
        <v>3</v>
      </c>
      <c r="D338" s="22" t="s">
        <v>102</v>
      </c>
      <c r="E338" s="27" t="s">
        <v>86</v>
      </c>
      <c r="F338" s="28" t="s">
        <v>86</v>
      </c>
      <c r="I338" s="138" t="s">
        <v>93</v>
      </c>
      <c r="AB338">
        <v>22</v>
      </c>
    </row>
    <row r="339" spans="2:28" x14ac:dyDescent="0.2">
      <c r="B339" s="25" t="s">
        <v>87</v>
      </c>
      <c r="C339" s="26">
        <v>4</v>
      </c>
      <c r="D339" s="22" t="s">
        <v>103</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65">
        <v>14</v>
      </c>
      <c r="D342" s="166" t="s">
        <v>88</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t="s">
        <v>86</v>
      </c>
      <c r="D344" s="15" t="str">
        <f>IF(OR(C347="",C348=""),"",VLOOKUP(CONCATENATE(C347," - ",C348),Exposure,2))</f>
        <v>G</v>
      </c>
      <c r="E344" s="16" t="s">
        <v>135</v>
      </c>
      <c r="F344" s="113">
        <v>1</v>
      </c>
      <c r="I344" s="138" t="s">
        <v>93</v>
      </c>
      <c r="AB344">
        <v>2</v>
      </c>
    </row>
    <row r="345" spans="2:28" x14ac:dyDescent="0.2">
      <c r="B345" s="13" t="s">
        <v>84</v>
      </c>
      <c r="C345" s="131" t="s">
        <v>87</v>
      </c>
      <c r="D345" s="15" t="s">
        <v>126</v>
      </c>
      <c r="E345" s="16" t="s">
        <v>56</v>
      </c>
      <c r="F345" s="134" t="s">
        <v>142</v>
      </c>
      <c r="I345" s="138" t="s">
        <v>93</v>
      </c>
      <c r="AB345">
        <v>3</v>
      </c>
    </row>
    <row r="346" spans="2:28" x14ac:dyDescent="0.2">
      <c r="B346" s="13" t="s">
        <v>85</v>
      </c>
      <c r="C346" s="132" t="s">
        <v>87</v>
      </c>
      <c r="D346" s="18"/>
      <c r="E346" s="16" t="s">
        <v>91</v>
      </c>
      <c r="F346" s="134" t="s">
        <v>106</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110</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111</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87</v>
      </c>
      <c r="C362" s="26">
        <v>1</v>
      </c>
      <c r="D362" s="22" t="s">
        <v>100</v>
      </c>
      <c r="E362" s="27" t="s">
        <v>86</v>
      </c>
      <c r="F362" s="28" t="s">
        <v>86</v>
      </c>
      <c r="I362" s="138" t="s">
        <v>93</v>
      </c>
      <c r="AB362">
        <v>20</v>
      </c>
    </row>
    <row r="363" spans="2:28" x14ac:dyDescent="0.2">
      <c r="B363" s="25" t="s">
        <v>87</v>
      </c>
      <c r="C363" s="26">
        <v>2</v>
      </c>
      <c r="D363" s="22" t="s">
        <v>101</v>
      </c>
      <c r="E363" s="27" t="s">
        <v>86</v>
      </c>
      <c r="F363" s="28" t="s">
        <v>86</v>
      </c>
      <c r="I363" s="138" t="s">
        <v>93</v>
      </c>
      <c r="AB363">
        <v>21</v>
      </c>
    </row>
    <row r="364" spans="2:28" x14ac:dyDescent="0.2">
      <c r="B364" s="25" t="s">
        <v>87</v>
      </c>
      <c r="C364" s="26">
        <v>3</v>
      </c>
      <c r="D364" s="22" t="s">
        <v>102</v>
      </c>
      <c r="E364" s="27" t="s">
        <v>86</v>
      </c>
      <c r="F364" s="28" t="s">
        <v>86</v>
      </c>
      <c r="I364" s="138" t="s">
        <v>93</v>
      </c>
      <c r="AB364">
        <v>22</v>
      </c>
    </row>
    <row r="365" spans="2:28" x14ac:dyDescent="0.2">
      <c r="B365" s="25" t="s">
        <v>87</v>
      </c>
      <c r="C365" s="26">
        <v>4</v>
      </c>
      <c r="D365" s="22" t="s">
        <v>103</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165">
        <v>15</v>
      </c>
      <c r="D368" s="166" t="s">
        <v>88</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131" t="s">
        <v>86</v>
      </c>
      <c r="D370" s="15" t="str">
        <f>IF(OR(C373="",C374=""),"",VLOOKUP(CONCATENATE(C373," - ",C374),Exposure,2))</f>
        <v>G</v>
      </c>
      <c r="E370" s="16" t="s">
        <v>135</v>
      </c>
      <c r="F370" s="113">
        <v>1</v>
      </c>
      <c r="I370" s="138" t="s">
        <v>93</v>
      </c>
      <c r="AB370">
        <v>2</v>
      </c>
    </row>
    <row r="371" spans="2:28" x14ac:dyDescent="0.2">
      <c r="B371" s="13" t="s">
        <v>84</v>
      </c>
      <c r="C371" s="131" t="s">
        <v>87</v>
      </c>
      <c r="D371" s="15" t="s">
        <v>126</v>
      </c>
      <c r="E371" s="16" t="s">
        <v>56</v>
      </c>
      <c r="F371" s="134" t="s">
        <v>142</v>
      </c>
      <c r="I371" s="138" t="s">
        <v>93</v>
      </c>
      <c r="AB371">
        <v>3</v>
      </c>
    </row>
    <row r="372" spans="2:28" x14ac:dyDescent="0.2">
      <c r="B372" s="13" t="s">
        <v>85</v>
      </c>
      <c r="C372" s="132" t="s">
        <v>87</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110</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111</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87</v>
      </c>
      <c r="C388" s="26">
        <v>1</v>
      </c>
      <c r="D388" s="22" t="s">
        <v>100</v>
      </c>
      <c r="E388" s="27" t="s">
        <v>86</v>
      </c>
      <c r="F388" s="28" t="s">
        <v>86</v>
      </c>
      <c r="I388" s="138" t="s">
        <v>93</v>
      </c>
      <c r="AB388">
        <v>20</v>
      </c>
    </row>
    <row r="389" spans="2:28" x14ac:dyDescent="0.2">
      <c r="B389" s="25" t="s">
        <v>87</v>
      </c>
      <c r="C389" s="26">
        <v>2</v>
      </c>
      <c r="D389" s="22" t="s">
        <v>101</v>
      </c>
      <c r="E389" s="27" t="s">
        <v>86</v>
      </c>
      <c r="F389" s="28" t="s">
        <v>86</v>
      </c>
      <c r="I389" s="138" t="s">
        <v>93</v>
      </c>
      <c r="AB389">
        <v>21</v>
      </c>
    </row>
    <row r="390" spans="2:28" x14ac:dyDescent="0.2">
      <c r="B390" s="25" t="s">
        <v>87</v>
      </c>
      <c r="C390" s="26">
        <v>3</v>
      </c>
      <c r="D390" s="22" t="s">
        <v>102</v>
      </c>
      <c r="E390" s="27" t="s">
        <v>86</v>
      </c>
      <c r="F390" s="28" t="s">
        <v>86</v>
      </c>
      <c r="I390" s="138" t="s">
        <v>93</v>
      </c>
      <c r="AB390">
        <v>22</v>
      </c>
    </row>
    <row r="391" spans="2:28" x14ac:dyDescent="0.2">
      <c r="B391" s="25" t="s">
        <v>87</v>
      </c>
      <c r="C391" s="26">
        <v>4</v>
      </c>
      <c r="D391" s="22" t="s">
        <v>103</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65">
        <v>16</v>
      </c>
      <c r="D394" s="166" t="s">
        <v>88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t="s">
        <v>86</v>
      </c>
      <c r="D396" s="15" t="str">
        <f>IF(OR(C399="",C400=""),"",VLOOKUP(CONCATENATE(C399," - ",C400),Exposure,2))</f>
        <v>G</v>
      </c>
      <c r="E396" s="16" t="s">
        <v>135</v>
      </c>
      <c r="F396" s="113">
        <v>1</v>
      </c>
      <c r="I396" s="138" t="s">
        <v>93</v>
      </c>
      <c r="AB396">
        <v>2</v>
      </c>
    </row>
    <row r="397" spans="2:28" x14ac:dyDescent="0.2">
      <c r="B397" s="13" t="s">
        <v>84</v>
      </c>
      <c r="C397" s="131" t="s">
        <v>87</v>
      </c>
      <c r="D397" s="15" t="s">
        <v>126</v>
      </c>
      <c r="E397" s="16" t="s">
        <v>56</v>
      </c>
      <c r="F397" s="134" t="s">
        <v>142</v>
      </c>
      <c r="I397" s="138" t="s">
        <v>93</v>
      </c>
      <c r="AB397">
        <v>3</v>
      </c>
    </row>
    <row r="398" spans="2:28" x14ac:dyDescent="0.2">
      <c r="B398" s="13" t="s">
        <v>85</v>
      </c>
      <c r="C398" s="132" t="s">
        <v>87</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110</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111</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87</v>
      </c>
      <c r="C414" s="26">
        <v>1</v>
      </c>
      <c r="D414" s="22" t="s">
        <v>100</v>
      </c>
      <c r="E414" s="27" t="s">
        <v>86</v>
      </c>
      <c r="F414" s="28" t="s">
        <v>86</v>
      </c>
      <c r="I414" s="138" t="s">
        <v>93</v>
      </c>
      <c r="AB414">
        <v>20</v>
      </c>
    </row>
    <row r="415" spans="2:28" x14ac:dyDescent="0.2">
      <c r="B415" s="25" t="s">
        <v>87</v>
      </c>
      <c r="C415" s="26">
        <v>2</v>
      </c>
      <c r="D415" s="22" t="s">
        <v>101</v>
      </c>
      <c r="E415" s="27" t="s">
        <v>86</v>
      </c>
      <c r="F415" s="28" t="s">
        <v>86</v>
      </c>
      <c r="I415" s="138" t="s">
        <v>93</v>
      </c>
      <c r="AB415">
        <v>21</v>
      </c>
    </row>
    <row r="416" spans="2:28" x14ac:dyDescent="0.2">
      <c r="B416" s="25" t="s">
        <v>87</v>
      </c>
      <c r="C416" s="26">
        <v>3</v>
      </c>
      <c r="D416" s="22" t="s">
        <v>102</v>
      </c>
      <c r="E416" s="27" t="s">
        <v>86</v>
      </c>
      <c r="F416" s="28" t="s">
        <v>86</v>
      </c>
      <c r="I416" s="138" t="s">
        <v>93</v>
      </c>
      <c r="AB416">
        <v>22</v>
      </c>
    </row>
    <row r="417" spans="2:28" x14ac:dyDescent="0.2">
      <c r="B417" s="25" t="s">
        <v>87</v>
      </c>
      <c r="C417" s="26">
        <v>4</v>
      </c>
      <c r="D417" s="22" t="s">
        <v>103</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t="s">
        <v>88</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t="s">
        <v>86</v>
      </c>
      <c r="D422" s="15" t="str">
        <f>IF(OR(C425="",C426=""),"",VLOOKUP(CONCATENATE(C425," - ",C426),Exposure,2))</f>
        <v>G</v>
      </c>
      <c r="E422" s="16" t="s">
        <v>135</v>
      </c>
      <c r="F422" s="113">
        <v>1</v>
      </c>
      <c r="I422" s="138" t="s">
        <v>93</v>
      </c>
      <c r="AB422">
        <v>2</v>
      </c>
    </row>
    <row r="423" spans="2:28" x14ac:dyDescent="0.2">
      <c r="B423" s="13" t="s">
        <v>84</v>
      </c>
      <c r="C423" s="131" t="s">
        <v>87</v>
      </c>
      <c r="D423" s="15" t="s">
        <v>126</v>
      </c>
      <c r="E423" s="16" t="s">
        <v>56</v>
      </c>
      <c r="F423" s="134" t="s">
        <v>142</v>
      </c>
      <c r="I423" s="138" t="s">
        <v>93</v>
      </c>
      <c r="AB423">
        <v>3</v>
      </c>
    </row>
    <row r="424" spans="2:28" x14ac:dyDescent="0.2">
      <c r="B424" s="13" t="s">
        <v>85</v>
      </c>
      <c r="C424" s="132" t="s">
        <v>87</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110</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111</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t="s">
        <v>88</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t="s">
        <v>86</v>
      </c>
      <c r="D448" s="15" t="str">
        <f>IF(OR(C451="",C452=""),"",VLOOKUP(CONCATENATE(C451," - ",C452),Exposure,2))</f>
        <v>G</v>
      </c>
      <c r="E448" s="16" t="s">
        <v>135</v>
      </c>
      <c r="F448" s="113">
        <v>1</v>
      </c>
      <c r="I448" s="138" t="s">
        <v>93</v>
      </c>
      <c r="AB448">
        <v>2</v>
      </c>
    </row>
    <row r="449" spans="2:28" x14ac:dyDescent="0.2">
      <c r="B449" s="13" t="s">
        <v>84</v>
      </c>
      <c r="C449" s="131" t="s">
        <v>87</v>
      </c>
      <c r="D449" s="15" t="s">
        <v>126</v>
      </c>
      <c r="E449" s="16" t="s">
        <v>56</v>
      </c>
      <c r="F449" s="134" t="s">
        <v>142</v>
      </c>
      <c r="I449" s="138" t="s">
        <v>93</v>
      </c>
      <c r="AB449">
        <v>3</v>
      </c>
    </row>
    <row r="450" spans="2:28" x14ac:dyDescent="0.2">
      <c r="B450" s="13" t="s">
        <v>85</v>
      </c>
      <c r="C450" s="132" t="s">
        <v>87</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110</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111</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87</v>
      </c>
      <c r="C466" s="26">
        <v>1</v>
      </c>
      <c r="D466" s="22" t="s">
        <v>100</v>
      </c>
      <c r="E466" s="27" t="s">
        <v>86</v>
      </c>
      <c r="F466" s="28" t="s">
        <v>86</v>
      </c>
      <c r="I466" s="138" t="s">
        <v>93</v>
      </c>
      <c r="AB466">
        <v>20</v>
      </c>
    </row>
    <row r="467" spans="2:28" x14ac:dyDescent="0.2">
      <c r="B467" s="25" t="s">
        <v>87</v>
      </c>
      <c r="C467" s="26">
        <v>2</v>
      </c>
      <c r="D467" s="22" t="s">
        <v>101</v>
      </c>
      <c r="E467" s="27" t="s">
        <v>86</v>
      </c>
      <c r="F467" s="28" t="s">
        <v>86</v>
      </c>
      <c r="I467" s="138" t="s">
        <v>93</v>
      </c>
      <c r="AB467">
        <v>21</v>
      </c>
    </row>
    <row r="468" spans="2:28" x14ac:dyDescent="0.2">
      <c r="B468" s="25" t="s">
        <v>87</v>
      </c>
      <c r="C468" s="26">
        <v>3</v>
      </c>
      <c r="D468" s="22" t="s">
        <v>102</v>
      </c>
      <c r="E468" s="27" t="s">
        <v>86</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166" t="s">
        <v>88</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t="s">
        <v>86</v>
      </c>
      <c r="D474" s="15" t="str">
        <f>IF(OR(C477="",C478=""),"",VLOOKUP(CONCATENATE(C477," - ",C478),Exposure,2))</f>
        <v>G</v>
      </c>
      <c r="E474" s="16" t="s">
        <v>135</v>
      </c>
      <c r="F474" s="113">
        <v>1</v>
      </c>
      <c r="I474" s="138" t="s">
        <v>93</v>
      </c>
      <c r="AB474">
        <v>2</v>
      </c>
    </row>
    <row r="475" spans="2:28" x14ac:dyDescent="0.2">
      <c r="B475" s="13" t="s">
        <v>84</v>
      </c>
      <c r="C475" s="131" t="s">
        <v>87</v>
      </c>
      <c r="D475" s="15" t="s">
        <v>126</v>
      </c>
      <c r="E475" s="16" t="s">
        <v>56</v>
      </c>
      <c r="F475" s="134" t="s">
        <v>142</v>
      </c>
      <c r="I475" s="138" t="s">
        <v>93</v>
      </c>
      <c r="AB475">
        <v>3</v>
      </c>
    </row>
    <row r="476" spans="2:28" x14ac:dyDescent="0.2">
      <c r="B476" s="13" t="s">
        <v>85</v>
      </c>
      <c r="C476" s="132" t="s">
        <v>87</v>
      </c>
      <c r="D476" s="18"/>
      <c r="E476" s="16" t="s">
        <v>91</v>
      </c>
      <c r="F476" s="134" t="s">
        <v>106</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110</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87</v>
      </c>
      <c r="C492" s="26">
        <v>1</v>
      </c>
      <c r="D492" s="22" t="s">
        <v>100</v>
      </c>
      <c r="E492" s="27" t="s">
        <v>86</v>
      </c>
      <c r="F492" s="28" t="s">
        <v>86</v>
      </c>
      <c r="I492" s="138" t="s">
        <v>93</v>
      </c>
      <c r="AB492">
        <v>20</v>
      </c>
    </row>
    <row r="493" spans="2:28" x14ac:dyDescent="0.2">
      <c r="B493" s="25" t="s">
        <v>87</v>
      </c>
      <c r="C493" s="26">
        <v>2</v>
      </c>
      <c r="D493" s="22" t="s">
        <v>101</v>
      </c>
      <c r="E493" s="27" t="s">
        <v>86</v>
      </c>
      <c r="F493" s="28" t="s">
        <v>86</v>
      </c>
      <c r="I493" s="138" t="s">
        <v>93</v>
      </c>
      <c r="AB493">
        <v>21</v>
      </c>
    </row>
    <row r="494" spans="2:28" x14ac:dyDescent="0.2">
      <c r="B494" s="25" t="s">
        <v>87</v>
      </c>
      <c r="C494" s="26">
        <v>3</v>
      </c>
      <c r="D494" s="22" t="s">
        <v>102</v>
      </c>
      <c r="E494" s="27" t="s">
        <v>86</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20</v>
      </c>
      <c r="D498" s="166" t="s">
        <v>88</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t="s">
        <v>86</v>
      </c>
      <c r="D500" s="15" t="str">
        <f>IF(OR(C503="",C504=""),"",VLOOKUP(CONCATENATE(C503," - ",C504),Exposure,2))</f>
        <v>G</v>
      </c>
      <c r="E500" s="16" t="s">
        <v>135</v>
      </c>
      <c r="F500" s="113">
        <v>1</v>
      </c>
      <c r="I500" s="138" t="s">
        <v>93</v>
      </c>
      <c r="AB500">
        <v>2</v>
      </c>
    </row>
    <row r="501" spans="2:28" x14ac:dyDescent="0.2">
      <c r="B501" s="13" t="s">
        <v>84</v>
      </c>
      <c r="C501" s="131" t="s">
        <v>87</v>
      </c>
      <c r="D501" s="15" t="s">
        <v>126</v>
      </c>
      <c r="E501" s="16" t="s">
        <v>56</v>
      </c>
      <c r="F501" s="134" t="s">
        <v>142</v>
      </c>
      <c r="I501" s="138" t="s">
        <v>93</v>
      </c>
      <c r="AB501">
        <v>3</v>
      </c>
    </row>
    <row r="502" spans="2:28" x14ac:dyDescent="0.2">
      <c r="B502" s="13" t="s">
        <v>85</v>
      </c>
      <c r="C502" s="132" t="s">
        <v>87</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110</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111</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87</v>
      </c>
      <c r="C518" s="26">
        <v>1</v>
      </c>
      <c r="D518" s="22" t="s">
        <v>100</v>
      </c>
      <c r="E518" s="27" t="s">
        <v>86</v>
      </c>
      <c r="F518" s="28" t="s">
        <v>86</v>
      </c>
      <c r="I518" s="138" t="s">
        <v>93</v>
      </c>
      <c r="AB518">
        <v>20</v>
      </c>
    </row>
    <row r="519" spans="2:28" x14ac:dyDescent="0.2">
      <c r="B519" s="25" t="s">
        <v>87</v>
      </c>
      <c r="C519" s="26">
        <v>2</v>
      </c>
      <c r="D519" s="22" t="s">
        <v>101</v>
      </c>
      <c r="E519" s="27" t="s">
        <v>86</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1</v>
      </c>
    </row>
    <row r="7" spans="1:10" x14ac:dyDescent="0.2">
      <c r="A7" s="84"/>
      <c r="B7" s="92" t="s">
        <v>122</v>
      </c>
      <c r="C7" s="93"/>
      <c r="D7" s="147"/>
      <c r="E7" s="84"/>
      <c r="F7" s="120" t="s">
        <v>19</v>
      </c>
      <c r="G7" s="124">
        <f>Exposure!C7</f>
        <v>1</v>
      </c>
      <c r="H7" s="124">
        <f>Exposure!D7</f>
        <v>0</v>
      </c>
      <c r="I7" s="124">
        <f>Exposure!E7</f>
        <v>0</v>
      </c>
      <c r="J7" s="94">
        <f>Exposure!F7</f>
        <v>1</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1</v>
      </c>
      <c r="H9" s="125">
        <f>SUM(H6:H8)</f>
        <v>0</v>
      </c>
      <c r="I9" s="125">
        <f>SUM(I6:I8)</f>
        <v>0</v>
      </c>
      <c r="J9" s="95">
        <f>SUM(J6:J8)</f>
        <v>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RG_012</v>
      </c>
      <c r="B12" s="158">
        <f>IF($A12="","",'Detalle del Riesgo'!F5)</f>
        <v>1</v>
      </c>
      <c r="C12" s="159" t="str">
        <f>IF($A12="","",LEFT('Detalle del Riesgo'!D10,1))</f>
        <v>S</v>
      </c>
      <c r="D12" s="160" t="str">
        <f>IF($A12="","",'Detalle del Riesgo'!D3)</f>
        <v>No se comprenden los requerimientos</v>
      </c>
      <c r="E12" s="161" t="str">
        <f>IF($A12="","",'Detalle del Riesgo'!C7)</f>
        <v>MATR</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RG_019</v>
      </c>
      <c r="B13" s="158">
        <f>IF($A13="","",'Detalle del Riesgo'!F32)</f>
        <v>2</v>
      </c>
      <c r="C13" s="159" t="str">
        <f>IF($A13="","",LEFT('Detalle del Riesgo'!D37,1))</f>
        <v>N</v>
      </c>
      <c r="D13" s="160" t="str">
        <f>IF($A13="","",'Detalle del Riesgo'!D30)</f>
        <v>Problemas entre el equipo de trabajo</v>
      </c>
      <c r="E13" s="161" t="str">
        <f>IF($A13="","",'Detalle del Riesgo'!C34)</f>
        <v>&lt;Nombre&gt;</v>
      </c>
      <c r="F13" s="159" t="str">
        <f>IF(OR($A13="",$H13="Retired"),"",'Detalle del Riesgo'!D32)</f>
        <v>Y</v>
      </c>
      <c r="G13" s="159" t="str">
        <f>IF($A13="","",'Detalle del Riesgo'!C37)</f>
        <v>1-3 meses</v>
      </c>
      <c r="H13" s="159" t="str">
        <f>IF($A13= "","",'Detalle del Riesgo'!F30)</f>
        <v>Investigar</v>
      </c>
      <c r="I13" s="162" t="str">
        <f>IF($A13= "","",'Detalle del Riesgo'!C32)</f>
        <v>&lt;Fecha&gt;</v>
      </c>
      <c r="J13" s="163" t="str">
        <f>IF($A13= "","",'Detalle del Riesgo'!F36)</f>
        <v>&lt;Fecha&gt;</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243</v>
      </c>
    </row>
    <row r="8" spans="1:8" ht="18" x14ac:dyDescent="0.25">
      <c r="A8" s="204" t="s">
        <v>238</v>
      </c>
    </row>
    <row r="10" spans="1:8" ht="13.5" thickBot="1" x14ac:dyDescent="0.25"/>
    <row r="11" spans="1:8" ht="13.5" thickBot="1" x14ac:dyDescent="0.25">
      <c r="B11" s="185" t="s">
        <v>127</v>
      </c>
      <c r="C11" s="126" t="s">
        <v>120</v>
      </c>
      <c r="D11" s="126" t="s">
        <v>239</v>
      </c>
      <c r="E11" s="122" t="s">
        <v>240</v>
      </c>
      <c r="F11" s="122" t="s">
        <v>241</v>
      </c>
    </row>
    <row r="12" spans="1:8" x14ac:dyDescent="0.2">
      <c r="B12" s="120" t="s">
        <v>18</v>
      </c>
      <c r="C12" s="123">
        <f>Resumen!G6</f>
        <v>0</v>
      </c>
      <c r="D12" s="123">
        <f>Resumen!I6</f>
        <v>0</v>
      </c>
      <c r="E12" s="123">
        <f>COUNTIF($H$14:$H$1002,"RMitigar")</f>
        <v>0</v>
      </c>
      <c r="F12" s="123">
        <f>COUNTIF($H$14:$H$1002,"RAceptar")</f>
        <v>1</v>
      </c>
    </row>
    <row r="13" spans="1:8" x14ac:dyDescent="0.2">
      <c r="B13" s="120" t="s">
        <v>19</v>
      </c>
      <c r="C13" s="124">
        <f>Resumen!G7</f>
        <v>1</v>
      </c>
      <c r="D13" s="124">
        <f>Resumen!I7</f>
        <v>0</v>
      </c>
      <c r="E13" s="124">
        <f>COUNTIF($H$14:$H$1002,"YMitigar")</f>
        <v>0</v>
      </c>
      <c r="F13" s="124">
        <f>COUNTIF($H$14:$H$1002,"YAceptar")</f>
        <v>0</v>
      </c>
      <c r="H13" t="s">
        <v>242</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RAceptar</v>
      </c>
    </row>
    <row r="15" spans="1:8" ht="13.5" thickBot="1" x14ac:dyDescent="0.25">
      <c r="B15" s="206" t="s">
        <v>120</v>
      </c>
      <c r="C15" s="207">
        <f>SUM(C12:C14)</f>
        <v>1</v>
      </c>
      <c r="D15" s="207">
        <f>SUM(D12:D14)</f>
        <v>0</v>
      </c>
      <c r="E15" s="207">
        <f>SUM(E12:E14)</f>
        <v>0</v>
      </c>
      <c r="F15" s="207">
        <f>SUM(F12:F14)</f>
        <v>1</v>
      </c>
      <c r="H15" s="205" t="str">
        <f>CONCATENATE(Resumen!F13,Resumen!H13)</f>
        <v>YInvestigar</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0</v>
      </c>
      <c r="D5" s="54">
        <f>COUNTIF($D$16:$D$45,"R-M")</f>
        <v>0</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0</v>
      </c>
      <c r="O6" s="109">
        <f>COUNTIF($M$16:$M$45,"Media - Alta")</f>
        <v>0</v>
      </c>
      <c r="P6" s="110">
        <f>COUNTIF($M$16:$M$45,"Media - Muy alta")</f>
        <v>0</v>
      </c>
      <c r="R6" s="188"/>
      <c r="S6" s="2" t="s">
        <v>151</v>
      </c>
      <c r="T6" s="4" t="s">
        <v>19</v>
      </c>
      <c r="U6" s="2">
        <v>8</v>
      </c>
    </row>
    <row r="7" spans="2:27" x14ac:dyDescent="0.2">
      <c r="B7" s="42" t="s">
        <v>19</v>
      </c>
      <c r="C7" s="54">
        <f>COUNTIF($C$16:$C$45,"Y-N")</f>
        <v>1</v>
      </c>
      <c r="D7" s="54">
        <f>COUNTIF($D$16:$D$45,"Y-M")</f>
        <v>0</v>
      </c>
      <c r="E7" s="54">
        <f>COUNTIF($E$16:$E$45,"Y-Retirar")</f>
        <v>0</v>
      </c>
      <c r="F7" s="55">
        <f>COUNTIF($F$16:$F$45,"Y-Abierto")</f>
        <v>1</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v>
      </c>
      <c r="D11" s="43">
        <f>SUM(D5:D9)</f>
        <v>0</v>
      </c>
      <c r="E11" s="43">
        <f>SUM(E5:E9)</f>
        <v>0</v>
      </c>
      <c r="F11" s="40">
        <f>SUM(F5:F10)</f>
        <v>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RG_012</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RG_019</v>
      </c>
      <c r="C17" s="51" t="str">
        <f>IF(B17="","",CONCATENATE(I17,"-",Resumen!C13))</f>
        <v>Y-N</v>
      </c>
      <c r="D17" s="51" t="str">
        <f>IF($B17="","",CONCATENATE(I17,"-",H17))</f>
        <v>Y-</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Baja</v>
      </c>
      <c r="M17" t="str">
        <f>IF(OR(B17="",Resumen!H13="Retired"),"",CONCATENATE(K17," - ",L17))</f>
        <v>Media - Baja</v>
      </c>
      <c r="N17"/>
      <c r="O17"/>
      <c r="P17"/>
      <c r="R17" s="188"/>
      <c r="S17" s="2" t="s">
        <v>162</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163</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164</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165</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166</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167</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168</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169</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170</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171</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172</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173</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Miguel Franco</cp:lastModifiedBy>
  <cp:lastPrinted>2007-01-10T23:08:00Z</cp:lastPrinted>
  <dcterms:created xsi:type="dcterms:W3CDTF">2006-10-01T23:23:18Z</dcterms:created>
  <dcterms:modified xsi:type="dcterms:W3CDTF">2017-06-15T01:29:36Z</dcterms:modified>
</cp:coreProperties>
</file>