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D:\Escritorio\Trabajo de grado\Entrega final\"/>
    </mc:Choice>
  </mc:AlternateContent>
  <xr:revisionPtr revIDLastSave="0" documentId="13_ncr:1_{B3767284-D05B-410B-8153-4539ACE64C8B}" xr6:coauthVersionLast="47" xr6:coauthVersionMax="47" xr10:uidLastSave="{00000000-0000-0000-0000-000000000000}"/>
  <bookViews>
    <workbookView xWindow="28680" yWindow="-1035" windowWidth="29040" windowHeight="15720" firstSheet="3" activeTab="9" xr2:uid="{00000000-000D-0000-FFFF-FFFF00000000}"/>
  </bookViews>
  <sheets>
    <sheet name="Introduction" sheetId="40" r:id="rId1"/>
    <sheet name="Model" sheetId="21" r:id="rId2"/>
    <sheet name="Uso" sheetId="37" r:id="rId3"/>
    <sheet name="Resultados" sheetId="33" r:id="rId4"/>
    <sheet name="Tácticas" sheetId="4" r:id="rId5"/>
    <sheet name="Técnicas" sheetId="3" r:id="rId6"/>
    <sheet name="Reglas" sheetId="26" r:id="rId7"/>
    <sheet name="Drivers" sheetId="39" r:id="rId8"/>
    <sheet name="Referencias" sheetId="25" r:id="rId9"/>
    <sheet name="Estado General MITRE ATT&amp;CK" sheetId="42" r:id="rId10"/>
    <sheet name="Hoja1" sheetId="41" r:id="rId11"/>
  </sheets>
  <definedNames>
    <definedName name="_xlnm._FilterDatabase" localSheetId="6" hidden="1">Reglas!$B$1:$Q$501</definedName>
    <definedName name="_xlnm._FilterDatabase" localSheetId="5" hidden="1">Técnicas!$A$1:$P$225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2" l="1"/>
  <c r="C5" i="42"/>
  <c r="C6" i="42"/>
  <c r="C7" i="42"/>
  <c r="C8" i="42"/>
  <c r="C9" i="42"/>
  <c r="C10" i="42"/>
  <c r="C11" i="42"/>
  <c r="C12" i="42"/>
  <c r="C13" i="42"/>
  <c r="C14" i="42"/>
  <c r="C15" i="42"/>
  <c r="C16" i="42"/>
  <c r="C3" i="42"/>
  <c r="B487" i="26" l="1"/>
  <c r="D487" i="26"/>
  <c r="E487" i="26"/>
  <c r="A487" i="26" s="1"/>
  <c r="B488" i="26"/>
  <c r="D488" i="26"/>
  <c r="E488" i="26"/>
  <c r="A488" i="26" s="1"/>
  <c r="B489" i="26"/>
  <c r="D489" i="26"/>
  <c r="E489" i="26"/>
  <c r="A489" i="26" s="1"/>
  <c r="B490" i="26"/>
  <c r="D490" i="26"/>
  <c r="E490" i="26"/>
  <c r="C490" i="26" s="1"/>
  <c r="B491" i="26"/>
  <c r="D491" i="26"/>
  <c r="E491" i="26"/>
  <c r="A491" i="26" s="1"/>
  <c r="B492" i="26"/>
  <c r="C492" i="26"/>
  <c r="D492" i="26"/>
  <c r="E492" i="26"/>
  <c r="A492" i="26" s="1"/>
  <c r="B493" i="26"/>
  <c r="C493" i="26"/>
  <c r="D493" i="26"/>
  <c r="E493" i="26"/>
  <c r="A493" i="26" s="1"/>
  <c r="B494" i="26"/>
  <c r="D494" i="26"/>
  <c r="E494" i="26"/>
  <c r="C494" i="26" s="1"/>
  <c r="B495" i="26"/>
  <c r="D495" i="26"/>
  <c r="E495" i="26"/>
  <c r="A495" i="26" s="1"/>
  <c r="B496" i="26"/>
  <c r="D496" i="26"/>
  <c r="E496" i="26"/>
  <c r="A496" i="26" s="1"/>
  <c r="B497" i="26"/>
  <c r="C497" i="26"/>
  <c r="D497" i="26"/>
  <c r="E497" i="26"/>
  <c r="A497" i="26" s="1"/>
  <c r="B498" i="26"/>
  <c r="D498" i="26"/>
  <c r="E498" i="26"/>
  <c r="C498" i="26" s="1"/>
  <c r="B499" i="26"/>
  <c r="D499" i="26"/>
  <c r="E499" i="26"/>
  <c r="A499" i="26" s="1"/>
  <c r="B500" i="26"/>
  <c r="C500" i="26"/>
  <c r="D500" i="26"/>
  <c r="E500" i="26"/>
  <c r="B501" i="26"/>
  <c r="C501" i="26"/>
  <c r="D501" i="26"/>
  <c r="E501" i="26"/>
  <c r="A501" i="26" s="1"/>
  <c r="A502" i="26"/>
  <c r="B502" i="26"/>
  <c r="D502" i="26"/>
  <c r="E502" i="26"/>
  <c r="C502" i="26" s="1"/>
  <c r="B503" i="26"/>
  <c r="D503" i="26"/>
  <c r="E503" i="26"/>
  <c r="A503" i="26" s="1"/>
  <c r="B504" i="26"/>
  <c r="D504" i="26"/>
  <c r="E504" i="26"/>
  <c r="A504" i="26" s="1"/>
  <c r="B505" i="26"/>
  <c r="C505" i="26"/>
  <c r="D505" i="26"/>
  <c r="E505" i="26"/>
  <c r="A505" i="26" s="1"/>
  <c r="B506" i="26"/>
  <c r="D506" i="26"/>
  <c r="E506" i="26"/>
  <c r="C506" i="26" s="1"/>
  <c r="B507" i="26"/>
  <c r="D507" i="26"/>
  <c r="E507" i="26"/>
  <c r="A507" i="26" s="1"/>
  <c r="B508" i="26"/>
  <c r="C508" i="26"/>
  <c r="D508" i="26"/>
  <c r="E508" i="26"/>
  <c r="B509" i="26"/>
  <c r="C509" i="26"/>
  <c r="D509" i="26"/>
  <c r="E509" i="26"/>
  <c r="B510" i="26"/>
  <c r="C510" i="26"/>
  <c r="D510" i="26"/>
  <c r="E510" i="26"/>
  <c r="B511" i="26"/>
  <c r="D511" i="26"/>
  <c r="E511" i="26"/>
  <c r="A511" i="26" s="1"/>
  <c r="B512" i="26"/>
  <c r="D512" i="26"/>
  <c r="E512" i="26"/>
  <c r="A512" i="26" s="1"/>
  <c r="B513" i="26"/>
  <c r="D513" i="26"/>
  <c r="E513" i="26"/>
  <c r="A513" i="26" s="1"/>
  <c r="B514" i="26"/>
  <c r="D514" i="26"/>
  <c r="E514" i="26"/>
  <c r="A508" i="26" s="1"/>
  <c r="B515" i="26"/>
  <c r="C515" i="26"/>
  <c r="D515" i="26"/>
  <c r="E515" i="26"/>
  <c r="A515" i="26" s="1"/>
  <c r="A516" i="26"/>
  <c r="B516" i="26"/>
  <c r="C516" i="26"/>
  <c r="D516" i="26"/>
  <c r="E516" i="26"/>
  <c r="B517" i="26"/>
  <c r="C517" i="26"/>
  <c r="D517" i="26"/>
  <c r="E517" i="26"/>
  <c r="A518" i="26"/>
  <c r="B518" i="26"/>
  <c r="C518" i="26"/>
  <c r="D518" i="26"/>
  <c r="E518" i="26"/>
  <c r="B519" i="26"/>
  <c r="D519" i="26"/>
  <c r="E519" i="26"/>
  <c r="A519" i="26" s="1"/>
  <c r="B520" i="26"/>
  <c r="D520" i="26"/>
  <c r="E520" i="26"/>
  <c r="A520" i="26" s="1"/>
  <c r="B521" i="26"/>
  <c r="D521" i="26"/>
  <c r="E521" i="26"/>
  <c r="A521" i="26" s="1"/>
  <c r="B522" i="26"/>
  <c r="D522" i="26"/>
  <c r="E522" i="26"/>
  <c r="C522" i="26" s="1"/>
  <c r="B523" i="26"/>
  <c r="C523" i="26"/>
  <c r="D523" i="26"/>
  <c r="E523" i="26"/>
  <c r="A523" i="26" s="1"/>
  <c r="B524" i="26"/>
  <c r="C524" i="26"/>
  <c r="D524" i="26"/>
  <c r="E524" i="26"/>
  <c r="A525" i="26"/>
  <c r="B525" i="26"/>
  <c r="C525" i="26"/>
  <c r="D525" i="26"/>
  <c r="E525" i="26"/>
  <c r="A526" i="26"/>
  <c r="B526" i="26"/>
  <c r="D526" i="26"/>
  <c r="E526" i="26"/>
  <c r="C526" i="26" s="1"/>
  <c r="B527" i="26"/>
  <c r="D527" i="26"/>
  <c r="E527" i="26"/>
  <c r="A527" i="26" s="1"/>
  <c r="B528" i="26"/>
  <c r="D528" i="26"/>
  <c r="E528" i="26"/>
  <c r="A528" i="26" s="1"/>
  <c r="B529" i="26"/>
  <c r="D529" i="26"/>
  <c r="E529" i="26"/>
  <c r="A529" i="26" s="1"/>
  <c r="B530" i="26"/>
  <c r="D530" i="26"/>
  <c r="E530" i="26"/>
  <c r="C530" i="26" s="1"/>
  <c r="B531" i="26"/>
  <c r="C531" i="26"/>
  <c r="D531" i="26"/>
  <c r="E531" i="26"/>
  <c r="A531" i="26" s="1"/>
  <c r="A532" i="26"/>
  <c r="B532" i="26"/>
  <c r="C532" i="26"/>
  <c r="D532" i="26"/>
  <c r="E532" i="26"/>
  <c r="B533" i="26"/>
  <c r="C533" i="26"/>
  <c r="D533" i="26"/>
  <c r="E533" i="26"/>
  <c r="A534" i="26"/>
  <c r="B534" i="26"/>
  <c r="D534" i="26"/>
  <c r="E534" i="26"/>
  <c r="C534" i="26" s="1"/>
  <c r="B535" i="26"/>
  <c r="D535" i="26"/>
  <c r="E535" i="26"/>
  <c r="A535" i="26" s="1"/>
  <c r="B536" i="26"/>
  <c r="D536" i="26"/>
  <c r="E536" i="26"/>
  <c r="A536" i="26" s="1"/>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B457" i="26"/>
  <c r="D457" i="26"/>
  <c r="E457" i="26"/>
  <c r="B458" i="26"/>
  <c r="D458" i="26"/>
  <c r="E458" i="26"/>
  <c r="B459" i="26"/>
  <c r="D459" i="26"/>
  <c r="E459" i="26"/>
  <c r="B460" i="26"/>
  <c r="D460" i="26"/>
  <c r="E460" i="26"/>
  <c r="C460" i="26" s="1"/>
  <c r="B461" i="26"/>
  <c r="D461" i="26"/>
  <c r="E461" i="26"/>
  <c r="C461" i="26" s="1"/>
  <c r="B462" i="26"/>
  <c r="D462" i="26"/>
  <c r="E462" i="26"/>
  <c r="B463" i="26"/>
  <c r="D463" i="26"/>
  <c r="E463" i="26"/>
  <c r="C463" i="26" s="1"/>
  <c r="B464" i="26"/>
  <c r="D464" i="26"/>
  <c r="E464" i="26"/>
  <c r="B465" i="26"/>
  <c r="D465" i="26"/>
  <c r="E465" i="26"/>
  <c r="B466" i="26"/>
  <c r="D466" i="26"/>
  <c r="E466" i="26"/>
  <c r="B467" i="26"/>
  <c r="D467" i="26"/>
  <c r="E467" i="26"/>
  <c r="B468" i="26"/>
  <c r="D468" i="26"/>
  <c r="E468" i="26"/>
  <c r="C468" i="26" s="1"/>
  <c r="B469" i="26"/>
  <c r="D469" i="26"/>
  <c r="E469" i="26"/>
  <c r="C469" i="26" s="1"/>
  <c r="B470" i="26"/>
  <c r="D470" i="26"/>
  <c r="E470" i="26"/>
  <c r="B471" i="26"/>
  <c r="D471" i="26"/>
  <c r="E471" i="26"/>
  <c r="C471" i="26" s="1"/>
  <c r="B472" i="26"/>
  <c r="D472" i="26"/>
  <c r="E472" i="26"/>
  <c r="B473" i="26"/>
  <c r="D473" i="26"/>
  <c r="E473" i="26"/>
  <c r="B474" i="26"/>
  <c r="D474" i="26"/>
  <c r="E474" i="26"/>
  <c r="C474" i="26" s="1"/>
  <c r="B475" i="26"/>
  <c r="D475" i="26"/>
  <c r="E475" i="26"/>
  <c r="C475" i="26" s="1"/>
  <c r="B476" i="26"/>
  <c r="D476" i="26"/>
  <c r="E476" i="26"/>
  <c r="C476" i="26" s="1"/>
  <c r="B477" i="26"/>
  <c r="D477" i="26"/>
  <c r="E477" i="26"/>
  <c r="C477" i="26" s="1"/>
  <c r="B478" i="26"/>
  <c r="D478" i="26"/>
  <c r="E478" i="26"/>
  <c r="C478" i="26" s="1"/>
  <c r="B479" i="26"/>
  <c r="D479" i="26"/>
  <c r="E479" i="26"/>
  <c r="C479" i="26" s="1"/>
  <c r="B480" i="26"/>
  <c r="D480" i="26"/>
  <c r="E480" i="26"/>
  <c r="B481" i="26"/>
  <c r="D481" i="26"/>
  <c r="E481" i="26"/>
  <c r="B482" i="26"/>
  <c r="D482" i="26"/>
  <c r="E482" i="26"/>
  <c r="C482" i="26" s="1"/>
  <c r="B483" i="26"/>
  <c r="D483" i="26"/>
  <c r="E483" i="26"/>
  <c r="B484" i="26"/>
  <c r="D484" i="26"/>
  <c r="E484" i="26"/>
  <c r="C484" i="26" s="1"/>
  <c r="B485" i="26"/>
  <c r="D485" i="26"/>
  <c r="E485" i="26"/>
  <c r="C485" i="26" s="1"/>
  <c r="B486" i="26"/>
  <c r="D486" i="26"/>
  <c r="E486" i="26"/>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B451" i="26"/>
  <c r="D451" i="26"/>
  <c r="E451" i="26"/>
  <c r="B452" i="26"/>
  <c r="D452" i="26"/>
  <c r="E452" i="26"/>
  <c r="B453" i="26"/>
  <c r="D453" i="26"/>
  <c r="E453" i="26"/>
  <c r="B454" i="26"/>
  <c r="D454" i="26"/>
  <c r="E454" i="26"/>
  <c r="C454" i="26" s="1"/>
  <c r="B455" i="26"/>
  <c r="D455" i="26"/>
  <c r="E455" i="26"/>
  <c r="B456" i="26"/>
  <c r="D456" i="26"/>
  <c r="E456" i="26"/>
  <c r="L433" i="26"/>
  <c r="M433" i="26" s="1"/>
  <c r="L434" i="26"/>
  <c r="M434" i="26" s="1"/>
  <c r="L435" i="26"/>
  <c r="M435" i="26" s="1"/>
  <c r="L436" i="26"/>
  <c r="M436" i="26" s="1"/>
  <c r="L437" i="26"/>
  <c r="M437" i="26" s="1"/>
  <c r="L438" i="26"/>
  <c r="M438" i="26" s="1"/>
  <c r="L439" i="26"/>
  <c r="M439" i="26" s="1"/>
  <c r="L440" i="26"/>
  <c r="M440" i="26" s="1"/>
  <c r="L441" i="26"/>
  <c r="M441" i="26" s="1"/>
  <c r="L442" i="26"/>
  <c r="M442" i="26" s="1"/>
  <c r="L443" i="26"/>
  <c r="M443" i="26" s="1"/>
  <c r="L444" i="26"/>
  <c r="M444" i="26" s="1"/>
  <c r="L445" i="26"/>
  <c r="M445" i="26" s="1"/>
  <c r="L446" i="26"/>
  <c r="M446" i="26" s="1"/>
  <c r="L447" i="26"/>
  <c r="M447" i="26" s="1"/>
  <c r="L448" i="26"/>
  <c r="M448" i="26" s="1"/>
  <c r="L449" i="26"/>
  <c r="M449" i="26" s="1"/>
  <c r="L450" i="26"/>
  <c r="M450" i="26" s="1"/>
  <c r="L451" i="26"/>
  <c r="M451" i="26" s="1"/>
  <c r="L452" i="26"/>
  <c r="M452" i="26" s="1"/>
  <c r="L453" i="26"/>
  <c r="M453" i="26" s="1"/>
  <c r="L454" i="26"/>
  <c r="M454" i="26" s="1"/>
  <c r="L455" i="26"/>
  <c r="M455" i="26" s="1"/>
  <c r="L456" i="26"/>
  <c r="M456" i="26" s="1"/>
  <c r="L457" i="26"/>
  <c r="M457" i="26" s="1"/>
  <c r="L458" i="26"/>
  <c r="M458" i="26" s="1"/>
  <c r="L459" i="26"/>
  <c r="M459" i="26" s="1"/>
  <c r="L460" i="26"/>
  <c r="M460" i="26" s="1"/>
  <c r="L461" i="26"/>
  <c r="M461" i="26" s="1"/>
  <c r="L462" i="26"/>
  <c r="M462" i="26" s="1"/>
  <c r="L463" i="26"/>
  <c r="M463" i="26" s="1"/>
  <c r="L464" i="26"/>
  <c r="M464" i="26" s="1"/>
  <c r="L465" i="26"/>
  <c r="M465" i="26" s="1"/>
  <c r="L466" i="26"/>
  <c r="M466" i="26" s="1"/>
  <c r="L467" i="26"/>
  <c r="M467" i="26" s="1"/>
  <c r="L468" i="26"/>
  <c r="M468" i="26" s="1"/>
  <c r="L469" i="26"/>
  <c r="M469" i="26" s="1"/>
  <c r="L470" i="26"/>
  <c r="M470" i="26" s="1"/>
  <c r="L471" i="26"/>
  <c r="M471" i="26" s="1"/>
  <c r="L472" i="26"/>
  <c r="M472" i="26" s="1"/>
  <c r="L473" i="26"/>
  <c r="M473" i="26" s="1"/>
  <c r="L474" i="26"/>
  <c r="M474" i="26" s="1"/>
  <c r="L475" i="26"/>
  <c r="M475" i="26" s="1"/>
  <c r="L476" i="26"/>
  <c r="M476" i="26" s="1"/>
  <c r="L477" i="26"/>
  <c r="M477" i="26" s="1"/>
  <c r="L478" i="26"/>
  <c r="M478" i="26" s="1"/>
  <c r="L479" i="26"/>
  <c r="M479" i="26" s="1"/>
  <c r="L480" i="26"/>
  <c r="M480" i="26" s="1"/>
  <c r="L481" i="26"/>
  <c r="M481" i="26" s="1"/>
  <c r="L482" i="26"/>
  <c r="M482" i="26" s="1"/>
  <c r="L483" i="26"/>
  <c r="M483" i="26" s="1"/>
  <c r="L484" i="26"/>
  <c r="M484" i="26" s="1"/>
  <c r="L485" i="26"/>
  <c r="M485" i="26" s="1"/>
  <c r="L486" i="26"/>
  <c r="M486" i="26" s="1"/>
  <c r="L171" i="26"/>
  <c r="M171" i="26" s="1"/>
  <c r="L172" i="26"/>
  <c r="M172" i="26" s="1"/>
  <c r="L173" i="26"/>
  <c r="M173" i="26" s="1"/>
  <c r="L174" i="26"/>
  <c r="M174" i="26" s="1"/>
  <c r="L175" i="26"/>
  <c r="M175" i="26" s="1"/>
  <c r="L176" i="26"/>
  <c r="M176" i="26" s="1"/>
  <c r="L177" i="26"/>
  <c r="M177" i="26" s="1"/>
  <c r="L178" i="26"/>
  <c r="M178" i="26" s="1"/>
  <c r="L179" i="26"/>
  <c r="M179" i="26" s="1"/>
  <c r="L180" i="26"/>
  <c r="M180" i="26" s="1"/>
  <c r="L181" i="26"/>
  <c r="M181" i="26" s="1"/>
  <c r="L182" i="26"/>
  <c r="M182" i="26" s="1"/>
  <c r="L183" i="26"/>
  <c r="M183" i="26" s="1"/>
  <c r="L184" i="26"/>
  <c r="M184" i="26" s="1"/>
  <c r="L185" i="26"/>
  <c r="M185" i="26" s="1"/>
  <c r="L186" i="26"/>
  <c r="M186" i="26" s="1"/>
  <c r="L187" i="26"/>
  <c r="M187" i="26" s="1"/>
  <c r="L188" i="26"/>
  <c r="M188" i="26" s="1"/>
  <c r="L189" i="26"/>
  <c r="M189" i="26" s="1"/>
  <c r="L190" i="26"/>
  <c r="M190" i="26" s="1"/>
  <c r="L191" i="26"/>
  <c r="M191" i="26" s="1"/>
  <c r="L192" i="26"/>
  <c r="M192" i="26" s="1"/>
  <c r="L193" i="26"/>
  <c r="M193" i="26" s="1"/>
  <c r="L194" i="26"/>
  <c r="M194" i="26" s="1"/>
  <c r="L195" i="26"/>
  <c r="M195" i="26" s="1"/>
  <c r="L196" i="26"/>
  <c r="M196" i="26" s="1"/>
  <c r="L197" i="26"/>
  <c r="M197" i="26" s="1"/>
  <c r="L198" i="26"/>
  <c r="M198" i="26" s="1"/>
  <c r="L199" i="26"/>
  <c r="M199" i="26" s="1"/>
  <c r="L200" i="26"/>
  <c r="M200" i="26" s="1"/>
  <c r="L201" i="26"/>
  <c r="M201" i="26" s="1"/>
  <c r="L202" i="26"/>
  <c r="M202" i="26" s="1"/>
  <c r="L203" i="26"/>
  <c r="M203" i="26" s="1"/>
  <c r="L204" i="26"/>
  <c r="M204" i="26" s="1"/>
  <c r="L205" i="26"/>
  <c r="M205" i="26" s="1"/>
  <c r="L206" i="26"/>
  <c r="M206" i="26" s="1"/>
  <c r="L207" i="26"/>
  <c r="M207" i="26" s="1"/>
  <c r="L208" i="26"/>
  <c r="M208" i="26" s="1"/>
  <c r="L209" i="26"/>
  <c r="M209" i="26" s="1"/>
  <c r="L210" i="26"/>
  <c r="M210" i="26" s="1"/>
  <c r="L211" i="26"/>
  <c r="M211" i="26" s="1"/>
  <c r="L212" i="26"/>
  <c r="M212" i="26" s="1"/>
  <c r="L213" i="26"/>
  <c r="M213" i="26" s="1"/>
  <c r="L214" i="26"/>
  <c r="M214" i="26" s="1"/>
  <c r="L215" i="26"/>
  <c r="M215" i="26" s="1"/>
  <c r="L216" i="26"/>
  <c r="M216" i="26" s="1"/>
  <c r="L217" i="26"/>
  <c r="M217" i="26" s="1"/>
  <c r="L218" i="26"/>
  <c r="M218" i="26" s="1"/>
  <c r="L219" i="26"/>
  <c r="M219" i="26" s="1"/>
  <c r="L220" i="26"/>
  <c r="M220" i="26" s="1"/>
  <c r="L221" i="26"/>
  <c r="M221" i="26" s="1"/>
  <c r="L222" i="26"/>
  <c r="M222" i="26" s="1"/>
  <c r="L223" i="26"/>
  <c r="M223" i="26" s="1"/>
  <c r="L224" i="26"/>
  <c r="M224" i="26" s="1"/>
  <c r="L225" i="26"/>
  <c r="M225" i="26" s="1"/>
  <c r="L226" i="26"/>
  <c r="M226" i="26" s="1"/>
  <c r="L227" i="26"/>
  <c r="M227" i="26" s="1"/>
  <c r="L228" i="26"/>
  <c r="M228" i="26" s="1"/>
  <c r="L229" i="26"/>
  <c r="M229" i="26" s="1"/>
  <c r="L230" i="26"/>
  <c r="M230" i="26" s="1"/>
  <c r="L231" i="26"/>
  <c r="M231" i="26" s="1"/>
  <c r="L232" i="26"/>
  <c r="M232" i="26" s="1"/>
  <c r="L233" i="26"/>
  <c r="M233" i="26" s="1"/>
  <c r="L234" i="26"/>
  <c r="M234" i="26" s="1"/>
  <c r="L235" i="26"/>
  <c r="M235" i="26" s="1"/>
  <c r="L236" i="26"/>
  <c r="M236" i="26" s="1"/>
  <c r="L237" i="26"/>
  <c r="M237" i="26" s="1"/>
  <c r="L238" i="26"/>
  <c r="M238" i="26" s="1"/>
  <c r="L239" i="26"/>
  <c r="M239" i="26" s="1"/>
  <c r="L240" i="26"/>
  <c r="M240" i="26" s="1"/>
  <c r="L241" i="26"/>
  <c r="M241" i="26" s="1"/>
  <c r="L242" i="26"/>
  <c r="M242" i="26" s="1"/>
  <c r="L243" i="26"/>
  <c r="M243" i="26" s="1"/>
  <c r="L244" i="26"/>
  <c r="M244" i="26" s="1"/>
  <c r="L245" i="26"/>
  <c r="M245" i="26" s="1"/>
  <c r="L246" i="26"/>
  <c r="M246" i="26" s="1"/>
  <c r="L247" i="26"/>
  <c r="M247" i="26" s="1"/>
  <c r="L248" i="26"/>
  <c r="M248" i="26" s="1"/>
  <c r="L249" i="26"/>
  <c r="M249" i="26" s="1"/>
  <c r="L250" i="26"/>
  <c r="M250" i="26" s="1"/>
  <c r="L251" i="26"/>
  <c r="M251" i="26" s="1"/>
  <c r="L252" i="26"/>
  <c r="M252" i="26" s="1"/>
  <c r="L253" i="26"/>
  <c r="M253" i="26" s="1"/>
  <c r="L254" i="26"/>
  <c r="M254" i="26" s="1"/>
  <c r="L255" i="26"/>
  <c r="M255" i="26" s="1"/>
  <c r="L256" i="26"/>
  <c r="M256" i="26" s="1"/>
  <c r="L257" i="26"/>
  <c r="M257" i="26" s="1"/>
  <c r="L258" i="26"/>
  <c r="M258" i="26" s="1"/>
  <c r="L259" i="26"/>
  <c r="M259" i="26" s="1"/>
  <c r="L260" i="26"/>
  <c r="M260" i="26" s="1"/>
  <c r="L261" i="26"/>
  <c r="M261" i="26" s="1"/>
  <c r="L262" i="26"/>
  <c r="M262" i="26" s="1"/>
  <c r="L263" i="26"/>
  <c r="M263" i="26" s="1"/>
  <c r="L264" i="26"/>
  <c r="M264" i="26" s="1"/>
  <c r="L265" i="26"/>
  <c r="M265" i="26" s="1"/>
  <c r="L266" i="26"/>
  <c r="M266" i="26" s="1"/>
  <c r="L267" i="26"/>
  <c r="M267" i="26" s="1"/>
  <c r="L268" i="26"/>
  <c r="M268" i="26" s="1"/>
  <c r="L269" i="26"/>
  <c r="M269" i="26" s="1"/>
  <c r="L270" i="26"/>
  <c r="M270" i="26" s="1"/>
  <c r="L271" i="26"/>
  <c r="M271" i="26" s="1"/>
  <c r="L272" i="26"/>
  <c r="M272" i="26" s="1"/>
  <c r="L273" i="26"/>
  <c r="M273" i="26" s="1"/>
  <c r="L274" i="26"/>
  <c r="M274" i="26" s="1"/>
  <c r="L275" i="26"/>
  <c r="M275" i="26" s="1"/>
  <c r="L276" i="26"/>
  <c r="M276" i="26" s="1"/>
  <c r="L277" i="26"/>
  <c r="M277" i="26" s="1"/>
  <c r="L278" i="26"/>
  <c r="M278" i="26" s="1"/>
  <c r="L279" i="26"/>
  <c r="M279" i="26" s="1"/>
  <c r="L280" i="26"/>
  <c r="M280" i="26" s="1"/>
  <c r="L281" i="26"/>
  <c r="M281" i="26" s="1"/>
  <c r="L282" i="26"/>
  <c r="M282" i="26" s="1"/>
  <c r="L283" i="26"/>
  <c r="M283" i="26" s="1"/>
  <c r="L284" i="26"/>
  <c r="M284" i="26" s="1"/>
  <c r="L285" i="26"/>
  <c r="M285" i="26" s="1"/>
  <c r="L286" i="26"/>
  <c r="M286" i="26" s="1"/>
  <c r="L287" i="26"/>
  <c r="M287" i="26" s="1"/>
  <c r="L288" i="26"/>
  <c r="M288" i="26" s="1"/>
  <c r="L289" i="26"/>
  <c r="M289" i="26" s="1"/>
  <c r="L290" i="26"/>
  <c r="M290" i="26" s="1"/>
  <c r="L291" i="26"/>
  <c r="M291" i="26" s="1"/>
  <c r="L292" i="26"/>
  <c r="M292" i="26" s="1"/>
  <c r="L293" i="26"/>
  <c r="M293" i="26" s="1"/>
  <c r="L294" i="26"/>
  <c r="M294" i="26" s="1"/>
  <c r="L295" i="26"/>
  <c r="M295" i="26" s="1"/>
  <c r="L296" i="26"/>
  <c r="M296" i="26" s="1"/>
  <c r="L297" i="26"/>
  <c r="M297" i="26" s="1"/>
  <c r="L298" i="26"/>
  <c r="M298" i="26" s="1"/>
  <c r="L299" i="26"/>
  <c r="M299" i="26" s="1"/>
  <c r="L300" i="26"/>
  <c r="M300" i="26" s="1"/>
  <c r="L301" i="26"/>
  <c r="M301" i="26" s="1"/>
  <c r="L302" i="26"/>
  <c r="M302" i="26" s="1"/>
  <c r="L303" i="26"/>
  <c r="M303" i="26" s="1"/>
  <c r="L304" i="26"/>
  <c r="M304" i="26" s="1"/>
  <c r="L305" i="26"/>
  <c r="M305" i="26" s="1"/>
  <c r="L306" i="26"/>
  <c r="M306" i="26" s="1"/>
  <c r="L307" i="26"/>
  <c r="M307" i="26" s="1"/>
  <c r="L308" i="26"/>
  <c r="M308" i="26" s="1"/>
  <c r="L309" i="26"/>
  <c r="M309" i="26" s="1"/>
  <c r="L310" i="26"/>
  <c r="M310" i="26" s="1"/>
  <c r="L311" i="26"/>
  <c r="M311" i="26" s="1"/>
  <c r="L312" i="26"/>
  <c r="M312" i="26" s="1"/>
  <c r="L313" i="26"/>
  <c r="M313" i="26" s="1"/>
  <c r="L314" i="26"/>
  <c r="M314" i="26" s="1"/>
  <c r="L315" i="26"/>
  <c r="M315" i="26" s="1"/>
  <c r="L316" i="26"/>
  <c r="M316" i="26" s="1"/>
  <c r="L317" i="26"/>
  <c r="M317" i="26" s="1"/>
  <c r="L318" i="26"/>
  <c r="M318" i="26" s="1"/>
  <c r="L319" i="26"/>
  <c r="M319" i="26" s="1"/>
  <c r="L320" i="26"/>
  <c r="M320" i="26" s="1"/>
  <c r="L321" i="26"/>
  <c r="M321" i="26" s="1"/>
  <c r="L322" i="26"/>
  <c r="M322" i="26" s="1"/>
  <c r="L323" i="26"/>
  <c r="M323" i="26" s="1"/>
  <c r="L324" i="26"/>
  <c r="M324" i="26" s="1"/>
  <c r="L325" i="26"/>
  <c r="M325" i="26" s="1"/>
  <c r="L326" i="26"/>
  <c r="M326" i="26" s="1"/>
  <c r="L327" i="26"/>
  <c r="M327" i="26" s="1"/>
  <c r="L328" i="26"/>
  <c r="M328" i="26" s="1"/>
  <c r="L329" i="26"/>
  <c r="M329" i="26" s="1"/>
  <c r="L330" i="26"/>
  <c r="M330" i="26" s="1"/>
  <c r="L331" i="26"/>
  <c r="M331" i="26" s="1"/>
  <c r="L332" i="26"/>
  <c r="M332" i="26" s="1"/>
  <c r="L333" i="26"/>
  <c r="M333" i="26" s="1"/>
  <c r="L334" i="26"/>
  <c r="M334" i="26" s="1"/>
  <c r="L335" i="26"/>
  <c r="M335" i="26" s="1"/>
  <c r="L336" i="26"/>
  <c r="M336" i="26" s="1"/>
  <c r="L337" i="26"/>
  <c r="M337" i="26" s="1"/>
  <c r="L338" i="26"/>
  <c r="M338" i="26" s="1"/>
  <c r="L339" i="26"/>
  <c r="M339" i="26" s="1"/>
  <c r="L340" i="26"/>
  <c r="M340" i="26" s="1"/>
  <c r="L341" i="26"/>
  <c r="M341" i="26" s="1"/>
  <c r="L342" i="26"/>
  <c r="M342" i="26" s="1"/>
  <c r="L343" i="26"/>
  <c r="M343" i="26" s="1"/>
  <c r="L344" i="26"/>
  <c r="M344" i="26" s="1"/>
  <c r="L345" i="26"/>
  <c r="M345" i="26" s="1"/>
  <c r="L346" i="26"/>
  <c r="M346" i="26" s="1"/>
  <c r="L347" i="26"/>
  <c r="M347" i="26" s="1"/>
  <c r="L348" i="26"/>
  <c r="M348" i="26" s="1"/>
  <c r="L349" i="26"/>
  <c r="M349" i="26" s="1"/>
  <c r="L350" i="26"/>
  <c r="M350" i="26" s="1"/>
  <c r="L351" i="26"/>
  <c r="M351" i="26" s="1"/>
  <c r="L352" i="26"/>
  <c r="M352" i="26" s="1"/>
  <c r="L353" i="26"/>
  <c r="M353" i="26" s="1"/>
  <c r="L354" i="26"/>
  <c r="M354" i="26" s="1"/>
  <c r="L355" i="26"/>
  <c r="M355" i="26" s="1"/>
  <c r="L356" i="26"/>
  <c r="M356" i="26" s="1"/>
  <c r="L357" i="26"/>
  <c r="M357" i="26" s="1"/>
  <c r="L358" i="26"/>
  <c r="M358" i="26" s="1"/>
  <c r="L359" i="26"/>
  <c r="M359" i="26" s="1"/>
  <c r="L360" i="26"/>
  <c r="M360" i="26" s="1"/>
  <c r="L361" i="26"/>
  <c r="M361" i="26" s="1"/>
  <c r="L362" i="26"/>
  <c r="M362" i="26" s="1"/>
  <c r="L363" i="26"/>
  <c r="M363" i="26" s="1"/>
  <c r="L364" i="26"/>
  <c r="M364" i="26" s="1"/>
  <c r="L365" i="26"/>
  <c r="M365" i="26" s="1"/>
  <c r="L366" i="26"/>
  <c r="M366" i="26" s="1"/>
  <c r="L367" i="26"/>
  <c r="M367" i="26" s="1"/>
  <c r="L368" i="26"/>
  <c r="M368" i="26" s="1"/>
  <c r="L369" i="26"/>
  <c r="M369" i="26" s="1"/>
  <c r="L370" i="26"/>
  <c r="M370" i="26" s="1"/>
  <c r="L371" i="26"/>
  <c r="M371" i="26" s="1"/>
  <c r="L372" i="26"/>
  <c r="M372" i="26" s="1"/>
  <c r="L373" i="26"/>
  <c r="M373" i="26" s="1"/>
  <c r="L374" i="26"/>
  <c r="M374" i="26" s="1"/>
  <c r="L375" i="26"/>
  <c r="M375" i="26" s="1"/>
  <c r="L376" i="26"/>
  <c r="M376" i="26" s="1"/>
  <c r="L377" i="26"/>
  <c r="M377" i="26" s="1"/>
  <c r="L378" i="26"/>
  <c r="M378" i="26" s="1"/>
  <c r="L379" i="26"/>
  <c r="M379" i="26" s="1"/>
  <c r="L380" i="26"/>
  <c r="M380" i="26" s="1"/>
  <c r="L381" i="26"/>
  <c r="M381" i="26" s="1"/>
  <c r="L382" i="26"/>
  <c r="M382" i="26" s="1"/>
  <c r="L383" i="26"/>
  <c r="M383" i="26" s="1"/>
  <c r="L384" i="26"/>
  <c r="M384" i="26" s="1"/>
  <c r="L385" i="26"/>
  <c r="M385" i="26" s="1"/>
  <c r="L386" i="26"/>
  <c r="M386" i="26" s="1"/>
  <c r="L387" i="26"/>
  <c r="M387" i="26" s="1"/>
  <c r="L388" i="26"/>
  <c r="M388" i="26" s="1"/>
  <c r="L389" i="26"/>
  <c r="M389" i="26" s="1"/>
  <c r="L390" i="26"/>
  <c r="M390" i="26" s="1"/>
  <c r="L391" i="26"/>
  <c r="M391" i="26" s="1"/>
  <c r="L392" i="26"/>
  <c r="M392" i="26" s="1"/>
  <c r="L393" i="26"/>
  <c r="M393" i="26" s="1"/>
  <c r="L394" i="26"/>
  <c r="M394" i="26" s="1"/>
  <c r="L395" i="26"/>
  <c r="M395" i="26" s="1"/>
  <c r="L396" i="26"/>
  <c r="M396" i="26" s="1"/>
  <c r="L397" i="26"/>
  <c r="M397" i="26" s="1"/>
  <c r="L398" i="26"/>
  <c r="M398" i="26" s="1"/>
  <c r="L399" i="26"/>
  <c r="M399" i="26" s="1"/>
  <c r="L400" i="26"/>
  <c r="M400" i="26" s="1"/>
  <c r="L401" i="26"/>
  <c r="M401" i="26" s="1"/>
  <c r="L402" i="26"/>
  <c r="M402" i="26" s="1"/>
  <c r="L403" i="26"/>
  <c r="M403" i="26" s="1"/>
  <c r="L404" i="26"/>
  <c r="M404" i="26" s="1"/>
  <c r="L405" i="26"/>
  <c r="M405" i="26" s="1"/>
  <c r="L406" i="26"/>
  <c r="M406" i="26" s="1"/>
  <c r="L407" i="26"/>
  <c r="M407" i="26" s="1"/>
  <c r="L408" i="26"/>
  <c r="M408" i="26" s="1"/>
  <c r="L409" i="26"/>
  <c r="M409" i="26" s="1"/>
  <c r="L410" i="26"/>
  <c r="M410" i="26" s="1"/>
  <c r="L411" i="26"/>
  <c r="M411" i="26" s="1"/>
  <c r="L412" i="26"/>
  <c r="M412" i="26" s="1"/>
  <c r="L413" i="26"/>
  <c r="M413" i="26" s="1"/>
  <c r="L414" i="26"/>
  <c r="M414" i="26" s="1"/>
  <c r="L415" i="26"/>
  <c r="M415" i="26" s="1"/>
  <c r="L416" i="26"/>
  <c r="M416" i="26" s="1"/>
  <c r="L417" i="26"/>
  <c r="M417" i="26" s="1"/>
  <c r="L418" i="26"/>
  <c r="M418" i="26" s="1"/>
  <c r="L419" i="26"/>
  <c r="M419" i="26" s="1"/>
  <c r="L420" i="26"/>
  <c r="M420" i="26" s="1"/>
  <c r="L421" i="26"/>
  <c r="M421" i="26" s="1"/>
  <c r="L422" i="26"/>
  <c r="M422" i="26" s="1"/>
  <c r="L423" i="26"/>
  <c r="M423" i="26" s="1"/>
  <c r="L424" i="26"/>
  <c r="M424" i="26" s="1"/>
  <c r="L425" i="26"/>
  <c r="M425" i="26" s="1"/>
  <c r="L426" i="26"/>
  <c r="M426" i="26" s="1"/>
  <c r="L427" i="26"/>
  <c r="M427" i="26" s="1"/>
  <c r="L428" i="26"/>
  <c r="M428" i="26" s="1"/>
  <c r="L429" i="26"/>
  <c r="M429" i="26" s="1"/>
  <c r="L430" i="26"/>
  <c r="M430" i="26" s="1"/>
  <c r="L431" i="26"/>
  <c r="M431" i="26" s="1"/>
  <c r="L432" i="26"/>
  <c r="M432" i="26" s="1"/>
  <c r="B227" i="26"/>
  <c r="D227" i="26"/>
  <c r="E227" i="26"/>
  <c r="B228" i="26"/>
  <c r="D228" i="26"/>
  <c r="E228" i="26"/>
  <c r="C228" i="26" s="1"/>
  <c r="B229" i="26"/>
  <c r="D229" i="26"/>
  <c r="E229" i="26"/>
  <c r="B230" i="26"/>
  <c r="D230" i="26"/>
  <c r="E230" i="26"/>
  <c r="C230" i="26" s="1"/>
  <c r="B231" i="26"/>
  <c r="D231" i="26"/>
  <c r="E231" i="26"/>
  <c r="C231" i="26" s="1"/>
  <c r="B232" i="26"/>
  <c r="D232" i="26"/>
  <c r="E232" i="26"/>
  <c r="B233" i="26"/>
  <c r="D233" i="26"/>
  <c r="E233" i="26"/>
  <c r="C233" i="26" s="1"/>
  <c r="B234" i="26"/>
  <c r="D234" i="26"/>
  <c r="E234" i="26"/>
  <c r="B235" i="26"/>
  <c r="D235" i="26"/>
  <c r="E235" i="26"/>
  <c r="C235" i="26" s="1"/>
  <c r="B236" i="26"/>
  <c r="D236" i="26"/>
  <c r="E236" i="26"/>
  <c r="C236" i="26" s="1"/>
  <c r="B237" i="26"/>
  <c r="D237" i="26"/>
  <c r="E237" i="26"/>
  <c r="B238" i="26"/>
  <c r="D238" i="26"/>
  <c r="E238" i="26"/>
  <c r="C238" i="26" s="1"/>
  <c r="B239" i="26"/>
  <c r="D239" i="26"/>
  <c r="E239" i="26"/>
  <c r="C239" i="26" s="1"/>
  <c r="B240" i="26"/>
  <c r="D240" i="26"/>
  <c r="E240" i="26"/>
  <c r="B241" i="26"/>
  <c r="D241" i="26"/>
  <c r="E241" i="26"/>
  <c r="C241" i="26" s="1"/>
  <c r="B242" i="26"/>
  <c r="D242" i="26"/>
  <c r="E242" i="26"/>
  <c r="B243" i="26"/>
  <c r="D243" i="26"/>
  <c r="E243" i="26"/>
  <c r="C243" i="26" s="1"/>
  <c r="B244" i="26"/>
  <c r="D244" i="26"/>
  <c r="E244" i="26"/>
  <c r="C244" i="26" s="1"/>
  <c r="B245" i="26"/>
  <c r="D245" i="26"/>
  <c r="E245" i="26"/>
  <c r="B246" i="26"/>
  <c r="D246" i="26"/>
  <c r="E246" i="26"/>
  <c r="C246" i="26" s="1"/>
  <c r="B247" i="26"/>
  <c r="D247" i="26"/>
  <c r="E247" i="26"/>
  <c r="C247" i="26" s="1"/>
  <c r="B248" i="26"/>
  <c r="D248" i="26"/>
  <c r="E248" i="26"/>
  <c r="B249" i="26"/>
  <c r="D249" i="26"/>
  <c r="E249" i="26"/>
  <c r="C249" i="26" s="1"/>
  <c r="B250" i="26"/>
  <c r="D250" i="26"/>
  <c r="E250" i="26"/>
  <c r="B251" i="26"/>
  <c r="D251" i="26"/>
  <c r="E251" i="26"/>
  <c r="C251" i="26" s="1"/>
  <c r="B252" i="26"/>
  <c r="D252" i="26"/>
  <c r="E252" i="26"/>
  <c r="C252" i="26" s="1"/>
  <c r="B253" i="26"/>
  <c r="D253" i="26"/>
  <c r="E253" i="26"/>
  <c r="B254" i="26"/>
  <c r="D254" i="26"/>
  <c r="E254" i="26"/>
  <c r="C254" i="26" s="1"/>
  <c r="B255" i="26"/>
  <c r="D255" i="26"/>
  <c r="E255" i="26"/>
  <c r="C255" i="26" s="1"/>
  <c r="B256" i="26"/>
  <c r="D256" i="26"/>
  <c r="E256" i="26"/>
  <c r="B257" i="26"/>
  <c r="D257" i="26"/>
  <c r="E257" i="26"/>
  <c r="C257" i="26" s="1"/>
  <c r="B258" i="26"/>
  <c r="D258" i="26"/>
  <c r="E258" i="26"/>
  <c r="B259" i="26"/>
  <c r="D259" i="26"/>
  <c r="E259" i="26"/>
  <c r="C259" i="26" s="1"/>
  <c r="B260" i="26"/>
  <c r="D260" i="26"/>
  <c r="E260" i="26"/>
  <c r="C260" i="26" s="1"/>
  <c r="B261" i="26"/>
  <c r="D261" i="26"/>
  <c r="E261" i="26"/>
  <c r="B262" i="26"/>
  <c r="D262" i="26"/>
  <c r="E262" i="26"/>
  <c r="C262" i="26" s="1"/>
  <c r="B263" i="26"/>
  <c r="D263" i="26"/>
  <c r="E263" i="26"/>
  <c r="C263" i="26" s="1"/>
  <c r="B264" i="26"/>
  <c r="D264" i="26"/>
  <c r="E264" i="26"/>
  <c r="B265" i="26"/>
  <c r="D265" i="26"/>
  <c r="E265" i="26"/>
  <c r="C265" i="26" s="1"/>
  <c r="B266" i="26"/>
  <c r="D266" i="26"/>
  <c r="E266" i="26"/>
  <c r="B267" i="26"/>
  <c r="D267" i="26"/>
  <c r="E267" i="26"/>
  <c r="C267" i="26" s="1"/>
  <c r="B268" i="26"/>
  <c r="D268" i="26"/>
  <c r="E268" i="26"/>
  <c r="C268" i="26" s="1"/>
  <c r="B269" i="26"/>
  <c r="D269" i="26"/>
  <c r="E269" i="26"/>
  <c r="B270" i="26"/>
  <c r="D270" i="26"/>
  <c r="E270" i="26"/>
  <c r="C270" i="26" s="1"/>
  <c r="B271" i="26"/>
  <c r="D271" i="26"/>
  <c r="E271" i="26"/>
  <c r="C271" i="26" s="1"/>
  <c r="B272" i="26"/>
  <c r="D272" i="26"/>
  <c r="E272" i="26"/>
  <c r="B273" i="26"/>
  <c r="D273" i="26"/>
  <c r="E273" i="26"/>
  <c r="C273" i="26" s="1"/>
  <c r="B274" i="26"/>
  <c r="D274" i="26"/>
  <c r="E274" i="26"/>
  <c r="B275" i="26"/>
  <c r="D275" i="26"/>
  <c r="E275" i="26"/>
  <c r="C275" i="26" s="1"/>
  <c r="B276" i="26"/>
  <c r="D276" i="26"/>
  <c r="E276" i="26"/>
  <c r="C276" i="26" s="1"/>
  <c r="B277" i="26"/>
  <c r="D277" i="26"/>
  <c r="E277" i="26"/>
  <c r="B278" i="26"/>
  <c r="D278" i="26"/>
  <c r="E278" i="26"/>
  <c r="C278" i="26" s="1"/>
  <c r="B279" i="26"/>
  <c r="D279" i="26"/>
  <c r="E279" i="26"/>
  <c r="C279" i="26" s="1"/>
  <c r="B280" i="26"/>
  <c r="D280" i="26"/>
  <c r="E280" i="26"/>
  <c r="B281" i="26"/>
  <c r="D281" i="26"/>
  <c r="E281" i="26"/>
  <c r="C281" i="26" s="1"/>
  <c r="B282" i="26"/>
  <c r="D282" i="26"/>
  <c r="E282" i="26"/>
  <c r="B283" i="26"/>
  <c r="D283" i="26"/>
  <c r="E283" i="26"/>
  <c r="C283" i="26" s="1"/>
  <c r="B284" i="26"/>
  <c r="D284" i="26"/>
  <c r="E284" i="26"/>
  <c r="C284" i="26" s="1"/>
  <c r="B285" i="26"/>
  <c r="D285" i="26"/>
  <c r="E285" i="26"/>
  <c r="B286" i="26"/>
  <c r="D286" i="26"/>
  <c r="E286" i="26"/>
  <c r="C286" i="26" s="1"/>
  <c r="B287" i="26"/>
  <c r="D287" i="26"/>
  <c r="E287" i="26"/>
  <c r="C287" i="26" s="1"/>
  <c r="B288" i="26"/>
  <c r="D288" i="26"/>
  <c r="E288" i="26"/>
  <c r="B289" i="26"/>
  <c r="D289" i="26"/>
  <c r="E289" i="26"/>
  <c r="C289" i="26" s="1"/>
  <c r="B290" i="26"/>
  <c r="D290" i="26"/>
  <c r="E290" i="26"/>
  <c r="B291" i="26"/>
  <c r="D291" i="26"/>
  <c r="E291" i="26"/>
  <c r="C291" i="26" s="1"/>
  <c r="B292" i="26"/>
  <c r="D292" i="26"/>
  <c r="E292" i="26"/>
  <c r="C292" i="26" s="1"/>
  <c r="B293" i="26"/>
  <c r="D293" i="26"/>
  <c r="E293" i="26"/>
  <c r="B294" i="26"/>
  <c r="D294" i="26"/>
  <c r="E294" i="26"/>
  <c r="C294" i="26" s="1"/>
  <c r="B295" i="26"/>
  <c r="D295" i="26"/>
  <c r="E295" i="26"/>
  <c r="C295" i="26" s="1"/>
  <c r="B296" i="26"/>
  <c r="D296" i="26"/>
  <c r="E296" i="26"/>
  <c r="B297" i="26"/>
  <c r="D297" i="26"/>
  <c r="E297" i="26"/>
  <c r="C297" i="26" s="1"/>
  <c r="B298" i="26"/>
  <c r="D298" i="26"/>
  <c r="E298" i="26"/>
  <c r="B299" i="26"/>
  <c r="D299" i="26"/>
  <c r="E299" i="26"/>
  <c r="C299" i="26" s="1"/>
  <c r="B300" i="26"/>
  <c r="D300" i="26"/>
  <c r="E300" i="26"/>
  <c r="C300" i="26" s="1"/>
  <c r="B301" i="26"/>
  <c r="D301" i="26"/>
  <c r="E301" i="26"/>
  <c r="B302" i="26"/>
  <c r="D302" i="26"/>
  <c r="E302" i="26"/>
  <c r="C302" i="26" s="1"/>
  <c r="B303" i="26"/>
  <c r="D303" i="26"/>
  <c r="E303" i="26"/>
  <c r="C303" i="26" s="1"/>
  <c r="B304" i="26"/>
  <c r="D304" i="26"/>
  <c r="E304" i="26"/>
  <c r="B305" i="26"/>
  <c r="D305" i="26"/>
  <c r="E305" i="26"/>
  <c r="C305" i="26" s="1"/>
  <c r="B306" i="26"/>
  <c r="D306" i="26"/>
  <c r="E306" i="26"/>
  <c r="B307" i="26"/>
  <c r="D307" i="26"/>
  <c r="E307" i="26"/>
  <c r="C307" i="26" s="1"/>
  <c r="B308" i="26"/>
  <c r="D308" i="26"/>
  <c r="E308" i="26"/>
  <c r="C308" i="26" s="1"/>
  <c r="B309" i="26"/>
  <c r="D309" i="26"/>
  <c r="E309" i="26"/>
  <c r="B310" i="26"/>
  <c r="D310" i="26"/>
  <c r="E310" i="26"/>
  <c r="C310" i="26" s="1"/>
  <c r="B311" i="26"/>
  <c r="D311" i="26"/>
  <c r="E311" i="26"/>
  <c r="C311" i="26" s="1"/>
  <c r="B312" i="26"/>
  <c r="D312" i="26"/>
  <c r="E312" i="26"/>
  <c r="B313" i="26"/>
  <c r="D313" i="26"/>
  <c r="E313" i="26"/>
  <c r="C313" i="26" s="1"/>
  <c r="B314" i="26"/>
  <c r="D314" i="26"/>
  <c r="E314" i="26"/>
  <c r="B315" i="26"/>
  <c r="D315" i="26"/>
  <c r="E315" i="26"/>
  <c r="C315" i="26" s="1"/>
  <c r="B316" i="26"/>
  <c r="D316" i="26"/>
  <c r="E316" i="26"/>
  <c r="C316" i="26" s="1"/>
  <c r="B317" i="26"/>
  <c r="D317" i="26"/>
  <c r="E317" i="26"/>
  <c r="B318" i="26"/>
  <c r="D318" i="26"/>
  <c r="E318" i="26"/>
  <c r="C318" i="26" s="1"/>
  <c r="B319" i="26"/>
  <c r="D319" i="26"/>
  <c r="E319" i="26"/>
  <c r="C319" i="26" s="1"/>
  <c r="B320" i="26"/>
  <c r="D320" i="26"/>
  <c r="E320" i="26"/>
  <c r="B321" i="26"/>
  <c r="D321" i="26"/>
  <c r="E321" i="26"/>
  <c r="C321" i="26" s="1"/>
  <c r="B322" i="26"/>
  <c r="D322" i="26"/>
  <c r="E322" i="26"/>
  <c r="B323" i="26"/>
  <c r="D323" i="26"/>
  <c r="E323" i="26"/>
  <c r="C323" i="26" s="1"/>
  <c r="B324" i="26"/>
  <c r="D324" i="26"/>
  <c r="E324" i="26"/>
  <c r="C324" i="26" s="1"/>
  <c r="B325" i="26"/>
  <c r="D325" i="26"/>
  <c r="E325" i="26"/>
  <c r="B326" i="26"/>
  <c r="D326" i="26"/>
  <c r="E326" i="26"/>
  <c r="C326" i="26" s="1"/>
  <c r="B327" i="26"/>
  <c r="D327" i="26"/>
  <c r="E327" i="26"/>
  <c r="C327" i="26" s="1"/>
  <c r="B328" i="26"/>
  <c r="D328" i="26"/>
  <c r="E328" i="26"/>
  <c r="B329" i="26"/>
  <c r="D329" i="26"/>
  <c r="E329" i="26"/>
  <c r="C329" i="26" s="1"/>
  <c r="B330" i="26"/>
  <c r="D330" i="26"/>
  <c r="E330" i="26"/>
  <c r="B331" i="26"/>
  <c r="D331" i="26"/>
  <c r="E331" i="26"/>
  <c r="C331" i="26" s="1"/>
  <c r="B332" i="26"/>
  <c r="D332" i="26"/>
  <c r="E332" i="26"/>
  <c r="C332" i="26" s="1"/>
  <c r="B333" i="26"/>
  <c r="D333" i="26"/>
  <c r="E333" i="26"/>
  <c r="B334" i="26"/>
  <c r="D334" i="26"/>
  <c r="E334" i="26"/>
  <c r="C334" i="26" s="1"/>
  <c r="B335" i="26"/>
  <c r="D335" i="26"/>
  <c r="E335" i="26"/>
  <c r="C335" i="26" s="1"/>
  <c r="B336" i="26"/>
  <c r="D336" i="26"/>
  <c r="E336" i="26"/>
  <c r="B337" i="26"/>
  <c r="D337" i="26"/>
  <c r="E337" i="26"/>
  <c r="C337" i="26" s="1"/>
  <c r="B338" i="26"/>
  <c r="D338" i="26"/>
  <c r="E338" i="26"/>
  <c r="B339" i="26"/>
  <c r="D339" i="26"/>
  <c r="E339" i="26"/>
  <c r="C339" i="26" s="1"/>
  <c r="B340" i="26"/>
  <c r="D340" i="26"/>
  <c r="E340" i="26"/>
  <c r="C340" i="26" s="1"/>
  <c r="B341" i="26"/>
  <c r="D341" i="26"/>
  <c r="E341" i="26"/>
  <c r="B342" i="26"/>
  <c r="D342" i="26"/>
  <c r="E342" i="26"/>
  <c r="C342" i="26" s="1"/>
  <c r="B343" i="26"/>
  <c r="D343" i="26"/>
  <c r="E343" i="26"/>
  <c r="C343" i="26" s="1"/>
  <c r="B344" i="26"/>
  <c r="D344" i="26"/>
  <c r="E344" i="26"/>
  <c r="B345" i="26"/>
  <c r="D345" i="26"/>
  <c r="E345" i="26"/>
  <c r="C345" i="26" s="1"/>
  <c r="B346" i="26"/>
  <c r="D346" i="26"/>
  <c r="E346" i="26"/>
  <c r="B347" i="26"/>
  <c r="D347" i="26"/>
  <c r="E347" i="26"/>
  <c r="C347" i="26" s="1"/>
  <c r="B348" i="26"/>
  <c r="D348" i="26"/>
  <c r="E348" i="26"/>
  <c r="C348" i="26" s="1"/>
  <c r="B349" i="26"/>
  <c r="D349" i="26"/>
  <c r="E349" i="26"/>
  <c r="B350" i="26"/>
  <c r="D350" i="26"/>
  <c r="E350" i="26"/>
  <c r="C350" i="26" s="1"/>
  <c r="B351" i="26"/>
  <c r="D351" i="26"/>
  <c r="E351" i="26"/>
  <c r="C351" i="26" s="1"/>
  <c r="B352" i="26"/>
  <c r="D352" i="26"/>
  <c r="E352" i="26"/>
  <c r="B353" i="26"/>
  <c r="D353" i="26"/>
  <c r="E353" i="26"/>
  <c r="C353" i="26" s="1"/>
  <c r="B354" i="26"/>
  <c r="D354" i="26"/>
  <c r="E354" i="26"/>
  <c r="B355" i="26"/>
  <c r="D355" i="26"/>
  <c r="E355" i="26"/>
  <c r="C355" i="26" s="1"/>
  <c r="B356" i="26"/>
  <c r="D356" i="26"/>
  <c r="E356" i="26"/>
  <c r="C356" i="26" s="1"/>
  <c r="B357" i="26"/>
  <c r="D357" i="26"/>
  <c r="E357" i="26"/>
  <c r="B358" i="26"/>
  <c r="D358" i="26"/>
  <c r="E358" i="26"/>
  <c r="C358" i="26" s="1"/>
  <c r="B359" i="26"/>
  <c r="D359" i="26"/>
  <c r="E359" i="26"/>
  <c r="C359" i="26" s="1"/>
  <c r="B360" i="26"/>
  <c r="D360" i="26"/>
  <c r="E360" i="26"/>
  <c r="B361" i="26"/>
  <c r="D361" i="26"/>
  <c r="E361" i="26"/>
  <c r="C361" i="26" s="1"/>
  <c r="B362" i="26"/>
  <c r="D362" i="26"/>
  <c r="E362" i="26"/>
  <c r="B363" i="26"/>
  <c r="D363" i="26"/>
  <c r="E363" i="26"/>
  <c r="C363" i="26" s="1"/>
  <c r="B364" i="26"/>
  <c r="D364" i="26"/>
  <c r="E364" i="26"/>
  <c r="C364" i="26" s="1"/>
  <c r="B365" i="26"/>
  <c r="D365" i="26"/>
  <c r="E365" i="26"/>
  <c r="B366" i="26"/>
  <c r="D366" i="26"/>
  <c r="E366" i="26"/>
  <c r="C366" i="26" s="1"/>
  <c r="B367" i="26"/>
  <c r="D367" i="26"/>
  <c r="E367" i="26"/>
  <c r="C367" i="26" s="1"/>
  <c r="B368" i="26"/>
  <c r="D368" i="26"/>
  <c r="E368" i="26"/>
  <c r="B369" i="26"/>
  <c r="D369" i="26"/>
  <c r="E369" i="26"/>
  <c r="C369" i="26" s="1"/>
  <c r="B370" i="26"/>
  <c r="D370" i="26"/>
  <c r="E370" i="26"/>
  <c r="B371" i="26"/>
  <c r="D371" i="26"/>
  <c r="E371" i="26"/>
  <c r="C371" i="26" s="1"/>
  <c r="B372" i="26"/>
  <c r="D372" i="26"/>
  <c r="E372" i="26"/>
  <c r="C372" i="26" s="1"/>
  <c r="B373" i="26"/>
  <c r="D373" i="26"/>
  <c r="E373" i="26"/>
  <c r="B374" i="26"/>
  <c r="D374" i="26"/>
  <c r="E374" i="26"/>
  <c r="C374" i="26" s="1"/>
  <c r="B375" i="26"/>
  <c r="D375" i="26"/>
  <c r="E375" i="26"/>
  <c r="C375" i="26" s="1"/>
  <c r="B376" i="26"/>
  <c r="D376" i="26"/>
  <c r="E376" i="26"/>
  <c r="B377" i="26"/>
  <c r="D377" i="26"/>
  <c r="E377" i="26"/>
  <c r="C377" i="26" s="1"/>
  <c r="B378" i="26"/>
  <c r="D378" i="26"/>
  <c r="E378" i="26"/>
  <c r="B379" i="26"/>
  <c r="D379" i="26"/>
  <c r="E379" i="26"/>
  <c r="C379" i="26" s="1"/>
  <c r="B380" i="26"/>
  <c r="D380" i="26"/>
  <c r="E380" i="26"/>
  <c r="C380" i="26" s="1"/>
  <c r="B381" i="26"/>
  <c r="D381" i="26"/>
  <c r="E381" i="26"/>
  <c r="B382" i="26"/>
  <c r="D382" i="26"/>
  <c r="E382" i="26"/>
  <c r="C382" i="26" s="1"/>
  <c r="B383" i="26"/>
  <c r="D383" i="26"/>
  <c r="E383" i="26"/>
  <c r="C383" i="26" s="1"/>
  <c r="B384" i="26"/>
  <c r="D384" i="26"/>
  <c r="E384" i="26"/>
  <c r="B385" i="26"/>
  <c r="D385" i="26"/>
  <c r="E385" i="26"/>
  <c r="C385" i="26" s="1"/>
  <c r="B386" i="26"/>
  <c r="D386" i="26"/>
  <c r="E386" i="26"/>
  <c r="B387" i="26"/>
  <c r="D387" i="26"/>
  <c r="E387" i="26"/>
  <c r="C387" i="26" s="1"/>
  <c r="B388" i="26"/>
  <c r="D388" i="26"/>
  <c r="E388" i="26"/>
  <c r="C388" i="26" s="1"/>
  <c r="B389" i="26"/>
  <c r="D389" i="26"/>
  <c r="E389" i="26"/>
  <c r="B390" i="26"/>
  <c r="D390" i="26"/>
  <c r="E390" i="26"/>
  <c r="C390" i="26" s="1"/>
  <c r="B391" i="26"/>
  <c r="D391" i="26"/>
  <c r="E391" i="26"/>
  <c r="C391" i="26" s="1"/>
  <c r="B392" i="26"/>
  <c r="D392" i="26"/>
  <c r="E392" i="26"/>
  <c r="B393" i="26"/>
  <c r="D393" i="26"/>
  <c r="E393" i="26"/>
  <c r="C393" i="26" s="1"/>
  <c r="B394" i="26"/>
  <c r="D394" i="26"/>
  <c r="E394" i="26"/>
  <c r="B395" i="26"/>
  <c r="D395" i="26"/>
  <c r="E395" i="26"/>
  <c r="C395" i="26" s="1"/>
  <c r="B396" i="26"/>
  <c r="D396" i="26"/>
  <c r="E396" i="26"/>
  <c r="C396" i="26" s="1"/>
  <c r="B397" i="26"/>
  <c r="D397" i="26"/>
  <c r="E397" i="26"/>
  <c r="B398" i="26"/>
  <c r="D398" i="26"/>
  <c r="E398" i="26"/>
  <c r="C398" i="26" s="1"/>
  <c r="B399" i="26"/>
  <c r="D399" i="26"/>
  <c r="E399" i="26"/>
  <c r="C399" i="26" s="1"/>
  <c r="B400" i="26"/>
  <c r="D400" i="26"/>
  <c r="E400" i="26"/>
  <c r="B401" i="26"/>
  <c r="D401" i="26"/>
  <c r="E401" i="26"/>
  <c r="C401" i="26" s="1"/>
  <c r="B402" i="26"/>
  <c r="D402" i="26"/>
  <c r="E402" i="26"/>
  <c r="B403" i="26"/>
  <c r="D403" i="26"/>
  <c r="E403" i="26"/>
  <c r="C403" i="26" s="1"/>
  <c r="B404" i="26"/>
  <c r="D404" i="26"/>
  <c r="E404" i="26"/>
  <c r="C404" i="26" s="1"/>
  <c r="B405" i="26"/>
  <c r="D405" i="26"/>
  <c r="E405" i="26"/>
  <c r="B406" i="26"/>
  <c r="D406" i="26"/>
  <c r="E406" i="26"/>
  <c r="C406" i="26" s="1"/>
  <c r="B407" i="26"/>
  <c r="D407" i="26"/>
  <c r="E407" i="26"/>
  <c r="B408" i="26"/>
  <c r="D408" i="26"/>
  <c r="E408" i="26"/>
  <c r="B409" i="26"/>
  <c r="D409" i="26"/>
  <c r="E409" i="26"/>
  <c r="C409" i="26" s="1"/>
  <c r="B410" i="26"/>
  <c r="D410" i="26"/>
  <c r="E410" i="26"/>
  <c r="B411" i="26"/>
  <c r="D411" i="26"/>
  <c r="E411" i="26"/>
  <c r="C411" i="26" s="1"/>
  <c r="B412" i="26"/>
  <c r="D412" i="26"/>
  <c r="E412" i="26"/>
  <c r="C412" i="26" s="1"/>
  <c r="B413" i="26"/>
  <c r="D413" i="26"/>
  <c r="E413" i="26"/>
  <c r="B414" i="26"/>
  <c r="D414" i="26"/>
  <c r="E414" i="26"/>
  <c r="C414" i="26" s="1"/>
  <c r="B415" i="26"/>
  <c r="D415" i="26"/>
  <c r="E415" i="26"/>
  <c r="C415" i="26" s="1"/>
  <c r="B416" i="26"/>
  <c r="D416" i="26"/>
  <c r="E416" i="26"/>
  <c r="B417" i="26"/>
  <c r="D417" i="26"/>
  <c r="E417" i="26"/>
  <c r="C417" i="26" s="1"/>
  <c r="B418" i="26"/>
  <c r="D418" i="26"/>
  <c r="E418" i="26"/>
  <c r="B419" i="26"/>
  <c r="D419" i="26"/>
  <c r="E419" i="26"/>
  <c r="C419" i="26" s="1"/>
  <c r="B420" i="26"/>
  <c r="D420" i="26"/>
  <c r="E420" i="26"/>
  <c r="C420" i="26" s="1"/>
  <c r="B421" i="26"/>
  <c r="D421" i="26"/>
  <c r="E421" i="26"/>
  <c r="B422" i="26"/>
  <c r="D422" i="26"/>
  <c r="E422" i="26"/>
  <c r="C422" i="26" s="1"/>
  <c r="B423" i="26"/>
  <c r="D423" i="26"/>
  <c r="E423" i="26"/>
  <c r="C423" i="26" s="1"/>
  <c r="B424" i="26"/>
  <c r="D424" i="26"/>
  <c r="E424" i="26"/>
  <c r="B425" i="26"/>
  <c r="D425" i="26"/>
  <c r="E425" i="26"/>
  <c r="B426" i="26"/>
  <c r="D426" i="26"/>
  <c r="E426" i="26"/>
  <c r="B427" i="26"/>
  <c r="D427" i="26"/>
  <c r="E427" i="26"/>
  <c r="C427" i="26" s="1"/>
  <c r="B428" i="26"/>
  <c r="D428" i="26"/>
  <c r="E428" i="26"/>
  <c r="C428" i="26" s="1"/>
  <c r="B429" i="26"/>
  <c r="D429" i="26"/>
  <c r="E429" i="26"/>
  <c r="B430" i="26"/>
  <c r="D430" i="26"/>
  <c r="E430" i="26"/>
  <c r="C430" i="26" s="1"/>
  <c r="B431" i="26"/>
  <c r="D431" i="26"/>
  <c r="E431" i="26"/>
  <c r="C431" i="26" s="1"/>
  <c r="B432" i="26"/>
  <c r="D432" i="26"/>
  <c r="E432" i="26"/>
  <c r="B433" i="26"/>
  <c r="D433" i="26"/>
  <c r="E433" i="26"/>
  <c r="C433" i="26" s="1"/>
  <c r="B434" i="26"/>
  <c r="D434" i="26"/>
  <c r="E434" i="26"/>
  <c r="B435" i="26"/>
  <c r="D435" i="26"/>
  <c r="E435" i="26"/>
  <c r="C435" i="26" s="1"/>
  <c r="B436" i="26"/>
  <c r="D436" i="26"/>
  <c r="E436" i="26"/>
  <c r="C436" i="26" s="1"/>
  <c r="B437" i="26"/>
  <c r="D437" i="26"/>
  <c r="E437" i="26"/>
  <c r="B438" i="26"/>
  <c r="D438" i="26"/>
  <c r="E438" i="26"/>
  <c r="C438" i="26" s="1"/>
  <c r="B439" i="26"/>
  <c r="D439" i="26"/>
  <c r="E439" i="26"/>
  <c r="B440" i="26"/>
  <c r="D440" i="26"/>
  <c r="E440" i="26"/>
  <c r="B441" i="26"/>
  <c r="D441" i="26"/>
  <c r="E441" i="26"/>
  <c r="C441" i="26" s="1"/>
  <c r="B442" i="26"/>
  <c r="D442" i="26"/>
  <c r="E442" i="26"/>
  <c r="B443" i="26"/>
  <c r="D443" i="26"/>
  <c r="E443" i="26"/>
  <c r="C443" i="26" s="1"/>
  <c r="B444" i="26"/>
  <c r="D444" i="26"/>
  <c r="E444" i="26"/>
  <c r="C444" i="26" s="1"/>
  <c r="B445" i="26"/>
  <c r="D445" i="26"/>
  <c r="E445" i="26"/>
  <c r="B446" i="26"/>
  <c r="D446" i="26"/>
  <c r="E446" i="26"/>
  <c r="C446" i="26" s="1"/>
  <c r="B447" i="26"/>
  <c r="D447" i="26"/>
  <c r="E447" i="26"/>
  <c r="C447" i="26" s="1"/>
  <c r="B448" i="26"/>
  <c r="D448" i="26"/>
  <c r="E448" i="26"/>
  <c r="B449" i="26"/>
  <c r="D449" i="26"/>
  <c r="E449" i="26"/>
  <c r="C449" i="26" s="1"/>
  <c r="B450" i="26"/>
  <c r="D450" i="26"/>
  <c r="E450" i="26"/>
  <c r="F55" i="41"/>
  <c r="F56" i="41"/>
  <c r="F57" i="41"/>
  <c r="F58" i="41"/>
  <c r="F59" i="41"/>
  <c r="F60" i="41"/>
  <c r="F61" i="41"/>
  <c r="F62" i="41"/>
  <c r="F63" i="41"/>
  <c r="F64" i="41"/>
  <c r="F65" i="41"/>
  <c r="F66" i="41"/>
  <c r="F67" i="41"/>
  <c r="F68" i="41"/>
  <c r="F69" i="41"/>
  <c r="F70" i="41"/>
  <c r="F71" i="41"/>
  <c r="F72" i="41"/>
  <c r="F73" i="41"/>
  <c r="F74" i="41"/>
  <c r="F75" i="41"/>
  <c r="F76" i="41"/>
  <c r="F77" i="41"/>
  <c r="F78" i="41"/>
  <c r="F79" i="41"/>
  <c r="F80" i="41"/>
  <c r="F81" i="41"/>
  <c r="F82" i="41"/>
  <c r="F83" i="41"/>
  <c r="F84" i="41"/>
  <c r="F85" i="41"/>
  <c r="F86" i="41"/>
  <c r="F87" i="41"/>
  <c r="F88" i="41"/>
  <c r="F89" i="41"/>
  <c r="F90" i="41"/>
  <c r="F91" i="41"/>
  <c r="F92" i="41"/>
  <c r="F93" i="41"/>
  <c r="F94" i="41"/>
  <c r="F95" i="41"/>
  <c r="F96" i="41"/>
  <c r="F97" i="41"/>
  <c r="F98" i="41"/>
  <c r="F99" i="41"/>
  <c r="F100" i="41"/>
  <c r="F101" i="41"/>
  <c r="F102" i="41"/>
  <c r="F103" i="41"/>
  <c r="F104" i="41"/>
  <c r="F105" i="41"/>
  <c r="F106" i="41"/>
  <c r="F107" i="41"/>
  <c r="F108" i="41"/>
  <c r="F109" i="41"/>
  <c r="F110" i="41"/>
  <c r="F111" i="41"/>
  <c r="F112" i="41"/>
  <c r="F113" i="41"/>
  <c r="F114" i="41"/>
  <c r="F115" i="41"/>
  <c r="F116" i="41"/>
  <c r="F117" i="41"/>
  <c r="F118" i="41"/>
  <c r="F119" i="41"/>
  <c r="F120" i="41"/>
  <c r="F121" i="41"/>
  <c r="F122" i="41"/>
  <c r="F123" i="41"/>
  <c r="F124" i="41"/>
  <c r="F125" i="41"/>
  <c r="F126" i="41"/>
  <c r="F127" i="41"/>
  <c r="F128" i="41"/>
  <c r="F129" i="41"/>
  <c r="F130" i="41"/>
  <c r="F131" i="41"/>
  <c r="F132" i="41"/>
  <c r="F133" i="41"/>
  <c r="F134" i="41"/>
  <c r="F135" i="41"/>
  <c r="F136" i="41"/>
  <c r="F137" i="41"/>
  <c r="F138" i="41"/>
  <c r="F139" i="41"/>
  <c r="F140" i="41"/>
  <c r="F141" i="41"/>
  <c r="F142" i="41"/>
  <c r="F143" i="41"/>
  <c r="F144" i="41"/>
  <c r="F145" i="41"/>
  <c r="F146" i="41"/>
  <c r="F147" i="41"/>
  <c r="F148" i="41"/>
  <c r="F149" i="41"/>
  <c r="F150" i="41"/>
  <c r="F151" i="41"/>
  <c r="F152" i="41"/>
  <c r="F153" i="41"/>
  <c r="F154" i="41"/>
  <c r="F155" i="41"/>
  <c r="F156" i="41"/>
  <c r="F157" i="41"/>
  <c r="F158" i="41"/>
  <c r="F159" i="41"/>
  <c r="F160" i="41"/>
  <c r="F161" i="41"/>
  <c r="F162" i="41"/>
  <c r="F163" i="41"/>
  <c r="F164" i="41"/>
  <c r="F165" i="41"/>
  <c r="F166" i="41"/>
  <c r="F167" i="41"/>
  <c r="F168" i="41"/>
  <c r="F169" i="41"/>
  <c r="F170" i="41"/>
  <c r="F171" i="41"/>
  <c r="F172" i="41"/>
  <c r="F173" i="41"/>
  <c r="F174" i="41"/>
  <c r="F175" i="41"/>
  <c r="F176" i="41"/>
  <c r="F177" i="41"/>
  <c r="F178" i="41"/>
  <c r="F179" i="41"/>
  <c r="F180" i="41"/>
  <c r="F181" i="41"/>
  <c r="F182" i="41"/>
  <c r="F183" i="41"/>
  <c r="F184" i="41"/>
  <c r="F185" i="41"/>
  <c r="F186" i="41"/>
  <c r="F187" i="41"/>
  <c r="F188" i="41"/>
  <c r="F189" i="41"/>
  <c r="F190" i="41"/>
  <c r="F191" i="41"/>
  <c r="F192" i="41"/>
  <c r="F193" i="41"/>
  <c r="F194" i="41"/>
  <c r="F195" i="41"/>
  <c r="F196" i="41"/>
  <c r="F197" i="41"/>
  <c r="F198" i="41"/>
  <c r="F199" i="41"/>
  <c r="F200" i="41"/>
  <c r="F201" i="41"/>
  <c r="F202" i="41"/>
  <c r="F203" i="41"/>
  <c r="F204" i="41"/>
  <c r="F205" i="41"/>
  <c r="F206" i="41"/>
  <c r="F207" i="41"/>
  <c r="F208" i="41"/>
  <c r="F209" i="41"/>
  <c r="F210" i="41"/>
  <c r="F211" i="41"/>
  <c r="F212" i="41"/>
  <c r="F213" i="41"/>
  <c r="F214" i="41"/>
  <c r="F215" i="41"/>
  <c r="F216" i="41"/>
  <c r="F217" i="41"/>
  <c r="F218" i="41"/>
  <c r="F219" i="41"/>
  <c r="F220" i="41"/>
  <c r="F221" i="41"/>
  <c r="F222" i="41"/>
  <c r="F223" i="41"/>
  <c r="F224" i="41"/>
  <c r="F225" i="41"/>
  <c r="B187" i="26"/>
  <c r="D187" i="26"/>
  <c r="E187" i="26"/>
  <c r="B188" i="26"/>
  <c r="D188" i="26"/>
  <c r="E188" i="26"/>
  <c r="C188" i="26" s="1"/>
  <c r="B189" i="26"/>
  <c r="D189" i="26"/>
  <c r="E189" i="26"/>
  <c r="B190" i="26"/>
  <c r="D190" i="26"/>
  <c r="E190" i="26"/>
  <c r="C190" i="26" s="1"/>
  <c r="B191" i="26"/>
  <c r="D191" i="26"/>
  <c r="E191" i="26"/>
  <c r="B192" i="26"/>
  <c r="D192" i="26"/>
  <c r="E192" i="26"/>
  <c r="B193" i="26"/>
  <c r="D193" i="26"/>
  <c r="E193" i="26"/>
  <c r="C193" i="26" s="1"/>
  <c r="B194" i="26"/>
  <c r="D194" i="26"/>
  <c r="E194" i="26"/>
  <c r="B195" i="26"/>
  <c r="D195" i="26"/>
  <c r="E195" i="26"/>
  <c r="C195" i="26" s="1"/>
  <c r="B196" i="26"/>
  <c r="D196" i="26"/>
  <c r="E196" i="26"/>
  <c r="C196" i="26" s="1"/>
  <c r="B197" i="26"/>
  <c r="D197" i="26"/>
  <c r="E197" i="26"/>
  <c r="B198" i="26"/>
  <c r="D198" i="26"/>
  <c r="E198" i="26"/>
  <c r="C198" i="26" s="1"/>
  <c r="B199" i="26"/>
  <c r="D199" i="26"/>
  <c r="E199" i="26"/>
  <c r="B200" i="26"/>
  <c r="D200" i="26"/>
  <c r="E200" i="26"/>
  <c r="B201" i="26"/>
  <c r="D201" i="26"/>
  <c r="E201" i="26"/>
  <c r="C201" i="26" s="1"/>
  <c r="B202" i="26"/>
  <c r="D202" i="26"/>
  <c r="E202" i="26"/>
  <c r="B203" i="26"/>
  <c r="D203" i="26"/>
  <c r="E203" i="26"/>
  <c r="C203" i="26" s="1"/>
  <c r="B204" i="26"/>
  <c r="D204" i="26"/>
  <c r="E204" i="26"/>
  <c r="C204" i="26" s="1"/>
  <c r="B205" i="26"/>
  <c r="D205" i="26"/>
  <c r="E205" i="26"/>
  <c r="B206" i="26"/>
  <c r="D206" i="26"/>
  <c r="E206" i="26"/>
  <c r="C206" i="26" s="1"/>
  <c r="B207" i="26"/>
  <c r="D207" i="26"/>
  <c r="E207" i="26"/>
  <c r="B208" i="26"/>
  <c r="D208" i="26"/>
  <c r="E208" i="26"/>
  <c r="B209" i="26"/>
  <c r="D209" i="26"/>
  <c r="E209" i="26"/>
  <c r="C209" i="26" s="1"/>
  <c r="B210" i="26"/>
  <c r="D210" i="26"/>
  <c r="E210" i="26"/>
  <c r="B211" i="26"/>
  <c r="D211" i="26"/>
  <c r="E211" i="26"/>
  <c r="C211" i="26" s="1"/>
  <c r="B212" i="26"/>
  <c r="D212" i="26"/>
  <c r="E212" i="26"/>
  <c r="C212" i="26" s="1"/>
  <c r="B213" i="26"/>
  <c r="D213" i="26"/>
  <c r="E213" i="26"/>
  <c r="B214" i="26"/>
  <c r="D214" i="26"/>
  <c r="E214" i="26"/>
  <c r="C214" i="26" s="1"/>
  <c r="B215" i="26"/>
  <c r="D215" i="26"/>
  <c r="E215" i="26"/>
  <c r="B216" i="26"/>
  <c r="D216" i="26"/>
  <c r="E216" i="26"/>
  <c r="B217" i="26"/>
  <c r="D217" i="26"/>
  <c r="E217" i="26"/>
  <c r="C217" i="26" s="1"/>
  <c r="B218" i="26"/>
  <c r="D218" i="26"/>
  <c r="E218" i="26"/>
  <c r="C218" i="26" s="1"/>
  <c r="B219" i="26"/>
  <c r="D219" i="26"/>
  <c r="E219" i="26"/>
  <c r="C219" i="26" s="1"/>
  <c r="B220" i="26"/>
  <c r="D220" i="26"/>
  <c r="E220" i="26"/>
  <c r="B221" i="26"/>
  <c r="D221" i="26"/>
  <c r="E221" i="26"/>
  <c r="B222" i="26"/>
  <c r="D222" i="26"/>
  <c r="E222" i="26"/>
  <c r="C222" i="26" s="1"/>
  <c r="B223" i="26"/>
  <c r="D223" i="26"/>
  <c r="E223" i="26"/>
  <c r="B224" i="26"/>
  <c r="D224" i="26"/>
  <c r="E224" i="26"/>
  <c r="B225" i="26"/>
  <c r="D225" i="26"/>
  <c r="E225" i="26"/>
  <c r="C225" i="26" s="1"/>
  <c r="B226" i="26"/>
  <c r="D226" i="26"/>
  <c r="E226" i="26"/>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42" i="41"/>
  <c r="F43" i="41"/>
  <c r="F44" i="41"/>
  <c r="F45" i="41"/>
  <c r="F46" i="41"/>
  <c r="F47" i="41"/>
  <c r="F48" i="41"/>
  <c r="F49" i="41"/>
  <c r="F50" i="41"/>
  <c r="F51" i="41"/>
  <c r="F52" i="41"/>
  <c r="F53" i="41"/>
  <c r="F54" i="41"/>
  <c r="F2" i="41"/>
  <c r="B172" i="26"/>
  <c r="D172" i="26"/>
  <c r="E172" i="26"/>
  <c r="C172" i="26" s="1"/>
  <c r="B173" i="26"/>
  <c r="D173" i="26"/>
  <c r="E173" i="26"/>
  <c r="C514" i="26" l="1"/>
  <c r="C536" i="26"/>
  <c r="A530" i="26"/>
  <c r="C528" i="26"/>
  <c r="A522" i="26"/>
  <c r="C520" i="26"/>
  <c r="A514" i="26"/>
  <c r="C512" i="26"/>
  <c r="A506" i="26"/>
  <c r="C504" i="26"/>
  <c r="A498" i="26"/>
  <c r="C496" i="26"/>
  <c r="A490" i="26"/>
  <c r="C488" i="26"/>
  <c r="A533" i="26"/>
  <c r="A509" i="26"/>
  <c r="C507" i="26"/>
  <c r="C499" i="26"/>
  <c r="C491" i="26"/>
  <c r="A517" i="26"/>
  <c r="C529" i="26"/>
  <c r="C521" i="26"/>
  <c r="C513" i="26"/>
  <c r="C489" i="26"/>
  <c r="A510" i="26"/>
  <c r="A494" i="26"/>
  <c r="C535" i="26"/>
  <c r="C527" i="26"/>
  <c r="C519" i="26"/>
  <c r="C511" i="26"/>
  <c r="C503" i="26"/>
  <c r="C495" i="26"/>
  <c r="C487" i="26"/>
  <c r="A524" i="26"/>
  <c r="A500" i="26"/>
  <c r="C467" i="26"/>
  <c r="C462" i="26"/>
  <c r="C458" i="26"/>
  <c r="C470" i="26"/>
  <c r="C466" i="26"/>
  <c r="C459" i="26"/>
  <c r="C480" i="26"/>
  <c r="C472" i="26"/>
  <c r="C464" i="26"/>
  <c r="C483" i="26"/>
  <c r="C486" i="26"/>
  <c r="C481" i="26"/>
  <c r="C473" i="26"/>
  <c r="C465" i="26"/>
  <c r="C457" i="26"/>
  <c r="C452" i="26"/>
  <c r="C455" i="26"/>
  <c r="C453" i="26"/>
  <c r="C451" i="26"/>
  <c r="C456" i="26"/>
  <c r="C224" i="26"/>
  <c r="C407" i="26"/>
  <c r="C425" i="26"/>
  <c r="C394" i="26"/>
  <c r="C306" i="26"/>
  <c r="C282" i="26"/>
  <c r="C445" i="26"/>
  <c r="C439" i="26"/>
  <c r="C330" i="26"/>
  <c r="C258" i="26"/>
  <c r="C250" i="26"/>
  <c r="C437" i="26"/>
  <c r="C426" i="26"/>
  <c r="C378" i="26"/>
  <c r="C314" i="26"/>
  <c r="C266" i="26"/>
  <c r="C234" i="26"/>
  <c r="C434" i="26"/>
  <c r="C290" i="26"/>
  <c r="C442" i="26"/>
  <c r="C421" i="26"/>
  <c r="C410" i="26"/>
  <c r="C389" i="26"/>
  <c r="C338" i="26"/>
  <c r="C346" i="26"/>
  <c r="C405" i="26"/>
  <c r="C370" i="26"/>
  <c r="C402" i="26"/>
  <c r="C354" i="26"/>
  <c r="C362" i="26"/>
  <c r="C298" i="26"/>
  <c r="C242" i="26"/>
  <c r="C413" i="26"/>
  <c r="C450" i="26"/>
  <c r="C429" i="26"/>
  <c r="C418" i="26"/>
  <c r="C397" i="26"/>
  <c r="C386" i="26"/>
  <c r="C322" i="26"/>
  <c r="C274" i="26"/>
  <c r="C381" i="26"/>
  <c r="C373" i="26"/>
  <c r="C365" i="26"/>
  <c r="C357" i="26"/>
  <c r="C349" i="26"/>
  <c r="C341" i="26"/>
  <c r="C333" i="26"/>
  <c r="C325" i="26"/>
  <c r="C317" i="26"/>
  <c r="C309" i="26"/>
  <c r="C301" i="26"/>
  <c r="C293" i="26"/>
  <c r="C285" i="26"/>
  <c r="C277" i="26"/>
  <c r="C269" i="26"/>
  <c r="C261" i="26"/>
  <c r="C253" i="26"/>
  <c r="C245" i="26"/>
  <c r="C237" i="26"/>
  <c r="C229" i="26"/>
  <c r="C448" i="26"/>
  <c r="C440" i="26"/>
  <c r="C432" i="26"/>
  <c r="C424" i="26"/>
  <c r="C416" i="26"/>
  <c r="C408" i="26"/>
  <c r="C400" i="26"/>
  <c r="C392" i="26"/>
  <c r="C384" i="26"/>
  <c r="C376" i="26"/>
  <c r="C368" i="26"/>
  <c r="C360" i="26"/>
  <c r="C352" i="26"/>
  <c r="C344" i="26"/>
  <c r="C336" i="26"/>
  <c r="C328" i="26"/>
  <c r="C320" i="26"/>
  <c r="C312" i="26"/>
  <c r="C304" i="26"/>
  <c r="C296" i="26"/>
  <c r="C288" i="26"/>
  <c r="C280" i="26"/>
  <c r="C272" i="26"/>
  <c r="C264" i="26"/>
  <c r="C256" i="26"/>
  <c r="C248" i="26"/>
  <c r="C240" i="26"/>
  <c r="C232" i="26"/>
  <c r="C227" i="26"/>
  <c r="C223" i="26"/>
  <c r="C215" i="26"/>
  <c r="C207" i="26"/>
  <c r="C199" i="26"/>
  <c r="C191" i="26"/>
  <c r="C210" i="26"/>
  <c r="C194" i="26"/>
  <c r="C220" i="26"/>
  <c r="C221" i="26"/>
  <c r="C213" i="26"/>
  <c r="C205" i="26"/>
  <c r="C197" i="26"/>
  <c r="C189" i="26"/>
  <c r="C226" i="26"/>
  <c r="C216" i="26"/>
  <c r="C208" i="26"/>
  <c r="C200" i="26"/>
  <c r="C192" i="26"/>
  <c r="C202" i="26"/>
  <c r="C187" i="26"/>
  <c r="C173" i="26"/>
  <c r="A200" i="3" l="1"/>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60" i="3"/>
  <c r="B60" i="3"/>
  <c r="A61" i="3"/>
  <c r="B61" i="3"/>
  <c r="A62" i="3"/>
  <c r="B62" i="3"/>
  <c r="A63" i="3"/>
  <c r="B63" i="3"/>
  <c r="A64" i="3"/>
  <c r="B64" i="3"/>
  <c r="A65" i="3"/>
  <c r="B65" i="3"/>
  <c r="A66" i="3"/>
  <c r="B66" i="3"/>
  <c r="A67" i="3"/>
  <c r="B67" i="3"/>
  <c r="A68" i="3"/>
  <c r="B68" i="3"/>
  <c r="A69" i="3"/>
  <c r="B69" i="3"/>
  <c r="A70" i="3"/>
  <c r="B70" i="3"/>
  <c r="A71" i="3"/>
  <c r="B71" i="3"/>
  <c r="A72" i="3"/>
  <c r="B72" i="3"/>
  <c r="A56" i="3"/>
  <c r="B56" i="3"/>
  <c r="A57" i="3"/>
  <c r="B57" i="3"/>
  <c r="A58" i="3"/>
  <c r="B58" i="3"/>
  <c r="A59" i="3"/>
  <c r="B59"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B35" i="3"/>
  <c r="B36" i="3"/>
  <c r="B37" i="3"/>
  <c r="B38" i="3"/>
  <c r="B39" i="3"/>
  <c r="B40" i="3"/>
  <c r="A35" i="3"/>
  <c r="A36" i="3"/>
  <c r="A37" i="3"/>
  <c r="A38" i="3"/>
  <c r="A39" i="3"/>
  <c r="A40" i="3"/>
  <c r="B34" i="3"/>
  <c r="B33" i="3"/>
  <c r="A28" i="3"/>
  <c r="A29" i="3"/>
  <c r="A30" i="3"/>
  <c r="A31" i="3"/>
  <c r="A32" i="3"/>
  <c r="A33" i="3"/>
  <c r="A34" i="3"/>
  <c r="B32" i="3"/>
  <c r="B31" i="3"/>
  <c r="B30" i="3"/>
  <c r="B29" i="3"/>
  <c r="B28" i="3"/>
  <c r="B21" i="3"/>
  <c r="B22" i="3"/>
  <c r="B23" i="3"/>
  <c r="B24" i="3"/>
  <c r="B25" i="3"/>
  <c r="B26" i="3"/>
  <c r="B27" i="3"/>
  <c r="A19" i="3"/>
  <c r="A20" i="3"/>
  <c r="A21" i="3"/>
  <c r="A22" i="3"/>
  <c r="A23" i="3"/>
  <c r="A24" i="3"/>
  <c r="A25" i="3"/>
  <c r="A26" i="3"/>
  <c r="A27" i="3"/>
  <c r="B20" i="3"/>
  <c r="B19" i="3"/>
  <c r="E171" i="26"/>
  <c r="B171" i="26"/>
  <c r="D171" i="26"/>
  <c r="A12" i="3"/>
  <c r="B12" i="3"/>
  <c r="A13" i="3"/>
  <c r="B13" i="3"/>
  <c r="A14" i="3"/>
  <c r="B14" i="3"/>
  <c r="A15" i="3"/>
  <c r="B15" i="3"/>
  <c r="A16" i="3"/>
  <c r="B16" i="3"/>
  <c r="A17" i="3"/>
  <c r="B17" i="3"/>
  <c r="A18" i="3"/>
  <c r="B18" i="3"/>
  <c r="A2" i="3"/>
  <c r="B11" i="3"/>
  <c r="A11" i="3"/>
  <c r="B9" i="3"/>
  <c r="B10" i="3"/>
  <c r="A9" i="3"/>
  <c r="A10" i="3"/>
  <c r="C171" i="26" l="1"/>
  <c r="A81" i="3" l="1"/>
  <c r="A5" i="3" l="1"/>
  <c r="L161" i="26"/>
  <c r="M161" i="26" s="1"/>
  <c r="L35" i="26"/>
  <c r="M35" i="26" s="1"/>
  <c r="L151" i="26"/>
  <c r="M151" i="26" s="1"/>
  <c r="L54" i="26"/>
  <c r="M54" i="26" s="1"/>
  <c r="L167" i="26"/>
  <c r="M167" i="26" s="1"/>
  <c r="L88" i="26"/>
  <c r="M88" i="26" s="1"/>
  <c r="L11" i="26"/>
  <c r="M11" i="26" s="1"/>
  <c r="L84" i="26"/>
  <c r="M84" i="26" s="1"/>
  <c r="L47" i="26"/>
  <c r="M47" i="26" s="1"/>
  <c r="L136" i="26"/>
  <c r="M136" i="26" s="1"/>
  <c r="L121" i="26"/>
  <c r="M121" i="26" s="1"/>
  <c r="L70" i="26"/>
  <c r="M70" i="26" s="1"/>
  <c r="L58" i="26"/>
  <c r="M58" i="26" s="1"/>
  <c r="L13" i="26"/>
  <c r="M13" i="26" s="1"/>
  <c r="L19" i="26"/>
  <c r="M19" i="26" s="1"/>
  <c r="L64" i="26"/>
  <c r="M64" i="26" s="1"/>
  <c r="L83" i="26"/>
  <c r="M83" i="26" s="1"/>
  <c r="L17" i="26"/>
  <c r="M17" i="26" s="1"/>
  <c r="L50" i="26"/>
  <c r="M50" i="26" s="1"/>
  <c r="L34" i="26"/>
  <c r="M34" i="26" s="1"/>
  <c r="L8" i="26"/>
  <c r="M8" i="26" s="1"/>
  <c r="L125" i="26"/>
  <c r="M125" i="26" s="1"/>
  <c r="L44" i="26"/>
  <c r="M44" i="26" s="1"/>
  <c r="L93" i="26"/>
  <c r="M93" i="26" s="1"/>
  <c r="L91" i="26"/>
  <c r="M91" i="26" s="1"/>
  <c r="L95" i="26"/>
  <c r="M95" i="26" s="1"/>
  <c r="L25" i="26"/>
  <c r="M25" i="26" s="1"/>
  <c r="L133" i="26"/>
  <c r="M133" i="26" s="1"/>
  <c r="L2" i="26"/>
  <c r="M2" i="26" s="1"/>
  <c r="L9" i="26"/>
  <c r="M9" i="26" s="1"/>
  <c r="L105" i="26"/>
  <c r="M105" i="26" s="1"/>
  <c r="L27" i="26"/>
  <c r="M27" i="26" s="1"/>
  <c r="L80" i="26"/>
  <c r="M80" i="26" s="1"/>
  <c r="L72" i="26"/>
  <c r="M72" i="26" s="1"/>
  <c r="L33" i="26"/>
  <c r="M33" i="26" s="1"/>
  <c r="L96" i="26"/>
  <c r="M96" i="26" s="1"/>
  <c r="L66" i="26"/>
  <c r="M66" i="26" s="1"/>
  <c r="L103" i="26"/>
  <c r="M103" i="26" s="1"/>
  <c r="L119" i="26"/>
  <c r="M119" i="26" s="1"/>
  <c r="L150" i="26"/>
  <c r="M150" i="26" s="1"/>
  <c r="L153" i="26"/>
  <c r="M153" i="26" s="1"/>
  <c r="L37" i="26"/>
  <c r="M37" i="26" s="1"/>
  <c r="L156" i="26"/>
  <c r="M156" i="26" s="1"/>
  <c r="L18" i="26"/>
  <c r="M18" i="26" s="1"/>
  <c r="L69" i="26"/>
  <c r="M69" i="26" s="1"/>
  <c r="L38" i="26"/>
  <c r="M38" i="26" s="1"/>
  <c r="L107" i="26"/>
  <c r="M107" i="26" s="1"/>
  <c r="L130" i="26"/>
  <c r="M130" i="26" s="1"/>
  <c r="L62" i="26"/>
  <c r="M62" i="26" s="1"/>
  <c r="L94" i="26"/>
  <c r="M94" i="26" s="1"/>
  <c r="L122" i="26"/>
  <c r="M122" i="26" s="1"/>
  <c r="L128" i="26"/>
  <c r="M128" i="26" s="1"/>
  <c r="L118" i="26"/>
  <c r="M118" i="26" s="1"/>
  <c r="L86" i="26"/>
  <c r="M86" i="26" s="1"/>
  <c r="L76" i="26"/>
  <c r="M76" i="26" s="1"/>
  <c r="L98" i="26"/>
  <c r="M98" i="26" s="1"/>
  <c r="L77" i="26"/>
  <c r="M77" i="26" s="1"/>
  <c r="L106" i="26"/>
  <c r="M106" i="26" s="1"/>
  <c r="L22" i="26"/>
  <c r="M22" i="26" s="1"/>
  <c r="L92" i="26"/>
  <c r="M92" i="26" s="1"/>
  <c r="L52" i="26"/>
  <c r="M52" i="26" s="1"/>
  <c r="L81" i="26"/>
  <c r="M81" i="26" s="1"/>
  <c r="L73" i="26"/>
  <c r="M73" i="26" s="1"/>
  <c r="L78" i="26"/>
  <c r="M78" i="26" s="1"/>
  <c r="L29" i="26"/>
  <c r="M29" i="26" s="1"/>
  <c r="L60" i="26"/>
  <c r="M60" i="26" s="1"/>
  <c r="L170" i="26"/>
  <c r="M170" i="26" s="1"/>
  <c r="L90" i="26"/>
  <c r="M90" i="26" s="1"/>
  <c r="L113" i="26"/>
  <c r="M113" i="26" s="1"/>
  <c r="L131" i="26"/>
  <c r="M131" i="26" s="1"/>
  <c r="L87" i="26"/>
  <c r="M87" i="26" s="1"/>
  <c r="L65" i="26"/>
  <c r="M65" i="26" s="1"/>
  <c r="L36" i="26"/>
  <c r="M36" i="26" s="1"/>
  <c r="L154" i="26"/>
  <c r="M154" i="26" s="1"/>
  <c r="L152" i="26"/>
  <c r="M152" i="26" s="1"/>
  <c r="L155" i="26"/>
  <c r="M155" i="26" s="1"/>
  <c r="L48" i="26"/>
  <c r="M48" i="26" s="1"/>
  <c r="L79" i="26"/>
  <c r="M79" i="26" s="1"/>
  <c r="L99" i="26"/>
  <c r="M99" i="26" s="1"/>
  <c r="L137" i="26"/>
  <c r="M137" i="26" s="1"/>
  <c r="L111" i="26"/>
  <c r="M111" i="26" s="1"/>
  <c r="L124" i="26"/>
  <c r="M124" i="26" s="1"/>
  <c r="L120" i="26"/>
  <c r="M120" i="26" s="1"/>
  <c r="L116" i="26"/>
  <c r="M116" i="26" s="1"/>
  <c r="L75" i="26"/>
  <c r="M75" i="26" s="1"/>
  <c r="L6" i="26"/>
  <c r="M6" i="26" s="1"/>
  <c r="L40" i="26"/>
  <c r="M40" i="26" s="1"/>
  <c r="L26" i="26"/>
  <c r="M26" i="26" s="1"/>
  <c r="L115" i="26"/>
  <c r="M115" i="26" s="1"/>
  <c r="L114" i="26"/>
  <c r="M114" i="26" s="1"/>
  <c r="L126" i="26"/>
  <c r="M126" i="26" s="1"/>
  <c r="L4" i="26"/>
  <c r="M4" i="26" s="1"/>
  <c r="L82" i="26"/>
  <c r="M82" i="26" s="1"/>
  <c r="L57" i="26"/>
  <c r="M57" i="26" s="1"/>
  <c r="L142" i="26"/>
  <c r="M142" i="26" s="1"/>
  <c r="L143" i="26"/>
  <c r="M143" i="26" s="1"/>
  <c r="L41" i="26"/>
  <c r="M41" i="26" s="1"/>
  <c r="L146" i="26"/>
  <c r="M146" i="26" s="1"/>
  <c r="L168" i="26"/>
  <c r="M168" i="26" s="1"/>
  <c r="L112" i="26"/>
  <c r="M112" i="26" s="1"/>
  <c r="L10" i="26"/>
  <c r="M10" i="26" s="1"/>
  <c r="L147" i="26"/>
  <c r="M147" i="26" s="1"/>
  <c r="L117" i="26"/>
  <c r="M117" i="26" s="1"/>
  <c r="L56" i="26"/>
  <c r="M56" i="26" s="1"/>
  <c r="L74" i="26"/>
  <c r="M74" i="26" s="1"/>
  <c r="L7" i="26"/>
  <c r="M7" i="26" s="1"/>
  <c r="L145" i="26"/>
  <c r="M145" i="26" s="1"/>
  <c r="L149" i="26"/>
  <c r="M149" i="26" s="1"/>
  <c r="L159" i="26"/>
  <c r="M159" i="26" s="1"/>
  <c r="L148" i="26"/>
  <c r="M148" i="26" s="1"/>
  <c r="L144" i="26"/>
  <c r="M144" i="26" s="1"/>
  <c r="L55" i="26"/>
  <c r="M55" i="26" s="1"/>
  <c r="L67" i="26"/>
  <c r="M67" i="26" s="1"/>
  <c r="L71" i="26"/>
  <c r="M71" i="26" s="1"/>
  <c r="L97" i="26"/>
  <c r="M97" i="26" s="1"/>
  <c r="L127" i="26"/>
  <c r="M127" i="26" s="1"/>
  <c r="L15" i="26"/>
  <c r="M15" i="26" s="1"/>
  <c r="L46" i="26"/>
  <c r="M46" i="26" s="1"/>
  <c r="L100" i="26"/>
  <c r="M100" i="26" s="1"/>
  <c r="L140" i="26"/>
  <c r="M140" i="26" s="1"/>
  <c r="L21" i="26"/>
  <c r="M21" i="26" s="1"/>
  <c r="L3" i="26"/>
  <c r="M3" i="26" s="1"/>
  <c r="L23" i="26"/>
  <c r="M23" i="26" s="1"/>
  <c r="L31" i="26"/>
  <c r="M31" i="26" s="1"/>
  <c r="L49" i="26"/>
  <c r="M49" i="26" s="1"/>
  <c r="L42" i="26"/>
  <c r="M42" i="26" s="1"/>
  <c r="L12" i="26"/>
  <c r="M12" i="26" s="1"/>
  <c r="L53" i="26"/>
  <c r="M53" i="26" s="1"/>
  <c r="L30" i="26"/>
  <c r="M30" i="26" s="1"/>
  <c r="L141" i="26"/>
  <c r="M141" i="26" s="1"/>
  <c r="L108" i="26"/>
  <c r="M108" i="26" s="1"/>
  <c r="L28" i="26"/>
  <c r="M28" i="26" s="1"/>
  <c r="B117" i="26"/>
  <c r="D117" i="26"/>
  <c r="E117" i="26"/>
  <c r="B56" i="26"/>
  <c r="D56" i="26"/>
  <c r="B74" i="26"/>
  <c r="D74" i="26"/>
  <c r="C74" i="26"/>
  <c r="B141" i="26"/>
  <c r="D141" i="26"/>
  <c r="E141" i="26"/>
  <c r="C141" i="26" s="1"/>
  <c r="B90" i="26"/>
  <c r="D90" i="26"/>
  <c r="E90" i="26"/>
  <c r="B108" i="26"/>
  <c r="D108" i="26"/>
  <c r="E108" i="26"/>
  <c r="B145" i="26"/>
  <c r="D145" i="26"/>
  <c r="E145" i="26"/>
  <c r="C145" i="26" s="1"/>
  <c r="B149" i="26"/>
  <c r="D149" i="26"/>
  <c r="E149" i="26"/>
  <c r="B159" i="26"/>
  <c r="D159" i="26"/>
  <c r="E159" i="26"/>
  <c r="B148" i="26"/>
  <c r="D148" i="26"/>
  <c r="E148" i="26"/>
  <c r="C148" i="26" s="1"/>
  <c r="B144" i="26"/>
  <c r="D144" i="26"/>
  <c r="E144" i="26"/>
  <c r="C144" i="26" s="1"/>
  <c r="B55" i="26"/>
  <c r="D55" i="26"/>
  <c r="B67" i="26"/>
  <c r="D67" i="26"/>
  <c r="B71" i="26"/>
  <c r="D71" i="26"/>
  <c r="C71" i="26"/>
  <c r="B131" i="26"/>
  <c r="D131" i="26"/>
  <c r="E131" i="26"/>
  <c r="C131" i="26" s="1"/>
  <c r="B119" i="26"/>
  <c r="D119" i="26"/>
  <c r="E119" i="26"/>
  <c r="B150" i="26"/>
  <c r="D150" i="26"/>
  <c r="E150" i="26"/>
  <c r="B153" i="26"/>
  <c r="D153" i="26"/>
  <c r="E153" i="26"/>
  <c r="C153" i="26" s="1"/>
  <c r="B113" i="26"/>
  <c r="D113" i="26"/>
  <c r="E113" i="26"/>
  <c r="B97" i="26"/>
  <c r="D97" i="26"/>
  <c r="E97" i="26"/>
  <c r="C97" i="26" s="1"/>
  <c r="B127" i="26"/>
  <c r="D127" i="26"/>
  <c r="E127" i="26"/>
  <c r="C127" i="26" s="1"/>
  <c r="B94" i="26"/>
  <c r="D94" i="26"/>
  <c r="E94" i="26"/>
  <c r="B122" i="26"/>
  <c r="D122" i="26"/>
  <c r="E122" i="26"/>
  <c r="C122" i="26" s="1"/>
  <c r="B118" i="26"/>
  <c r="D118" i="26"/>
  <c r="E118" i="26"/>
  <c r="C118" i="26" s="1"/>
  <c r="B86" i="26"/>
  <c r="D86" i="26"/>
  <c r="E86" i="26"/>
  <c r="B100" i="26"/>
  <c r="D100" i="26"/>
  <c r="E100" i="26"/>
  <c r="C100" i="26" s="1"/>
  <c r="B128" i="26"/>
  <c r="D128" i="26"/>
  <c r="E128" i="26"/>
  <c r="C128" i="26" s="1"/>
  <c r="B79" i="26"/>
  <c r="D79" i="26"/>
  <c r="E79" i="26"/>
  <c r="B99" i="26"/>
  <c r="D99" i="26"/>
  <c r="E99" i="26"/>
  <c r="C99" i="26" s="1"/>
  <c r="B140" i="26"/>
  <c r="D140" i="26"/>
  <c r="E140" i="26"/>
  <c r="C140" i="26" s="1"/>
  <c r="B111" i="26"/>
  <c r="D111" i="26"/>
  <c r="E111" i="26"/>
  <c r="C111" i="26" s="1"/>
  <c r="B137" i="26"/>
  <c r="D137" i="26"/>
  <c r="E137" i="26"/>
  <c r="B82" i="26"/>
  <c r="D82" i="26"/>
  <c r="E82" i="26"/>
  <c r="C82" i="26" s="1"/>
  <c r="B57" i="26"/>
  <c r="D57" i="26"/>
  <c r="C57" i="26"/>
  <c r="B142" i="26"/>
  <c r="D142" i="26"/>
  <c r="E142" i="26"/>
  <c r="B143" i="26"/>
  <c r="D143" i="26"/>
  <c r="E143" i="26"/>
  <c r="C143" i="26" s="1"/>
  <c r="B146" i="26"/>
  <c r="D146" i="26"/>
  <c r="E146" i="26"/>
  <c r="C146" i="26" s="1"/>
  <c r="B168" i="26"/>
  <c r="D168" i="26"/>
  <c r="E168" i="26"/>
  <c r="B112" i="26"/>
  <c r="D112" i="26"/>
  <c r="E112" i="26"/>
  <c r="C112" i="26" s="1"/>
  <c r="B88" i="26"/>
  <c r="D88" i="26"/>
  <c r="E88" i="26"/>
  <c r="C88" i="26" s="1"/>
  <c r="B84" i="26"/>
  <c r="D84" i="26"/>
  <c r="E84" i="26"/>
  <c r="B136" i="26"/>
  <c r="D136" i="26"/>
  <c r="E136" i="26"/>
  <c r="C136" i="26" s="1"/>
  <c r="B121" i="26"/>
  <c r="D121" i="26"/>
  <c r="E121" i="26"/>
  <c r="B70" i="26"/>
  <c r="D70" i="26"/>
  <c r="B58" i="26"/>
  <c r="D58" i="26"/>
  <c r="B64" i="26"/>
  <c r="D64" i="26"/>
  <c r="B83" i="26"/>
  <c r="D83" i="26"/>
  <c r="E83" i="26"/>
  <c r="B125" i="26"/>
  <c r="D125" i="26"/>
  <c r="E125" i="26"/>
  <c r="C125" i="26" s="1"/>
  <c r="B156" i="26"/>
  <c r="D156" i="26"/>
  <c r="E156" i="26"/>
  <c r="C156" i="26" s="1"/>
  <c r="B69" i="26"/>
  <c r="D69" i="26"/>
  <c r="C69" i="26"/>
  <c r="B76" i="26"/>
  <c r="D76" i="26"/>
  <c r="B98" i="26"/>
  <c r="D98" i="26"/>
  <c r="E98" i="26"/>
  <c r="B77" i="26"/>
  <c r="D77" i="26"/>
  <c r="B106" i="26"/>
  <c r="D106" i="26"/>
  <c r="E106" i="26"/>
  <c r="C106" i="26" s="1"/>
  <c r="B92" i="26"/>
  <c r="D92" i="26"/>
  <c r="E92" i="26"/>
  <c r="B52" i="26"/>
  <c r="D52" i="26"/>
  <c r="B81" i="26"/>
  <c r="D81" i="26"/>
  <c r="E81" i="26"/>
  <c r="C81" i="26" s="1"/>
  <c r="B73" i="26"/>
  <c r="D73" i="26"/>
  <c r="C73" i="26"/>
  <c r="B78" i="26"/>
  <c r="D78" i="26"/>
  <c r="B60" i="26"/>
  <c r="D60" i="26"/>
  <c r="C60" i="26"/>
  <c r="B107" i="26"/>
  <c r="D107" i="26"/>
  <c r="E107" i="26"/>
  <c r="C107" i="26" s="1"/>
  <c r="B130" i="26"/>
  <c r="D130" i="26"/>
  <c r="E130" i="26"/>
  <c r="B62" i="26"/>
  <c r="D62" i="26"/>
  <c r="C62" i="26"/>
  <c r="B87" i="26"/>
  <c r="D87" i="26"/>
  <c r="E87" i="26"/>
  <c r="C87" i="26" s="1"/>
  <c r="B65" i="26"/>
  <c r="D65" i="26"/>
  <c r="B154" i="26"/>
  <c r="D154" i="26"/>
  <c r="E154" i="26"/>
  <c r="B152" i="26"/>
  <c r="D152" i="26"/>
  <c r="E152" i="26"/>
  <c r="C152" i="26" s="1"/>
  <c r="B155" i="26"/>
  <c r="D155" i="26"/>
  <c r="E155" i="26"/>
  <c r="C155" i="26" s="1"/>
  <c r="B124" i="26"/>
  <c r="D124" i="26"/>
  <c r="E124" i="26"/>
  <c r="B120" i="26"/>
  <c r="D120" i="26"/>
  <c r="E120" i="26"/>
  <c r="C120" i="26" s="1"/>
  <c r="B116" i="26"/>
  <c r="D116" i="26"/>
  <c r="E116" i="26"/>
  <c r="C116" i="26" s="1"/>
  <c r="B75" i="26"/>
  <c r="D75" i="26"/>
  <c r="B115" i="26"/>
  <c r="D115" i="26"/>
  <c r="E115" i="26"/>
  <c r="B114" i="26"/>
  <c r="D114" i="26"/>
  <c r="E114" i="26"/>
  <c r="C114" i="26" s="1"/>
  <c r="B126" i="26"/>
  <c r="D126" i="26"/>
  <c r="E126" i="26"/>
  <c r="C126" i="26" s="1"/>
  <c r="B53" i="26"/>
  <c r="D53" i="26"/>
  <c r="C53" i="26"/>
  <c r="B93" i="26"/>
  <c r="D93" i="26"/>
  <c r="E93" i="26"/>
  <c r="C93" i="26" s="1"/>
  <c r="B91" i="26"/>
  <c r="D91" i="26"/>
  <c r="E91" i="26"/>
  <c r="C91" i="26" s="1"/>
  <c r="B95" i="26"/>
  <c r="D95" i="26"/>
  <c r="E95" i="26"/>
  <c r="C95" i="26" s="1"/>
  <c r="B133" i="26"/>
  <c r="D133" i="26"/>
  <c r="E133" i="26"/>
  <c r="C133" i="26" s="1"/>
  <c r="B2" i="26"/>
  <c r="D2" i="26"/>
  <c r="E2" i="26"/>
  <c r="B105" i="26"/>
  <c r="D105" i="26"/>
  <c r="E105" i="26"/>
  <c r="B80" i="26"/>
  <c r="D80" i="26"/>
  <c r="E80" i="26"/>
  <c r="C80" i="26" s="1"/>
  <c r="B72" i="26"/>
  <c r="D72" i="26"/>
  <c r="C72" i="26"/>
  <c r="B96" i="26"/>
  <c r="D96" i="26"/>
  <c r="E96" i="26"/>
  <c r="B66" i="26"/>
  <c r="D66" i="26"/>
  <c r="C66" i="26"/>
  <c r="B103" i="26"/>
  <c r="D103" i="26"/>
  <c r="E103" i="26"/>
  <c r="C103" i="26" s="1"/>
  <c r="B161" i="26"/>
  <c r="D161" i="26"/>
  <c r="E161" i="26"/>
  <c r="C161" i="26" s="1"/>
  <c r="B151" i="26"/>
  <c r="D151" i="26"/>
  <c r="E151" i="26"/>
  <c r="C151" i="26" s="1"/>
  <c r="B54" i="26"/>
  <c r="D54" i="26"/>
  <c r="B167" i="26"/>
  <c r="D167" i="26"/>
  <c r="E167" i="26"/>
  <c r="C167" i="26" s="1"/>
  <c r="B170" i="26"/>
  <c r="D170" i="26"/>
  <c r="E170" i="26"/>
  <c r="C170" i="26" s="1"/>
  <c r="B147" i="26"/>
  <c r="D147" i="26"/>
  <c r="E147" i="26"/>
  <c r="C147" i="26" s="1"/>
  <c r="B81" i="3"/>
  <c r="B5" i="3"/>
  <c r="A76" i="3"/>
  <c r="A77" i="3"/>
  <c r="A82" i="3"/>
  <c r="B82" i="3"/>
  <c r="B76" i="3"/>
  <c r="B77" i="3"/>
  <c r="C2" i="26" l="1"/>
  <c r="C96" i="26"/>
  <c r="C124" i="26"/>
  <c r="C52" i="26"/>
  <c r="C83" i="26"/>
  <c r="C154" i="26"/>
  <c r="C65" i="26"/>
  <c r="C77" i="26"/>
  <c r="C76" i="26"/>
  <c r="C58" i="26"/>
  <c r="C121" i="26"/>
  <c r="C150" i="26"/>
  <c r="C67" i="26"/>
  <c r="C159" i="26"/>
  <c r="C108" i="26"/>
  <c r="C56" i="26"/>
  <c r="C105" i="26"/>
  <c r="C115" i="26"/>
  <c r="C75" i="26"/>
  <c r="C130" i="26"/>
  <c r="C78" i="26"/>
  <c r="C92" i="26"/>
  <c r="C98" i="26"/>
  <c r="C64" i="26"/>
  <c r="C70" i="26"/>
  <c r="C84" i="26"/>
  <c r="C168" i="26"/>
  <c r="C142" i="26"/>
  <c r="C137" i="26"/>
  <c r="C79" i="26"/>
  <c r="C86" i="26"/>
  <c r="C94" i="26"/>
  <c r="C113" i="26"/>
  <c r="C119" i="26"/>
  <c r="C55" i="26"/>
  <c r="C149" i="26"/>
  <c r="C90" i="26"/>
  <c r="C117" i="26"/>
  <c r="C54" i="26"/>
  <c r="A85" i="3" l="1"/>
  <c r="B85" i="3"/>
  <c r="L20" i="26" l="1"/>
  <c r="M20" i="26" s="1"/>
  <c r="L101" i="26"/>
  <c r="M101" i="26" s="1"/>
  <c r="L85" i="26"/>
  <c r="M85" i="26" s="1"/>
  <c r="L5" i="26"/>
  <c r="M5" i="26" s="1"/>
  <c r="L135" i="26"/>
  <c r="M135" i="26" s="1"/>
  <c r="L139" i="26"/>
  <c r="M139" i="26" s="1"/>
  <c r="L89" i="26"/>
  <c r="M89" i="26" s="1"/>
  <c r="L39" i="26"/>
  <c r="M39" i="26" s="1"/>
  <c r="L158" i="26"/>
  <c r="M158" i="26" s="1"/>
  <c r="L45" i="26"/>
  <c r="M45" i="26" s="1"/>
  <c r="B84" i="3" l="1"/>
  <c r="A84" i="3"/>
  <c r="B79" i="3" l="1"/>
  <c r="A79" i="3"/>
  <c r="B78" i="3"/>
  <c r="A78" i="3"/>
  <c r="B83" i="3"/>
  <c r="A83" i="3"/>
  <c r="B6" i="3"/>
  <c r="A6" i="3"/>
  <c r="B86" i="3"/>
  <c r="A86" i="3"/>
  <c r="B101" i="26"/>
  <c r="D101" i="26"/>
  <c r="E101" i="26"/>
  <c r="B85" i="26"/>
  <c r="D85" i="26"/>
  <c r="E85" i="26"/>
  <c r="B135" i="26"/>
  <c r="D135" i="26"/>
  <c r="E135" i="26"/>
  <c r="B139" i="26"/>
  <c r="D139" i="26"/>
  <c r="E139" i="26"/>
  <c r="B89" i="26"/>
  <c r="D89" i="26"/>
  <c r="E89" i="26"/>
  <c r="B158" i="26"/>
  <c r="D158" i="26"/>
  <c r="E158" i="26"/>
  <c r="L32" i="26"/>
  <c r="M32" i="26" s="1"/>
  <c r="C158" i="26" l="1"/>
  <c r="C139" i="26"/>
  <c r="C101" i="26"/>
  <c r="C89" i="26"/>
  <c r="C85" i="26"/>
  <c r="C135" i="26"/>
  <c r="K12" i="33"/>
  <c r="K11" i="33"/>
  <c r="B2" i="3" l="1"/>
  <c r="E104" i="26"/>
  <c r="E132" i="26"/>
  <c r="E110" i="26"/>
  <c r="E123" i="26"/>
  <c r="E169" i="26"/>
  <c r="E134" i="26"/>
  <c r="E162" i="26"/>
  <c r="E160" i="26"/>
  <c r="E163" i="26"/>
  <c r="E129" i="26"/>
  <c r="E138" i="26"/>
  <c r="E164" i="26"/>
  <c r="E165" i="26"/>
  <c r="E109" i="26"/>
  <c r="E102" i="26"/>
  <c r="E166" i="26"/>
  <c r="E157" i="26"/>
  <c r="C160" i="26" l="1"/>
  <c r="C169" i="26"/>
  <c r="C102" i="26"/>
  <c r="C164" i="26"/>
  <c r="C129" i="26"/>
  <c r="C162" i="26"/>
  <c r="C123" i="26"/>
  <c r="C132" i="26"/>
  <c r="C166" i="26"/>
  <c r="C163" i="26"/>
  <c r="C104" i="26"/>
  <c r="C109" i="26"/>
  <c r="C61" i="26"/>
  <c r="C138" i="26"/>
  <c r="C110" i="26"/>
  <c r="C59" i="26"/>
  <c r="C68" i="26"/>
  <c r="C165" i="26"/>
  <c r="C63" i="26"/>
  <c r="C134" i="26"/>
  <c r="C157" i="26"/>
  <c r="D104" i="26"/>
  <c r="D132" i="26"/>
  <c r="D68" i="26"/>
  <c r="D110" i="26"/>
  <c r="D123" i="26"/>
  <c r="D169" i="26"/>
  <c r="D134" i="26"/>
  <c r="D63" i="26"/>
  <c r="D162" i="26"/>
  <c r="D160" i="26"/>
  <c r="D163" i="26"/>
  <c r="D129" i="26"/>
  <c r="D138" i="26"/>
  <c r="D164" i="26"/>
  <c r="D165" i="26"/>
  <c r="D109" i="26"/>
  <c r="D61" i="26"/>
  <c r="D102" i="26"/>
  <c r="D59" i="26"/>
  <c r="D166" i="26"/>
  <c r="D157" i="26"/>
  <c r="B104" i="26"/>
  <c r="B132" i="26"/>
  <c r="B68" i="26"/>
  <c r="B110" i="26"/>
  <c r="B123" i="26"/>
  <c r="B169" i="26"/>
  <c r="B134" i="26"/>
  <c r="B63" i="26"/>
  <c r="B162" i="26"/>
  <c r="B160" i="26"/>
  <c r="B163" i="26"/>
  <c r="B129" i="26"/>
  <c r="B138" i="26"/>
  <c r="B164" i="26"/>
  <c r="B165" i="26"/>
  <c r="B109" i="26"/>
  <c r="B61" i="26"/>
  <c r="B102" i="26"/>
  <c r="B59" i="26"/>
  <c r="B166" i="26"/>
  <c r="B157" i="26"/>
  <c r="L166" i="26"/>
  <c r="M166" i="26" s="1"/>
  <c r="L51" i="26"/>
  <c r="M51" i="26" s="1"/>
  <c r="A4" i="3"/>
  <c r="A3" i="3"/>
  <c r="A7" i="3"/>
  <c r="A8" i="3"/>
  <c r="A73" i="3"/>
  <c r="A74" i="3"/>
  <c r="A75" i="3"/>
  <c r="A80" i="3"/>
  <c r="B3" i="3"/>
  <c r="B4" i="3"/>
  <c r="B7" i="3"/>
  <c r="B8" i="3"/>
  <c r="B73" i="3"/>
  <c r="B74" i="3"/>
  <c r="B75" i="3"/>
  <c r="B80" i="3"/>
  <c r="G15" i="4" l="1"/>
  <c r="G6" i="4"/>
  <c r="G9" i="4"/>
  <c r="G4" i="4"/>
  <c r="G10" i="4"/>
  <c r="G7" i="4"/>
  <c r="G8" i="4"/>
  <c r="G5" i="4"/>
  <c r="G22" i="4"/>
  <c r="G21" i="4"/>
  <c r="G12" i="4"/>
  <c r="G20" i="4"/>
  <c r="G13" i="4"/>
  <c r="G16" i="4"/>
  <c r="G14" i="4"/>
  <c r="G23" i="4"/>
  <c r="G18" i="4"/>
  <c r="G11" i="4"/>
  <c r="G19" i="4"/>
  <c r="G3" i="4"/>
  <c r="L123" i="26"/>
  <c r="M123" i="26" s="1"/>
  <c r="L169" i="26"/>
  <c r="M169" i="26" s="1"/>
  <c r="L134" i="26"/>
  <c r="M134" i="26" s="1"/>
  <c r="L63" i="26"/>
  <c r="M63" i="26" s="1"/>
  <c r="L162" i="26"/>
  <c r="M162" i="26" s="1"/>
  <c r="L160" i="26"/>
  <c r="M160" i="26" s="1"/>
  <c r="L14" i="26"/>
  <c r="M14" i="26" s="1"/>
  <c r="L163" i="26"/>
  <c r="M163" i="26" s="1"/>
  <c r="L129" i="26"/>
  <c r="M129" i="26" s="1"/>
  <c r="L138" i="26"/>
  <c r="M138" i="26" s="1"/>
  <c r="L164" i="26"/>
  <c r="M164" i="26" s="1"/>
  <c r="L165" i="26"/>
  <c r="M165" i="26" s="1"/>
  <c r="L109" i="26"/>
  <c r="M109" i="26" s="1"/>
  <c r="L61" i="26"/>
  <c r="M61" i="26" s="1"/>
  <c r="L102" i="26"/>
  <c r="M102" i="26" s="1"/>
  <c r="L59" i="26"/>
  <c r="M59" i="26" s="1"/>
  <c r="L24" i="26"/>
  <c r="M24" i="26" s="1"/>
  <c r="L157" i="26"/>
  <c r="L16" i="26"/>
  <c r="M16" i="26" s="1"/>
  <c r="L104" i="26"/>
  <c r="M104" i="26" s="1"/>
  <c r="L132" i="26"/>
  <c r="M132" i="26" s="1"/>
  <c r="L68" i="26"/>
  <c r="M68" i="26" s="1"/>
  <c r="L43" i="26"/>
  <c r="M43" i="26" s="1"/>
  <c r="M157" i="26" l="1"/>
  <c r="K8" i="33"/>
  <c r="K7" i="33"/>
  <c r="K6" i="33"/>
  <c r="L110" i="26" l="1"/>
  <c r="M110" i="26" l="1"/>
  <c r="K9" i="33" l="1"/>
  <c r="E181" i="26" l="1"/>
  <c r="C181" i="26" s="1"/>
  <c r="E186" i="26"/>
  <c r="C186" i="26" s="1"/>
  <c r="E182" i="26"/>
  <c r="C182" i="26" s="1"/>
  <c r="E179" i="26"/>
  <c r="C179" i="26" s="1"/>
  <c r="E176" i="26"/>
  <c r="C176" i="26" s="1"/>
  <c r="E184" i="26"/>
  <c r="C184" i="26" s="1"/>
  <c r="E178" i="26"/>
  <c r="E183" i="26"/>
  <c r="C183" i="26" s="1"/>
  <c r="E174" i="26"/>
  <c r="E180" i="26"/>
  <c r="C180" i="26" s="1"/>
  <c r="E175" i="26"/>
  <c r="C175" i="26" s="1"/>
  <c r="B185" i="26"/>
  <c r="D175" i="26"/>
  <c r="B175" i="26"/>
  <c r="D180" i="26"/>
  <c r="B180" i="26"/>
  <c r="D183" i="26"/>
  <c r="B183" i="26"/>
  <c r="D178" i="26"/>
  <c r="B178" i="26"/>
  <c r="D185" i="26"/>
  <c r="E185" i="26"/>
  <c r="C185" i="26" s="1"/>
  <c r="D182" i="26"/>
  <c r="B182" i="26"/>
  <c r="B177" i="26"/>
  <c r="D177" i="26"/>
  <c r="E177" i="26"/>
  <c r="C177" i="26" s="1"/>
  <c r="D186" i="26"/>
  <c r="B186" i="26"/>
  <c r="D184" i="26"/>
  <c r="B184" i="26"/>
  <c r="D181" i="26"/>
  <c r="B181" i="26"/>
  <c r="D179" i="26"/>
  <c r="B179" i="26"/>
  <c r="D176" i="26"/>
  <c r="B176" i="26"/>
  <c r="D174" i="26"/>
  <c r="B174" i="26"/>
  <c r="C178" i="26" l="1"/>
  <c r="C174" i="26"/>
  <c r="E37" i="26"/>
  <c r="E38" i="26"/>
  <c r="C38" i="26" s="1"/>
  <c r="E43" i="26"/>
  <c r="E51" i="26"/>
  <c r="C51" i="26" s="1"/>
  <c r="E14" i="26"/>
  <c r="E16" i="26"/>
  <c r="C16" i="26"/>
  <c r="E24" i="26"/>
  <c r="E32" i="26"/>
  <c r="C32" i="26" s="1"/>
  <c r="E45" i="26"/>
  <c r="E20" i="26"/>
  <c r="C20" i="26" s="1"/>
  <c r="E5" i="26"/>
  <c r="E39" i="26"/>
  <c r="C39" i="26" s="1"/>
  <c r="E34" i="26"/>
  <c r="E3" i="26"/>
  <c r="E48" i="26"/>
  <c r="C48" i="26" s="1"/>
  <c r="E18" i="26"/>
  <c r="C18" i="26"/>
  <c r="E23" i="26"/>
  <c r="C23" i="26" s="1"/>
  <c r="E33" i="26"/>
  <c r="C33" i="26" s="1"/>
  <c r="E9" i="26"/>
  <c r="E22" i="26"/>
  <c r="C22" i="26" s="1"/>
  <c r="E42" i="26"/>
  <c r="C42" i="26" s="1"/>
  <c r="E21" i="26"/>
  <c r="C21" i="26" s="1"/>
  <c r="E44" i="26"/>
  <c r="C44" i="26" s="1"/>
  <c r="E49" i="26"/>
  <c r="C49" i="26" s="1"/>
  <c r="E25" i="26"/>
  <c r="C25" i="26" s="1"/>
  <c r="E12" i="26"/>
  <c r="C12" i="26" s="1"/>
  <c r="E36" i="26"/>
  <c r="E27" i="26"/>
  <c r="C27" i="26" s="1"/>
  <c r="E19" i="26"/>
  <c r="C19" i="26" s="1"/>
  <c r="E31" i="26"/>
  <c r="C31" i="26" s="1"/>
  <c r="E6" i="26"/>
  <c r="E15" i="26"/>
  <c r="E13" i="26"/>
  <c r="C13" i="26"/>
  <c r="E8" i="26"/>
  <c r="C8" i="26" s="1"/>
  <c r="E35" i="26"/>
  <c r="E26" i="26"/>
  <c r="C26" i="26" s="1"/>
  <c r="E4" i="26"/>
  <c r="E46" i="26"/>
  <c r="C46" i="26" s="1"/>
  <c r="D37" i="26"/>
  <c r="B37" i="26"/>
  <c r="E47" i="26"/>
  <c r="C47" i="26" s="1"/>
  <c r="D27" i="26"/>
  <c r="B27" i="26"/>
  <c r="D36" i="26"/>
  <c r="B36" i="26"/>
  <c r="D38" i="26"/>
  <c r="B38" i="26"/>
  <c r="E41" i="26"/>
  <c r="C41" i="26" s="1"/>
  <c r="E10" i="26"/>
  <c r="C10" i="26" s="1"/>
  <c r="E30" i="26"/>
  <c r="C30" i="26" s="1"/>
  <c r="E50" i="26"/>
  <c r="E11" i="26"/>
  <c r="E28" i="26"/>
  <c r="C28" i="26" s="1"/>
  <c r="E17" i="26"/>
  <c r="C17" i="26" s="1"/>
  <c r="A40" i="26"/>
  <c r="E40" i="26"/>
  <c r="C40" i="26" s="1"/>
  <c r="E29" i="26"/>
  <c r="C29" i="26" s="1"/>
  <c r="E7" i="26"/>
  <c r="C7" i="26" s="1"/>
  <c r="D17" i="26"/>
  <c r="B17" i="26"/>
  <c r="D44" i="26"/>
  <c r="B44" i="26"/>
  <c r="D16" i="26"/>
  <c r="B16" i="26"/>
  <c r="D51" i="26"/>
  <c r="B51" i="26"/>
  <c r="D43" i="26"/>
  <c r="B43" i="26"/>
  <c r="D32" i="26"/>
  <c r="B32" i="26"/>
  <c r="D23" i="26"/>
  <c r="B23" i="26"/>
  <c r="D15" i="26"/>
  <c r="B15" i="26"/>
  <c r="D7" i="26"/>
  <c r="B7" i="26"/>
  <c r="D50" i="26"/>
  <c r="B50" i="26"/>
  <c r="D42" i="26"/>
  <c r="B42" i="26"/>
  <c r="D31" i="26"/>
  <c r="B31" i="26"/>
  <c r="D22" i="26"/>
  <c r="B22" i="26"/>
  <c r="D14" i="26"/>
  <c r="B14" i="26"/>
  <c r="D6" i="26"/>
  <c r="B6" i="26"/>
  <c r="D49" i="26"/>
  <c r="B49" i="26"/>
  <c r="D41" i="26"/>
  <c r="B41" i="26"/>
  <c r="D30" i="26"/>
  <c r="B30" i="26"/>
  <c r="D21" i="26"/>
  <c r="B21" i="26"/>
  <c r="D13" i="26"/>
  <c r="B13" i="26"/>
  <c r="D5" i="26"/>
  <c r="B5" i="26"/>
  <c r="D9" i="26"/>
  <c r="B9" i="26"/>
  <c r="D33" i="26"/>
  <c r="B33" i="26"/>
  <c r="D48" i="26"/>
  <c r="B48" i="26"/>
  <c r="D40" i="26"/>
  <c r="B40" i="26"/>
  <c r="D29" i="26"/>
  <c r="B29" i="26"/>
  <c r="D20" i="26"/>
  <c r="B20" i="26"/>
  <c r="D12" i="26"/>
  <c r="B12" i="26"/>
  <c r="D4" i="26"/>
  <c r="B4" i="26"/>
  <c r="D45" i="26"/>
  <c r="B45" i="26"/>
  <c r="D25" i="26"/>
  <c r="B25" i="26"/>
  <c r="D8" i="26"/>
  <c r="B8" i="26"/>
  <c r="D47" i="26"/>
  <c r="B47" i="26"/>
  <c r="D39" i="26"/>
  <c r="B39" i="26"/>
  <c r="D28" i="26"/>
  <c r="B28" i="26"/>
  <c r="D19" i="26"/>
  <c r="B19" i="26"/>
  <c r="D11" i="26"/>
  <c r="B11" i="26"/>
  <c r="K10" i="33"/>
  <c r="D3" i="26"/>
  <c r="B3" i="26"/>
  <c r="D34" i="26"/>
  <c r="B34" i="26"/>
  <c r="D24" i="26"/>
  <c r="B24" i="26"/>
  <c r="D46" i="26"/>
  <c r="B46" i="26"/>
  <c r="D35" i="26"/>
  <c r="B35" i="26"/>
  <c r="D26" i="26"/>
  <c r="B26" i="26"/>
  <c r="D18" i="26"/>
  <c r="B18" i="26"/>
  <c r="D10" i="26"/>
  <c r="B10" i="26"/>
  <c r="A4" i="26" l="1"/>
  <c r="A15" i="26"/>
  <c r="A18" i="26"/>
  <c r="A33" i="26"/>
  <c r="A42" i="26"/>
  <c r="A35" i="26"/>
  <c r="A6" i="26"/>
  <c r="A41" i="26"/>
  <c r="A47" i="26"/>
  <c r="A9" i="26"/>
  <c r="A8" i="26"/>
  <c r="A30" i="26"/>
  <c r="A19" i="26"/>
  <c r="A49" i="26"/>
  <c r="A50" i="26"/>
  <c r="A29" i="26"/>
  <c r="C4" i="26"/>
  <c r="C15" i="26"/>
  <c r="A36" i="26"/>
  <c r="A48" i="26"/>
  <c r="A320" i="26"/>
  <c r="A339" i="26"/>
  <c r="A342" i="26"/>
  <c r="A75" i="26"/>
  <c r="A227" i="26"/>
  <c r="A11" i="26"/>
  <c r="A26" i="26"/>
  <c r="A27" i="26"/>
  <c r="A22" i="26"/>
  <c r="A483" i="26"/>
  <c r="A455" i="26"/>
  <c r="A254" i="26"/>
  <c r="A402" i="26"/>
  <c r="A192" i="26"/>
  <c r="A354" i="26"/>
  <c r="G2" i="3"/>
  <c r="A95" i="26"/>
  <c r="G170" i="3"/>
  <c r="H170" i="3" s="1"/>
  <c r="G60" i="3"/>
  <c r="K60" i="3" s="1"/>
  <c r="G183" i="3"/>
  <c r="J183" i="3" s="1"/>
  <c r="A268" i="26"/>
  <c r="A397" i="26"/>
  <c r="A260" i="26"/>
  <c r="A155" i="26"/>
  <c r="A100" i="26"/>
  <c r="G205" i="3"/>
  <c r="H205" i="3" s="1"/>
  <c r="A379" i="26"/>
  <c r="G61" i="3"/>
  <c r="I61" i="3" s="1"/>
  <c r="A323" i="26"/>
  <c r="G169" i="3"/>
  <c r="G222" i="3"/>
  <c r="G126" i="3"/>
  <c r="J126" i="3" s="1"/>
  <c r="A184" i="26"/>
  <c r="A405" i="26"/>
  <c r="A81" i="26"/>
  <c r="A465" i="26"/>
  <c r="A302" i="26"/>
  <c r="A274" i="26"/>
  <c r="A7" i="26"/>
  <c r="C50" i="26"/>
  <c r="A10" i="26"/>
  <c r="C35" i="26"/>
  <c r="A13" i="26"/>
  <c r="C36" i="26"/>
  <c r="A25" i="26"/>
  <c r="C9" i="26"/>
  <c r="A23" i="26"/>
  <c r="J2" i="3"/>
  <c r="L2" i="3"/>
  <c r="H60" i="3"/>
  <c r="C3" i="26"/>
  <c r="I169" i="3"/>
  <c r="H2" i="3"/>
  <c r="K126" i="3"/>
  <c r="K2" i="3"/>
  <c r="I2" i="3"/>
  <c r="L60" i="3"/>
  <c r="I60" i="3"/>
  <c r="A51" i="26"/>
  <c r="A32" i="26"/>
  <c r="A39" i="26"/>
  <c r="L126" i="3"/>
  <c r="J169" i="3"/>
  <c r="J222" i="3"/>
  <c r="A38" i="26"/>
  <c r="A16" i="26"/>
  <c r="A20" i="26"/>
  <c r="H126" i="3"/>
  <c r="J205" i="3"/>
  <c r="L222" i="3"/>
  <c r="G42" i="3"/>
  <c r="A401" i="26"/>
  <c r="A118" i="26"/>
  <c r="A170" i="26"/>
  <c r="A262" i="26"/>
  <c r="G124" i="3"/>
  <c r="K124" i="3" s="1"/>
  <c r="G48" i="3"/>
  <c r="J48" i="3" s="1"/>
  <c r="A114" i="26"/>
  <c r="A165" i="26"/>
  <c r="G54" i="3"/>
  <c r="J54" i="3" s="1"/>
  <c r="G64" i="3"/>
  <c r="H64" i="3" s="1"/>
  <c r="A57" i="26"/>
  <c r="A410" i="26"/>
  <c r="A290" i="26"/>
  <c r="G36" i="3"/>
  <c r="J36" i="3" s="1"/>
  <c r="A433" i="26"/>
  <c r="A367" i="26"/>
  <c r="G186" i="3"/>
  <c r="K186" i="3" s="1"/>
  <c r="G219" i="3"/>
  <c r="H219" i="3" s="1"/>
  <c r="G157" i="3"/>
  <c r="H157" i="3" s="1"/>
  <c r="A152" i="26"/>
  <c r="A418" i="26"/>
  <c r="A452" i="26"/>
  <c r="A298" i="26"/>
  <c r="A450" i="26"/>
  <c r="G59" i="3"/>
  <c r="H59" i="3" s="1"/>
  <c r="A183" i="26"/>
  <c r="A98" i="26"/>
  <c r="G180" i="3"/>
  <c r="L180" i="3" s="1"/>
  <c r="I36" i="3"/>
  <c r="H42" i="3"/>
  <c r="L169" i="3"/>
  <c r="G191" i="3"/>
  <c r="L191" i="3" s="1"/>
  <c r="G130" i="3"/>
  <c r="H130" i="3" s="1"/>
  <c r="A237" i="26"/>
  <c r="A382" i="26"/>
  <c r="A231" i="26"/>
  <c r="G153" i="3"/>
  <c r="A185" i="26"/>
  <c r="A447" i="26"/>
  <c r="A271" i="26"/>
  <c r="G201" i="3"/>
  <c r="L201" i="3" s="1"/>
  <c r="G172" i="3"/>
  <c r="G194" i="3"/>
  <c r="L194" i="3" s="1"/>
  <c r="A136" i="26"/>
  <c r="A369" i="26"/>
  <c r="G3" i="3"/>
  <c r="J3" i="3" s="1"/>
  <c r="A476" i="26"/>
  <c r="G111" i="3"/>
  <c r="I111" i="3" s="1"/>
  <c r="G162" i="3"/>
  <c r="H162" i="3" s="1"/>
  <c r="A115" i="26"/>
  <c r="A409" i="26"/>
  <c r="A352" i="26"/>
  <c r="G188" i="3"/>
  <c r="H188" i="3" s="1"/>
  <c r="L157" i="3"/>
  <c r="G224" i="3"/>
  <c r="G78" i="3"/>
  <c r="I78" i="3" s="1"/>
  <c r="G199" i="3"/>
  <c r="I199" i="3" s="1"/>
  <c r="A265" i="26"/>
  <c r="G133" i="3"/>
  <c r="J133" i="3" s="1"/>
  <c r="G116" i="3"/>
  <c r="K116" i="3" s="1"/>
  <c r="G18" i="3"/>
  <c r="K18" i="3" s="1"/>
  <c r="A80" i="26"/>
  <c r="A337" i="26"/>
  <c r="A466" i="26"/>
  <c r="A191" i="26"/>
  <c r="A144" i="26"/>
  <c r="A331" i="26"/>
  <c r="A200" i="26"/>
  <c r="I194" i="3"/>
  <c r="J194" i="3"/>
  <c r="L36" i="3"/>
  <c r="K205" i="3"/>
  <c r="I126" i="3"/>
  <c r="J42" i="3"/>
  <c r="H222" i="3"/>
  <c r="I205" i="3"/>
  <c r="A132" i="26"/>
  <c r="G73" i="3"/>
  <c r="L73" i="3" s="1"/>
  <c r="G197" i="3"/>
  <c r="K197" i="3" s="1"/>
  <c r="A432" i="26"/>
  <c r="G225" i="3"/>
  <c r="J225" i="3" s="1"/>
  <c r="A349" i="26"/>
  <c r="G161" i="3"/>
  <c r="J172" i="3"/>
  <c r="K194" i="3"/>
  <c r="L172" i="3"/>
  <c r="H169" i="3"/>
  <c r="G154" i="3"/>
  <c r="H154" i="3" s="1"/>
  <c r="G57" i="3"/>
  <c r="H57" i="3" s="1"/>
  <c r="G165" i="3"/>
  <c r="L165" i="3" s="1"/>
  <c r="G83" i="3"/>
  <c r="H83" i="3" s="1"/>
  <c r="G123" i="3"/>
  <c r="K123" i="3" s="1"/>
  <c r="A328" i="26"/>
  <c r="G96" i="3"/>
  <c r="K96" i="3" s="1"/>
  <c r="G179" i="3"/>
  <c r="J179" i="3" s="1"/>
  <c r="G181" i="3"/>
  <c r="H181" i="3" s="1"/>
  <c r="A267" i="26"/>
  <c r="A211" i="26"/>
  <c r="G211" i="3"/>
  <c r="G220" i="3"/>
  <c r="K220" i="3" s="1"/>
  <c r="G171" i="3"/>
  <c r="A94" i="26"/>
  <c r="A120" i="26"/>
  <c r="G223" i="3"/>
  <c r="H223" i="3" s="1"/>
  <c r="G13" i="3"/>
  <c r="J13" i="3" s="1"/>
  <c r="G210" i="3"/>
  <c r="I210" i="3" s="1"/>
  <c r="G108" i="3"/>
  <c r="A162" i="26"/>
  <c r="A248" i="26"/>
  <c r="A392" i="26"/>
  <c r="K161" i="3"/>
  <c r="I170" i="3"/>
  <c r="L223" i="3"/>
  <c r="G29" i="3"/>
  <c r="L29" i="3" s="1"/>
  <c r="G174" i="3"/>
  <c r="K174" i="3" s="1"/>
  <c r="G142" i="3"/>
  <c r="A414" i="26"/>
  <c r="G28" i="3"/>
  <c r="L28" i="3" s="1"/>
  <c r="G129" i="3"/>
  <c r="J129" i="3" s="1"/>
  <c r="A477" i="26"/>
  <c r="G106" i="3"/>
  <c r="J106" i="3" s="1"/>
  <c r="A64" i="26"/>
  <c r="A291" i="26"/>
  <c r="A263" i="26"/>
  <c r="I222" i="3"/>
  <c r="L170" i="3"/>
  <c r="A314" i="26"/>
  <c r="A107" i="26"/>
  <c r="G17" i="3"/>
  <c r="I17" i="3" s="1"/>
  <c r="A52" i="26"/>
  <c r="A340" i="26"/>
  <c r="A87" i="26"/>
  <c r="G101" i="3"/>
  <c r="H101" i="3" s="1"/>
  <c r="A159" i="26"/>
  <c r="G185" i="3"/>
  <c r="G177" i="3"/>
  <c r="H177" i="3" s="1"/>
  <c r="A90" i="26"/>
  <c r="A194" i="26"/>
  <c r="A305" i="26"/>
  <c r="H36" i="3"/>
  <c r="K210" i="3"/>
  <c r="G62" i="3"/>
  <c r="J62" i="3" s="1"/>
  <c r="G35" i="3"/>
  <c r="A60" i="26"/>
  <c r="G34" i="3"/>
  <c r="A425" i="26"/>
  <c r="G218" i="3"/>
  <c r="G47" i="3"/>
  <c r="G32" i="3"/>
  <c r="G90" i="3"/>
  <c r="K90" i="3" s="1"/>
  <c r="A127" i="26"/>
  <c r="A394" i="26"/>
  <c r="G151" i="3"/>
  <c r="K151" i="3" s="1"/>
  <c r="A370" i="26"/>
  <c r="G149" i="3"/>
  <c r="G148" i="3"/>
  <c r="J148" i="3" s="1"/>
  <c r="A301" i="26"/>
  <c r="A309" i="26"/>
  <c r="G89" i="3"/>
  <c r="I89" i="3" s="1"/>
  <c r="A316" i="26"/>
  <c r="G145" i="3"/>
  <c r="L145" i="3" s="1"/>
  <c r="G184" i="3"/>
  <c r="A153" i="26"/>
  <c r="A315" i="26"/>
  <c r="A223" i="26"/>
  <c r="G227" i="3"/>
  <c r="J227" i="3" s="1"/>
  <c r="K19" i="4" s="1"/>
  <c r="A158" i="26"/>
  <c r="A318" i="26"/>
  <c r="A393" i="26"/>
  <c r="A355" i="26"/>
  <c r="A436" i="26"/>
  <c r="A473" i="26"/>
  <c r="G52" i="3"/>
  <c r="H52" i="3" s="1"/>
  <c r="A172" i="26"/>
  <c r="A163" i="26"/>
  <c r="G150" i="3"/>
  <c r="H150" i="3" s="1"/>
  <c r="A111" i="26"/>
  <c r="A89" i="26"/>
  <c r="A427" i="26"/>
  <c r="A412" i="26"/>
  <c r="A259" i="26"/>
  <c r="A202" i="26"/>
  <c r="A438" i="26"/>
  <c r="G229" i="3"/>
  <c r="K229" i="3" s="1"/>
  <c r="L21" i="4" s="1"/>
  <c r="G128" i="3"/>
  <c r="G14" i="3"/>
  <c r="L14" i="3" s="1"/>
  <c r="G77" i="3"/>
  <c r="L77" i="3" s="1"/>
  <c r="A58" i="26"/>
  <c r="A113" i="26"/>
  <c r="G217" i="3"/>
  <c r="L217" i="3" s="1"/>
  <c r="A430" i="26"/>
  <c r="A287" i="26"/>
  <c r="A239" i="26"/>
  <c r="A395" i="26"/>
  <c r="A467" i="26"/>
  <c r="G147" i="3"/>
  <c r="G88" i="3"/>
  <c r="J88" i="3" s="1"/>
  <c r="G192" i="3"/>
  <c r="J192" i="3" s="1"/>
  <c r="G152" i="3"/>
  <c r="J152" i="3" s="1"/>
  <c r="G86" i="3"/>
  <c r="I86" i="3" s="1"/>
  <c r="A130" i="26"/>
  <c r="A415" i="26"/>
  <c r="A195" i="26"/>
  <c r="A264" i="26"/>
  <c r="A435" i="26"/>
  <c r="A460" i="26"/>
  <c r="G43" i="3"/>
  <c r="H153" i="3"/>
  <c r="A294" i="26"/>
  <c r="H194" i="3"/>
  <c r="G221" i="3"/>
  <c r="G97" i="3"/>
  <c r="K97" i="3" s="1"/>
  <c r="G159" i="3"/>
  <c r="H159" i="3" s="1"/>
  <c r="A299" i="26"/>
  <c r="G19" i="3"/>
  <c r="A79" i="26"/>
  <c r="A313" i="26"/>
  <c r="A168" i="26"/>
  <c r="I224" i="3"/>
  <c r="G7" i="3"/>
  <c r="J7" i="3" s="1"/>
  <c r="G190" i="3"/>
  <c r="G31" i="3"/>
  <c r="G46" i="3"/>
  <c r="I46" i="3" s="1"/>
  <c r="A56" i="26"/>
  <c r="A224" i="26"/>
  <c r="A285" i="26"/>
  <c r="G56" i="3"/>
  <c r="G209" i="3"/>
  <c r="H209" i="3" s="1"/>
  <c r="G138" i="3"/>
  <c r="J138" i="3" s="1"/>
  <c r="A429" i="26"/>
  <c r="G55" i="3"/>
  <c r="H55" i="3" s="1"/>
  <c r="G99" i="3"/>
  <c r="K99" i="3" s="1"/>
  <c r="G85" i="3"/>
  <c r="G200" i="3"/>
  <c r="K200" i="3" s="1"/>
  <c r="A446" i="26"/>
  <c r="A216" i="26"/>
  <c r="A150" i="26"/>
  <c r="A78" i="26"/>
  <c r="G207" i="3"/>
  <c r="A363" i="26"/>
  <c r="A356" i="26"/>
  <c r="A396" i="26"/>
  <c r="A442" i="26"/>
  <c r="A484" i="26"/>
  <c r="G15" i="3"/>
  <c r="J15" i="3" s="1"/>
  <c r="G182" i="3"/>
  <c r="J182" i="3" s="1"/>
  <c r="A147" i="26"/>
  <c r="A255" i="26"/>
  <c r="A332" i="26"/>
  <c r="A284" i="26"/>
  <c r="A407" i="26"/>
  <c r="G213" i="3"/>
  <c r="K213" i="3" s="1"/>
  <c r="A453" i="26"/>
  <c r="G215" i="3"/>
  <c r="G20" i="3"/>
  <c r="A140" i="26"/>
  <c r="A145" i="26"/>
  <c r="A241" i="26"/>
  <c r="A361" i="26"/>
  <c r="H17" i="3"/>
  <c r="A213" i="26"/>
  <c r="A176" i="26"/>
  <c r="A106" i="26"/>
  <c r="A454" i="26"/>
  <c r="G68" i="3"/>
  <c r="H68" i="3" s="1"/>
  <c r="A77" i="26"/>
  <c r="G206" i="3"/>
  <c r="L206" i="3" s="1"/>
  <c r="A257" i="26"/>
  <c r="G39" i="3"/>
  <c r="H39" i="3" s="1"/>
  <c r="A85" i="26"/>
  <c r="A208" i="26"/>
  <c r="A187" i="26"/>
  <c r="A198" i="26"/>
  <c r="A160" i="26"/>
  <c r="A182" i="26"/>
  <c r="A186" i="26"/>
  <c r="A404" i="26"/>
  <c r="A279" i="26"/>
  <c r="A131" i="26"/>
  <c r="A148" i="26"/>
  <c r="A486" i="26"/>
  <c r="K128" i="3"/>
  <c r="G25" i="3"/>
  <c r="K25" i="3" s="1"/>
  <c r="G122" i="3"/>
  <c r="A133" i="26"/>
  <c r="A256" i="26"/>
  <c r="A205" i="26"/>
  <c r="A105" i="26"/>
  <c r="A125" i="26"/>
  <c r="A326" i="26"/>
  <c r="A292" i="26"/>
  <c r="A243" i="26"/>
  <c r="A193" i="26"/>
  <c r="A475" i="26"/>
  <c r="G30" i="3"/>
  <c r="H30" i="3" s="1"/>
  <c r="G12" i="3"/>
  <c r="A84" i="26"/>
  <c r="A88" i="26"/>
  <c r="A384" i="26"/>
  <c r="A242" i="26"/>
  <c r="A282" i="26"/>
  <c r="A283" i="26"/>
  <c r="A471" i="26"/>
  <c r="G91" i="3"/>
  <c r="K91" i="3" s="1"/>
  <c r="G187" i="3"/>
  <c r="K187" i="3" s="1"/>
  <c r="G193" i="3"/>
  <c r="L193" i="3" s="1"/>
  <c r="A54" i="26"/>
  <c r="A154" i="26"/>
  <c r="A156" i="26"/>
  <c r="A345" i="26"/>
  <c r="A240" i="26"/>
  <c r="A303" i="26"/>
  <c r="A304" i="26"/>
  <c r="A462" i="26"/>
  <c r="G117" i="3"/>
  <c r="J117" i="3" s="1"/>
  <c r="G49" i="3"/>
  <c r="L49" i="3" s="1"/>
  <c r="G70" i="3"/>
  <c r="L70" i="3" s="1"/>
  <c r="A92" i="26"/>
  <c r="A126" i="26"/>
  <c r="G98" i="3"/>
  <c r="I98" i="3" s="1"/>
  <c r="A388" i="26"/>
  <c r="A295" i="26"/>
  <c r="A288" i="26"/>
  <c r="A252" i="26"/>
  <c r="A485" i="26"/>
  <c r="A474" i="26"/>
  <c r="K170" i="3"/>
  <c r="A406" i="26"/>
  <c r="G132" i="3"/>
  <c r="A74" i="26"/>
  <c r="G67" i="3"/>
  <c r="I67" i="3" s="1"/>
  <c r="G79" i="3"/>
  <c r="L79" i="3" s="1"/>
  <c r="G58" i="3"/>
  <c r="I58" i="3" s="1"/>
  <c r="I223" i="3"/>
  <c r="A134" i="26"/>
  <c r="A468" i="26"/>
  <c r="G198" i="3"/>
  <c r="A253" i="26"/>
  <c r="A141" i="26"/>
  <c r="G216" i="3"/>
  <c r="G156" i="3"/>
  <c r="L156" i="3" s="1"/>
  <c r="A103" i="26"/>
  <c r="A232" i="26"/>
  <c r="A480" i="26"/>
  <c r="A420" i="26"/>
  <c r="A335" i="26"/>
  <c r="G51" i="3"/>
  <c r="K51" i="3" s="1"/>
  <c r="A82" i="26"/>
  <c r="G94" i="3"/>
  <c r="K94" i="3" s="1"/>
  <c r="A102" i="26"/>
  <c r="A124" i="26"/>
  <c r="A276" i="26"/>
  <c r="A482" i="26"/>
  <c r="A137" i="26"/>
  <c r="G53" i="3"/>
  <c r="L53" i="3" s="1"/>
  <c r="A373" i="26"/>
  <c r="A421" i="26"/>
  <c r="A334" i="26"/>
  <c r="A417" i="26"/>
  <c r="A459" i="26"/>
  <c r="G115" i="3"/>
  <c r="G121" i="3"/>
  <c r="K121" i="3" s="1"/>
  <c r="G92" i="3"/>
  <c r="A112" i="26"/>
  <c r="A310" i="26"/>
  <c r="A222" i="26"/>
  <c r="A357" i="26"/>
  <c r="A188" i="26"/>
  <c r="A461" i="26"/>
  <c r="A173" i="26"/>
  <c r="G135" i="3"/>
  <c r="K135" i="3" s="1"/>
  <c r="A62" i="26"/>
  <c r="A53" i="26"/>
  <c r="A344" i="26"/>
  <c r="A217" i="26"/>
  <c r="A281" i="26"/>
  <c r="A365" i="26"/>
  <c r="K221" i="3"/>
  <c r="J153" i="3"/>
  <c r="G44" i="3"/>
  <c r="J44" i="3" s="1"/>
  <c r="A2" i="26"/>
  <c r="G26" i="3"/>
  <c r="A76" i="26"/>
  <c r="G4" i="3"/>
  <c r="I4" i="3" s="1"/>
  <c r="G76" i="3"/>
  <c r="G75" i="3"/>
  <c r="J75" i="3" s="1"/>
  <c r="G24" i="3"/>
  <c r="J24" i="3" s="1"/>
  <c r="J111" i="3"/>
  <c r="G164" i="3"/>
  <c r="A408" i="26"/>
  <c r="A215" i="26"/>
  <c r="A307" i="26"/>
  <c r="G110" i="3"/>
  <c r="J110" i="3" s="1"/>
  <c r="A101" i="26"/>
  <c r="A419" i="26"/>
  <c r="A472" i="26"/>
  <c r="A416" i="26"/>
  <c r="G195" i="3"/>
  <c r="J195" i="3" s="1"/>
  <c r="A55" i="26"/>
  <c r="G66" i="3"/>
  <c r="L66" i="3" s="1"/>
  <c r="G38" i="3"/>
  <c r="K38" i="3" s="1"/>
  <c r="G71" i="3"/>
  <c r="L71" i="3" s="1"/>
  <c r="A61" i="26"/>
  <c r="A235" i="26"/>
  <c r="A139" i="26"/>
  <c r="A63" i="26"/>
  <c r="A177" i="26"/>
  <c r="A390" i="26"/>
  <c r="A374" i="26"/>
  <c r="A413" i="26"/>
  <c r="A428" i="26"/>
  <c r="A481" i="26"/>
  <c r="G93" i="3"/>
  <c r="K93" i="3" s="1"/>
  <c r="A93" i="26"/>
  <c r="G6" i="3"/>
  <c r="L6" i="3" s="1"/>
  <c r="A238" i="26"/>
  <c r="A449" i="26"/>
  <c r="A269" i="26"/>
  <c r="A391" i="26"/>
  <c r="A456" i="26"/>
  <c r="G104" i="3"/>
  <c r="G212" i="3"/>
  <c r="H212" i="3" s="1"/>
  <c r="K191" i="3"/>
  <c r="A371" i="26"/>
  <c r="A399" i="26"/>
  <c r="G137" i="3"/>
  <c r="A203" i="26"/>
  <c r="H220" i="3"/>
  <c r="A333" i="26"/>
  <c r="A341" i="26"/>
  <c r="G139" i="3"/>
  <c r="L139" i="3" s="1"/>
  <c r="H210" i="3"/>
  <c r="J157" i="3"/>
  <c r="A366" i="26"/>
  <c r="A470" i="26"/>
  <c r="G143" i="3"/>
  <c r="J143" i="3" s="1"/>
  <c r="G102" i="3"/>
  <c r="A443" i="26"/>
  <c r="G112" i="3"/>
  <c r="H112" i="3" s="1"/>
  <c r="G50" i="3"/>
  <c r="L50" i="3" s="1"/>
  <c r="A104" i="26"/>
  <c r="A330" i="26"/>
  <c r="A175" i="26"/>
  <c r="G87" i="3"/>
  <c r="J87" i="3" s="1"/>
  <c r="A278" i="26"/>
  <c r="A110" i="26"/>
  <c r="K222" i="3"/>
  <c r="A190" i="26"/>
  <c r="G155" i="3"/>
  <c r="G175" i="3"/>
  <c r="L175" i="3" s="1"/>
  <c r="A164" i="26"/>
  <c r="A289" i="26"/>
  <c r="A135" i="26"/>
  <c r="A66" i="26"/>
  <c r="A398" i="26"/>
  <c r="A219" i="26"/>
  <c r="A234" i="26"/>
  <c r="A358" i="26"/>
  <c r="A258" i="26"/>
  <c r="K169" i="3"/>
  <c r="G163" i="3"/>
  <c r="G140" i="3"/>
  <c r="H140" i="3" s="1"/>
  <c r="A108" i="26"/>
  <c r="A178" i="26"/>
  <c r="A362" i="26"/>
  <c r="A375" i="26"/>
  <c r="A220" i="26"/>
  <c r="A245" i="26"/>
  <c r="G214" i="3"/>
  <c r="J214" i="3" s="1"/>
  <c r="A149" i="26"/>
  <c r="A128" i="26"/>
  <c r="A411" i="26"/>
  <c r="A437" i="26"/>
  <c r="A212" i="26"/>
  <c r="A221" i="26"/>
  <c r="G226" i="3"/>
  <c r="G105" i="3"/>
  <c r="H105" i="3" s="1"/>
  <c r="L205" i="3"/>
  <c r="A3" i="26"/>
  <c r="A286" i="26"/>
  <c r="A347" i="26"/>
  <c r="A226" i="26"/>
  <c r="A261" i="26"/>
  <c r="G33" i="3"/>
  <c r="H33" i="3" s="1"/>
  <c r="H62" i="3"/>
  <c r="I59" i="3"/>
  <c r="A381" i="26"/>
  <c r="G95" i="3"/>
  <c r="G114" i="3"/>
  <c r="H114" i="3" s="1"/>
  <c r="A422" i="26"/>
  <c r="K218" i="3"/>
  <c r="G9" i="3"/>
  <c r="A300" i="26"/>
  <c r="L32" i="3"/>
  <c r="G196" i="3"/>
  <c r="J196" i="3" s="1"/>
  <c r="G10" i="3"/>
  <c r="K10" i="3" s="1"/>
  <c r="A73" i="26"/>
  <c r="A293" i="26"/>
  <c r="A65" i="26"/>
  <c r="A97" i="26"/>
  <c r="G22" i="3"/>
  <c r="G45" i="3"/>
  <c r="I45" i="3" s="1"/>
  <c r="L149" i="3"/>
  <c r="A171" i="26"/>
  <c r="A386" i="26"/>
  <c r="G16" i="3"/>
  <c r="G103" i="3"/>
  <c r="I103" i="3" s="1"/>
  <c r="A201" i="26"/>
  <c r="G208" i="3"/>
  <c r="J208" i="3" s="1"/>
  <c r="A146" i="26"/>
  <c r="G120" i="3"/>
  <c r="G127" i="3"/>
  <c r="H127" i="3" s="1"/>
  <c r="A431" i="26"/>
  <c r="A225" i="26"/>
  <c r="A123" i="26"/>
  <c r="A181" i="26"/>
  <c r="A440" i="26"/>
  <c r="A445" i="26"/>
  <c r="A228" i="26"/>
  <c r="A377" i="26"/>
  <c r="A174" i="26"/>
  <c r="G113" i="3"/>
  <c r="L113" i="3" s="1"/>
  <c r="G81" i="3"/>
  <c r="J81" i="3" s="1"/>
  <c r="A166" i="26"/>
  <c r="G107" i="3"/>
  <c r="I107" i="3" s="1"/>
  <c r="A250" i="26"/>
  <c r="A368" i="26"/>
  <c r="A236" i="26"/>
  <c r="A329" i="26"/>
  <c r="H128" i="3"/>
  <c r="I227" i="3"/>
  <c r="J19" i="4" s="1"/>
  <c r="A189" i="26"/>
  <c r="A424" i="26"/>
  <c r="A209" i="26"/>
  <c r="A324" i="26"/>
  <c r="A70" i="26"/>
  <c r="G80" i="3"/>
  <c r="I80" i="3" s="1"/>
  <c r="A129" i="26"/>
  <c r="G144" i="3"/>
  <c r="J170" i="3"/>
  <c r="G158" i="3"/>
  <c r="L158" i="3" s="1"/>
  <c r="G228" i="3"/>
  <c r="K228" i="3" s="1"/>
  <c r="L20" i="4" s="1"/>
  <c r="A244" i="26"/>
  <c r="A378" i="26"/>
  <c r="A277" i="26"/>
  <c r="G8" i="3"/>
  <c r="J8" i="3" s="1"/>
  <c r="A161" i="26"/>
  <c r="A96" i="26"/>
  <c r="G72" i="3"/>
  <c r="A380" i="26"/>
  <c r="A336" i="26"/>
  <c r="G202" i="3"/>
  <c r="H202" i="3" s="1"/>
  <c r="A308" i="26"/>
  <c r="A322" i="26"/>
  <c r="A151" i="26"/>
  <c r="G160" i="3"/>
  <c r="A348" i="26"/>
  <c r="A91" i="26"/>
  <c r="A17" i="26"/>
  <c r="A46" i="26"/>
  <c r="A31" i="26"/>
  <c r="A21" i="26"/>
  <c r="A463" i="26"/>
  <c r="A251" i="26"/>
  <c r="A210" i="26"/>
  <c r="A196" i="26"/>
  <c r="A385" i="26"/>
  <c r="A59" i="26"/>
  <c r="G203" i="3"/>
  <c r="A199" i="26"/>
  <c r="A280" i="26"/>
  <c r="A448" i="26"/>
  <c r="A143" i="26"/>
  <c r="G204" i="3"/>
  <c r="A383" i="26"/>
  <c r="A444" i="26"/>
  <c r="G27" i="3"/>
  <c r="I27" i="3" s="1"/>
  <c r="G23" i="3"/>
  <c r="I23" i="3" s="1"/>
  <c r="A197" i="26"/>
  <c r="G41" i="3"/>
  <c r="A179" i="26"/>
  <c r="G178" i="3"/>
  <c r="A180" i="26"/>
  <c r="G168" i="3"/>
  <c r="K168" i="3" s="1"/>
  <c r="A343" i="26"/>
  <c r="A327" i="26"/>
  <c r="A350" i="26"/>
  <c r="I3" i="3"/>
  <c r="A479" i="26"/>
  <c r="A246" i="26"/>
  <c r="A317" i="26"/>
  <c r="A351" i="26"/>
  <c r="A230" i="26"/>
  <c r="A229" i="26"/>
  <c r="A117" i="26"/>
  <c r="G84" i="3"/>
  <c r="H84" i="3" s="1"/>
  <c r="A157" i="26"/>
  <c r="G69" i="3"/>
  <c r="K69" i="3" s="1"/>
  <c r="G189" i="3"/>
  <c r="G230" i="3"/>
  <c r="L230" i="3" s="1"/>
  <c r="M22" i="4" s="1"/>
  <c r="A346" i="26"/>
  <c r="A218" i="26"/>
  <c r="A434" i="26"/>
  <c r="A121" i="26"/>
  <c r="G82" i="3"/>
  <c r="A338" i="26"/>
  <c r="A311" i="26"/>
  <c r="A69" i="26"/>
  <c r="G100" i="3"/>
  <c r="H100" i="3" s="1"/>
  <c r="G5" i="3"/>
  <c r="H5" i="3" s="1"/>
  <c r="A207" i="26"/>
  <c r="G37" i="3"/>
  <c r="H37" i="3" s="1"/>
  <c r="K22" i="3"/>
  <c r="G74" i="3"/>
  <c r="L74" i="3" s="1"/>
  <c r="A169" i="26"/>
  <c r="A44" i="26"/>
  <c r="A441" i="26"/>
  <c r="A270" i="26"/>
  <c r="I192" i="3"/>
  <c r="A138" i="26"/>
  <c r="G118" i="3"/>
  <c r="K118" i="3" s="1"/>
  <c r="H18" i="3"/>
  <c r="A457" i="26"/>
  <c r="A389" i="26"/>
  <c r="A321" i="26"/>
  <c r="A249" i="26"/>
  <c r="A426" i="26"/>
  <c r="G40" i="3"/>
  <c r="K40" i="3" s="1"/>
  <c r="A167" i="26"/>
  <c r="G21" i="3"/>
  <c r="K21" i="3" s="1"/>
  <c r="G136" i="3"/>
  <c r="J136" i="3" s="1"/>
  <c r="A376" i="26"/>
  <c r="A247" i="26"/>
  <c r="G166" i="3"/>
  <c r="K166" i="3" s="1"/>
  <c r="A116" i="26"/>
  <c r="G173" i="3"/>
  <c r="I173" i="3" s="1"/>
  <c r="A312" i="26"/>
  <c r="A360" i="26"/>
  <c r="A99" i="26"/>
  <c r="G11" i="3"/>
  <c r="J11" i="3" s="1"/>
  <c r="L81" i="3"/>
  <c r="A214" i="26"/>
  <c r="J59" i="3"/>
  <c r="A353" i="26"/>
  <c r="L138" i="3"/>
  <c r="A28" i="26"/>
  <c r="C6" i="26"/>
  <c r="G231" i="3"/>
  <c r="H231" i="3" s="1"/>
  <c r="I23" i="4" s="1"/>
  <c r="A206" i="26"/>
  <c r="A272" i="26"/>
  <c r="A275" i="26"/>
  <c r="A423" i="26"/>
  <c r="G146" i="3"/>
  <c r="I146" i="3" s="1"/>
  <c r="A142" i="26"/>
  <c r="A71" i="26"/>
  <c r="G141" i="3"/>
  <c r="J141" i="3" s="1"/>
  <c r="G109" i="3"/>
  <c r="K109" i="3" s="1"/>
  <c r="A464" i="26"/>
  <c r="A372" i="26"/>
  <c r="A439" i="26"/>
  <c r="G63" i="3"/>
  <c r="L63" i="3" s="1"/>
  <c r="G119" i="3"/>
  <c r="J119" i="3" s="1"/>
  <c r="G131" i="3"/>
  <c r="K131" i="3" s="1"/>
  <c r="A458" i="26"/>
  <c r="A296" i="26"/>
  <c r="A387" i="26"/>
  <c r="A68" i="26"/>
  <c r="A325" i="26"/>
  <c r="G65" i="3"/>
  <c r="A266" i="26"/>
  <c r="A72" i="26"/>
  <c r="A478" i="26"/>
  <c r="K223" i="3"/>
  <c r="C11" i="26"/>
  <c r="A12" i="26"/>
  <c r="A359" i="26"/>
  <c r="A273" i="26"/>
  <c r="A364" i="26"/>
  <c r="A297" i="26"/>
  <c r="A83" i="26"/>
  <c r="A119" i="26"/>
  <c r="G167" i="3"/>
  <c r="K167" i="3" s="1"/>
  <c r="G176" i="3"/>
  <c r="K176" i="3" s="1"/>
  <c r="G125" i="3"/>
  <c r="I125" i="3" s="1"/>
  <c r="A469" i="26"/>
  <c r="A306" i="26"/>
  <c r="A204" i="26"/>
  <c r="A86" i="26"/>
  <c r="G134" i="3"/>
  <c r="K134" i="3" s="1"/>
  <c r="A451" i="26"/>
  <c r="A233" i="26"/>
  <c r="A403" i="26"/>
  <c r="A67" i="26"/>
  <c r="A400" i="26"/>
  <c r="A122" i="26"/>
  <c r="J120" i="3"/>
  <c r="A109" i="26"/>
  <c r="H217" i="3"/>
  <c r="A319" i="26"/>
  <c r="J51" i="3"/>
  <c r="A43" i="26"/>
  <c r="C43" i="26"/>
  <c r="A24" i="26"/>
  <c r="C24" i="26"/>
  <c r="A5" i="26"/>
  <c r="C5" i="26"/>
  <c r="C34" i="26"/>
  <c r="A34" i="26"/>
  <c r="A45" i="26"/>
  <c r="C45" i="26"/>
  <c r="C14" i="26"/>
  <c r="A14" i="26"/>
  <c r="A37" i="26"/>
  <c r="C37" i="26"/>
  <c r="L61" i="3" l="1"/>
  <c r="L148" i="3"/>
  <c r="J107" i="3"/>
  <c r="J201" i="3"/>
  <c r="J60" i="3"/>
  <c r="I191" i="3"/>
  <c r="I181" i="3"/>
  <c r="L219" i="3"/>
  <c r="L21" i="3"/>
  <c r="I64" i="3"/>
  <c r="J217" i="3"/>
  <c r="K103" i="3"/>
  <c r="L105" i="3"/>
  <c r="J64" i="3"/>
  <c r="K219" i="3"/>
  <c r="J219" i="3"/>
  <c r="K27" i="3"/>
  <c r="H186" i="3"/>
  <c r="I186" i="3"/>
  <c r="L186" i="3"/>
  <c r="J202" i="3"/>
  <c r="J30" i="3"/>
  <c r="J69" i="3"/>
  <c r="I54" i="3"/>
  <c r="K202" i="3"/>
  <c r="K3" i="3"/>
  <c r="K54" i="3"/>
  <c r="L59" i="3"/>
  <c r="J113" i="3"/>
  <c r="I212" i="3"/>
  <c r="K201" i="3"/>
  <c r="K180" i="3"/>
  <c r="J146" i="3"/>
  <c r="I180" i="3"/>
  <c r="K61" i="3"/>
  <c r="J84" i="3"/>
  <c r="L109" i="3"/>
  <c r="J228" i="3"/>
  <c r="K20" i="4" s="1"/>
  <c r="L151" i="3"/>
  <c r="K199" i="3"/>
  <c r="J116" i="3"/>
  <c r="I151" i="3"/>
  <c r="L179" i="3"/>
  <c r="J199" i="3"/>
  <c r="J180" i="3"/>
  <c r="L44" i="3"/>
  <c r="J123" i="3"/>
  <c r="H180" i="3"/>
  <c r="L101" i="3"/>
  <c r="L80" i="3"/>
  <c r="H45" i="3"/>
  <c r="J101" i="3"/>
  <c r="K79" i="3"/>
  <c r="I88" i="3"/>
  <c r="I134" i="3"/>
  <c r="L100" i="3"/>
  <c r="J165" i="3"/>
  <c r="H193" i="3"/>
  <c r="H113" i="3"/>
  <c r="K74" i="3"/>
  <c r="K133" i="3"/>
  <c r="J61" i="3"/>
  <c r="L183" i="3"/>
  <c r="L166" i="3"/>
  <c r="H165" i="3"/>
  <c r="L174" i="3"/>
  <c r="I179" i="3"/>
  <c r="H61" i="3"/>
  <c r="H138" i="3"/>
  <c r="H143" i="3"/>
  <c r="H66" i="3"/>
  <c r="L133" i="3"/>
  <c r="J39" i="3"/>
  <c r="J46" i="3"/>
  <c r="J135" i="3"/>
  <c r="I63" i="3"/>
  <c r="H230" i="3"/>
  <c r="I22" i="4" s="1"/>
  <c r="L124" i="3"/>
  <c r="L129" i="3"/>
  <c r="K100" i="3"/>
  <c r="J21" i="3"/>
  <c r="L17" i="3"/>
  <c r="H183" i="3"/>
  <c r="K183" i="3"/>
  <c r="I124" i="3"/>
  <c r="J55" i="3"/>
  <c r="J156" i="3"/>
  <c r="I62" i="3"/>
  <c r="L220" i="3"/>
  <c r="H79" i="3"/>
  <c r="H80" i="3"/>
  <c r="J124" i="3"/>
  <c r="I11" i="3"/>
  <c r="I183" i="3"/>
  <c r="J212" i="3"/>
  <c r="I219" i="3"/>
  <c r="I77" i="3"/>
  <c r="H53" i="3"/>
  <c r="H29" i="3"/>
  <c r="I231" i="3"/>
  <c r="J23" i="4" s="1"/>
  <c r="K95" i="3"/>
  <c r="J95" i="3"/>
  <c r="L95" i="3"/>
  <c r="I95" i="3"/>
  <c r="K102" i="3"/>
  <c r="L102" i="3"/>
  <c r="H102" i="3"/>
  <c r="J102" i="3"/>
  <c r="I184" i="3"/>
  <c r="J184" i="3"/>
  <c r="K184" i="3"/>
  <c r="H108" i="3"/>
  <c r="I108" i="3"/>
  <c r="J108" i="3"/>
  <c r="K178" i="3"/>
  <c r="J178" i="3"/>
  <c r="L144" i="3"/>
  <c r="K144" i="3"/>
  <c r="K146" i="3"/>
  <c r="J103" i="3"/>
  <c r="H103" i="3"/>
  <c r="L103" i="3"/>
  <c r="I22" i="3"/>
  <c r="L22" i="3"/>
  <c r="H22" i="3"/>
  <c r="I130" i="3"/>
  <c r="L202" i="3"/>
  <c r="J163" i="3"/>
  <c r="I163" i="3"/>
  <c r="K163" i="3"/>
  <c r="L163" i="3"/>
  <c r="K155" i="3"/>
  <c r="J155" i="3"/>
  <c r="H173" i="3"/>
  <c r="H163" i="3"/>
  <c r="J216" i="3"/>
  <c r="K216" i="3"/>
  <c r="L132" i="3"/>
  <c r="I132" i="3"/>
  <c r="J132" i="3"/>
  <c r="K132" i="3"/>
  <c r="H121" i="3"/>
  <c r="I53" i="3"/>
  <c r="I94" i="3"/>
  <c r="I68" i="3"/>
  <c r="J68" i="3"/>
  <c r="L143" i="3"/>
  <c r="I20" i="3"/>
  <c r="J20" i="3"/>
  <c r="L31" i="3"/>
  <c r="K31" i="3"/>
  <c r="L19" i="3"/>
  <c r="H19" i="3"/>
  <c r="K19" i="3"/>
  <c r="L88" i="3"/>
  <c r="H88" i="3"/>
  <c r="H99" i="3"/>
  <c r="H148" i="3"/>
  <c r="K148" i="3"/>
  <c r="I69" i="3"/>
  <c r="L177" i="3"/>
  <c r="J177" i="3"/>
  <c r="I177" i="3"/>
  <c r="L108" i="3"/>
  <c r="H206" i="3"/>
  <c r="L11" i="3"/>
  <c r="H10" i="3"/>
  <c r="H106" i="3"/>
  <c r="L106" i="3"/>
  <c r="J142" i="3"/>
  <c r="H142" i="3"/>
  <c r="I142" i="3"/>
  <c r="L142" i="3"/>
  <c r="L24" i="3"/>
  <c r="I31" i="3"/>
  <c r="K13" i="3"/>
  <c r="H13" i="3"/>
  <c r="I211" i="3"/>
  <c r="J211" i="3"/>
  <c r="L211" i="3"/>
  <c r="K211" i="3"/>
  <c r="H211" i="3"/>
  <c r="I100" i="3"/>
  <c r="L123" i="3"/>
  <c r="L184" i="3"/>
  <c r="I37" i="3"/>
  <c r="K20" i="3"/>
  <c r="H155" i="3"/>
  <c r="H78" i="3"/>
  <c r="K78" i="3"/>
  <c r="J78" i="3"/>
  <c r="L78" i="3"/>
  <c r="L111" i="3"/>
  <c r="H111" i="3"/>
  <c r="K111" i="3"/>
  <c r="H227" i="3"/>
  <c r="I19" i="4" s="1"/>
  <c r="I228" i="3"/>
  <c r="J20" i="4" s="1"/>
  <c r="L192" i="3"/>
  <c r="H200" i="3"/>
  <c r="I5" i="3"/>
  <c r="J231" i="3"/>
  <c r="K23" i="4" s="1"/>
  <c r="L38" i="3"/>
  <c r="K156" i="3"/>
  <c r="J53" i="3"/>
  <c r="H95" i="3"/>
  <c r="K75" i="3"/>
  <c r="K101" i="3"/>
  <c r="L227" i="3"/>
  <c r="M19" i="4" s="1"/>
  <c r="L72" i="3"/>
  <c r="K72" i="3"/>
  <c r="L99" i="3"/>
  <c r="J99" i="3"/>
  <c r="I99" i="3"/>
  <c r="J130" i="3"/>
  <c r="K130" i="3"/>
  <c r="I127" i="3"/>
  <c r="L127" i="3"/>
  <c r="K127" i="3"/>
  <c r="J127" i="3"/>
  <c r="I16" i="3"/>
  <c r="K16" i="3"/>
  <c r="J16" i="3"/>
  <c r="J50" i="3"/>
  <c r="H50" i="3"/>
  <c r="I50" i="3"/>
  <c r="H195" i="3"/>
  <c r="L195" i="3"/>
  <c r="I195" i="3"/>
  <c r="K164" i="3"/>
  <c r="L164" i="3"/>
  <c r="L26" i="3"/>
  <c r="K26" i="3"/>
  <c r="H26" i="3"/>
  <c r="I135" i="3"/>
  <c r="H135" i="3"/>
  <c r="L135" i="3"/>
  <c r="I70" i="3"/>
  <c r="H70" i="3"/>
  <c r="K70" i="3"/>
  <c r="J70" i="3"/>
  <c r="I12" i="3"/>
  <c r="K12" i="3"/>
  <c r="L12" i="3"/>
  <c r="J12" i="3"/>
  <c r="H12" i="3"/>
  <c r="J43" i="3"/>
  <c r="K43" i="3"/>
  <c r="I43" i="3"/>
  <c r="H43" i="3"/>
  <c r="L43" i="3"/>
  <c r="J147" i="3"/>
  <c r="L147" i="3"/>
  <c r="H147" i="3"/>
  <c r="I147" i="3"/>
  <c r="I52" i="3"/>
  <c r="L52" i="3"/>
  <c r="J52" i="3"/>
  <c r="K52" i="3"/>
  <c r="J34" i="3"/>
  <c r="I34" i="3"/>
  <c r="H34" i="3"/>
  <c r="I185" i="3"/>
  <c r="L185" i="3"/>
  <c r="H185" i="3"/>
  <c r="K185" i="3"/>
  <c r="J185" i="3"/>
  <c r="H72" i="3"/>
  <c r="L196" i="3"/>
  <c r="J26" i="3"/>
  <c r="L140" i="3"/>
  <c r="I155" i="3"/>
  <c r="I33" i="3"/>
  <c r="J93" i="3"/>
  <c r="L208" i="3"/>
  <c r="K165" i="3"/>
  <c r="I165" i="3"/>
  <c r="K140" i="3"/>
  <c r="I114" i="3"/>
  <c r="J224" i="3"/>
  <c r="L224" i="3"/>
  <c r="K224" i="3"/>
  <c r="I90" i="3"/>
  <c r="K80" i="3"/>
  <c r="L229" i="3"/>
  <c r="M21" i="4" s="1"/>
  <c r="H11" i="3"/>
  <c r="H224" i="3"/>
  <c r="J79" i="3"/>
  <c r="J22" i="3"/>
  <c r="H182" i="3"/>
  <c r="L94" i="3"/>
  <c r="L178" i="3"/>
  <c r="J19" i="3"/>
  <c r="I123" i="3"/>
  <c r="H160" i="3"/>
  <c r="I160" i="3"/>
  <c r="L160" i="3"/>
  <c r="J160" i="3"/>
  <c r="K104" i="3"/>
  <c r="J104" i="3"/>
  <c r="L104" i="3"/>
  <c r="I104" i="3"/>
  <c r="K98" i="3"/>
  <c r="H118" i="3"/>
  <c r="L118" i="3"/>
  <c r="J118" i="3"/>
  <c r="J230" i="3"/>
  <c r="K22" i="4" s="1"/>
  <c r="I230" i="3"/>
  <c r="J22" i="4" s="1"/>
  <c r="K230" i="3"/>
  <c r="L22" i="4" s="1"/>
  <c r="J72" i="3"/>
  <c r="I81" i="3"/>
  <c r="H81" i="3"/>
  <c r="K81" i="3"/>
  <c r="H184" i="3"/>
  <c r="I9" i="3"/>
  <c r="J9" i="3"/>
  <c r="L9" i="3"/>
  <c r="H9" i="3"/>
  <c r="K105" i="3"/>
  <c r="I105" i="3"/>
  <c r="H228" i="3"/>
  <c r="I20" i="4" s="1"/>
  <c r="I112" i="3"/>
  <c r="J112" i="3"/>
  <c r="L112" i="3"/>
  <c r="K137" i="3"/>
  <c r="I137" i="3"/>
  <c r="L137" i="3"/>
  <c r="J137" i="3"/>
  <c r="H137" i="3"/>
  <c r="I72" i="3"/>
  <c r="L40" i="3"/>
  <c r="I110" i="3"/>
  <c r="K110" i="3"/>
  <c r="L212" i="3"/>
  <c r="K49" i="3"/>
  <c r="H49" i="3"/>
  <c r="I49" i="3"/>
  <c r="L146" i="3"/>
  <c r="H187" i="3"/>
  <c r="J40" i="3"/>
  <c r="L209" i="3"/>
  <c r="K209" i="3"/>
  <c r="I209" i="3"/>
  <c r="L190" i="3"/>
  <c r="J190" i="3"/>
  <c r="H190" i="3"/>
  <c r="J77" i="3"/>
  <c r="H77" i="3"/>
  <c r="J149" i="3"/>
  <c r="I149" i="3"/>
  <c r="K149" i="3"/>
  <c r="H149" i="3"/>
  <c r="J17" i="3"/>
  <c r="K17" i="3"/>
  <c r="L155" i="3"/>
  <c r="H152" i="3"/>
  <c r="L30" i="3"/>
  <c r="L119" i="3"/>
  <c r="J174" i="3"/>
  <c r="H174" i="3"/>
  <c r="H51" i="3"/>
  <c r="J140" i="3"/>
  <c r="K83" i="3"/>
  <c r="L83" i="3"/>
  <c r="J83" i="3"/>
  <c r="I83" i="3"/>
  <c r="L98" i="3"/>
  <c r="K150" i="3"/>
  <c r="J223" i="3"/>
  <c r="J161" i="3"/>
  <c r="H161" i="3"/>
  <c r="L161" i="3"/>
  <c r="I161" i="3"/>
  <c r="J197" i="3"/>
  <c r="I197" i="3"/>
  <c r="L197" i="3"/>
  <c r="H197" i="3"/>
  <c r="K66" i="3"/>
  <c r="L216" i="3"/>
  <c r="J23" i="3"/>
  <c r="K195" i="3"/>
  <c r="H164" i="3"/>
  <c r="K208" i="3"/>
  <c r="L18" i="3"/>
  <c r="I18" i="3"/>
  <c r="I153" i="3"/>
  <c r="L153" i="3"/>
  <c r="K153" i="3"/>
  <c r="H20" i="3"/>
  <c r="I13" i="3"/>
  <c r="J229" i="3"/>
  <c r="K21" i="4" s="1"/>
  <c r="J150" i="3"/>
  <c r="I118" i="3"/>
  <c r="I139" i="3"/>
  <c r="I143" i="3"/>
  <c r="J122" i="3"/>
  <c r="I122" i="3"/>
  <c r="K122" i="3"/>
  <c r="H122" i="3"/>
  <c r="L15" i="3"/>
  <c r="K15" i="3"/>
  <c r="L187" i="3"/>
  <c r="H15" i="3"/>
  <c r="I167" i="3"/>
  <c r="L8" i="3"/>
  <c r="K8" i="3"/>
  <c r="H204" i="3"/>
  <c r="L204" i="3"/>
  <c r="J204" i="3"/>
  <c r="I204" i="3"/>
  <c r="K204" i="3"/>
  <c r="L150" i="3"/>
  <c r="L120" i="3"/>
  <c r="K120" i="3"/>
  <c r="H120" i="3"/>
  <c r="L226" i="3"/>
  <c r="M18" i="4" s="1"/>
  <c r="I226" i="3"/>
  <c r="J18" i="4" s="1"/>
  <c r="J226" i="3"/>
  <c r="K18" i="4" s="1"/>
  <c r="K226" i="3"/>
  <c r="L18" i="4" s="1"/>
  <c r="H214" i="3"/>
  <c r="L214" i="3"/>
  <c r="K160" i="3"/>
  <c r="H146" i="3"/>
  <c r="H44" i="3"/>
  <c r="K44" i="3"/>
  <c r="I44" i="3"/>
  <c r="L58" i="3"/>
  <c r="K58" i="3"/>
  <c r="J58" i="3"/>
  <c r="H58" i="3"/>
  <c r="I121" i="3"/>
  <c r="I117" i="3"/>
  <c r="L117" i="3"/>
  <c r="H117" i="3"/>
  <c r="H216" i="3"/>
  <c r="K108" i="3"/>
  <c r="I164" i="3"/>
  <c r="K215" i="3"/>
  <c r="J215" i="3"/>
  <c r="I215" i="3"/>
  <c r="L215" i="3"/>
  <c r="I40" i="3"/>
  <c r="L56" i="3"/>
  <c r="J56" i="3"/>
  <c r="K56" i="3"/>
  <c r="H7" i="3"/>
  <c r="K7" i="3"/>
  <c r="I7" i="3"/>
  <c r="I159" i="3"/>
  <c r="J159" i="3"/>
  <c r="K159" i="3"/>
  <c r="I166" i="3"/>
  <c r="H14" i="3"/>
  <c r="J14" i="3"/>
  <c r="K14" i="3"/>
  <c r="I14" i="3"/>
  <c r="K89" i="3"/>
  <c r="L89" i="3"/>
  <c r="H89" i="3"/>
  <c r="J90" i="3"/>
  <c r="H90" i="3"/>
  <c r="L90" i="3"/>
  <c r="I35" i="3"/>
  <c r="L35" i="3"/>
  <c r="H35" i="3"/>
  <c r="J4" i="3"/>
  <c r="K143" i="3"/>
  <c r="I129" i="3"/>
  <c r="K129" i="3"/>
  <c r="H129" i="3"/>
  <c r="I93" i="3"/>
  <c r="I79" i="3"/>
  <c r="L51" i="3"/>
  <c r="L181" i="3"/>
  <c r="K181" i="3"/>
  <c r="L107" i="3"/>
  <c r="H226" i="3"/>
  <c r="I18" i="4" s="1"/>
  <c r="I150" i="3"/>
  <c r="I182" i="3"/>
  <c r="L110" i="3"/>
  <c r="I120" i="3"/>
  <c r="J96" i="3"/>
  <c r="L130" i="3"/>
  <c r="I187" i="3"/>
  <c r="J31" i="3"/>
  <c r="L116" i="3"/>
  <c r="I116" i="3"/>
  <c r="H116" i="3"/>
  <c r="L188" i="3"/>
  <c r="J188" i="3"/>
  <c r="I188" i="3"/>
  <c r="K188" i="3"/>
  <c r="K35" i="3"/>
  <c r="I38" i="3"/>
  <c r="K42" i="3"/>
  <c r="I42" i="3"/>
  <c r="L42" i="3"/>
  <c r="H110" i="3"/>
  <c r="K182" i="3"/>
  <c r="J80" i="3"/>
  <c r="I190" i="3"/>
  <c r="I19" i="3"/>
  <c r="H132" i="3"/>
  <c r="K158" i="3"/>
  <c r="J158" i="3"/>
  <c r="K23" i="3"/>
  <c r="J74" i="3"/>
  <c r="H74" i="3"/>
  <c r="H109" i="3"/>
  <c r="I109" i="3"/>
  <c r="K189" i="3"/>
  <c r="H189" i="3"/>
  <c r="L189" i="3"/>
  <c r="J41" i="3"/>
  <c r="I41" i="3"/>
  <c r="H41" i="3"/>
  <c r="L41" i="3"/>
  <c r="K41" i="3"/>
  <c r="K203" i="3"/>
  <c r="H203" i="3"/>
  <c r="L203" i="3"/>
  <c r="I15" i="3"/>
  <c r="H134" i="3"/>
  <c r="J134" i="3"/>
  <c r="K125" i="3"/>
  <c r="L125" i="3"/>
  <c r="J125" i="3"/>
  <c r="I65" i="3"/>
  <c r="H65" i="3"/>
  <c r="K65" i="3"/>
  <c r="L65" i="3"/>
  <c r="J131" i="3"/>
  <c r="L131" i="3"/>
  <c r="H131" i="3"/>
  <c r="L136" i="3"/>
  <c r="H16" i="3"/>
  <c r="K173" i="3"/>
  <c r="J173" i="3"/>
  <c r="J189" i="3"/>
  <c r="K37" i="3"/>
  <c r="L37" i="3"/>
  <c r="J203" i="3"/>
  <c r="H40" i="3"/>
  <c r="H144" i="3"/>
  <c r="H166" i="3"/>
  <c r="L23" i="3"/>
  <c r="I178" i="3"/>
  <c r="K214" i="3"/>
  <c r="J6" i="3"/>
  <c r="I6" i="3"/>
  <c r="H6" i="3"/>
  <c r="K6" i="3"/>
  <c r="H71" i="3"/>
  <c r="J71" i="3"/>
  <c r="K71" i="3"/>
  <c r="I71" i="3"/>
  <c r="L87" i="3"/>
  <c r="L75" i="3"/>
  <c r="I75" i="3"/>
  <c r="H75" i="3"/>
  <c r="K53" i="3"/>
  <c r="H92" i="3"/>
  <c r="J92" i="3"/>
  <c r="K92" i="3"/>
  <c r="L92" i="3"/>
  <c r="K198" i="3"/>
  <c r="H198" i="3"/>
  <c r="J198" i="3"/>
  <c r="I198" i="3"/>
  <c r="I189" i="3"/>
  <c r="L173" i="3"/>
  <c r="I51" i="3"/>
  <c r="L39" i="3"/>
  <c r="K39" i="3"/>
  <c r="I39" i="3"/>
  <c r="J27" i="3"/>
  <c r="L97" i="3"/>
  <c r="I97" i="3"/>
  <c r="J97" i="3"/>
  <c r="H97" i="3"/>
  <c r="J128" i="3"/>
  <c r="I128" i="3"/>
  <c r="L128" i="3"/>
  <c r="J209" i="3"/>
  <c r="K190" i="3"/>
  <c r="H32" i="3"/>
  <c r="J32" i="3"/>
  <c r="L62" i="3"/>
  <c r="K62" i="3"/>
  <c r="I101" i="3"/>
  <c r="I66" i="3"/>
  <c r="K227" i="3"/>
  <c r="L19" i="4" s="1"/>
  <c r="K29" i="3"/>
  <c r="I29" i="3"/>
  <c r="J29" i="3"/>
  <c r="J187" i="3"/>
  <c r="K147" i="3"/>
  <c r="I158" i="3"/>
  <c r="H123" i="3"/>
  <c r="H179" i="3"/>
  <c r="K179" i="3"/>
  <c r="K142" i="3"/>
  <c r="H196" i="3"/>
  <c r="I74" i="3"/>
  <c r="I32" i="3"/>
  <c r="J89" i="3"/>
  <c r="L16" i="3"/>
  <c r="I203" i="3"/>
  <c r="L34" i="3"/>
  <c r="I138" i="3"/>
  <c r="H31" i="3"/>
  <c r="L159" i="3"/>
  <c r="I172" i="3"/>
  <c r="K172" i="3"/>
  <c r="H172" i="3"/>
  <c r="H107" i="3"/>
  <c r="K212" i="3"/>
  <c r="J200" i="3"/>
  <c r="I131" i="3"/>
  <c r="K77" i="3"/>
  <c r="H133" i="3"/>
  <c r="H38" i="3"/>
  <c r="K112" i="3"/>
  <c r="L167" i="3"/>
  <c r="H167" i="3"/>
  <c r="J167" i="3"/>
  <c r="H176" i="3"/>
  <c r="L176" i="3"/>
  <c r="J176" i="3"/>
  <c r="H119" i="3"/>
  <c r="K119" i="3"/>
  <c r="I119" i="3"/>
  <c r="H141" i="3"/>
  <c r="L141" i="3"/>
  <c r="K141" i="3"/>
  <c r="I141" i="3"/>
  <c r="K136" i="3"/>
  <c r="I136" i="3"/>
  <c r="I176" i="3"/>
  <c r="L82" i="3"/>
  <c r="I82" i="3"/>
  <c r="J82" i="3"/>
  <c r="H82" i="3"/>
  <c r="H69" i="3"/>
  <c r="L69" i="3"/>
  <c r="J168" i="3"/>
  <c r="L168" i="3"/>
  <c r="I168" i="3"/>
  <c r="J114" i="3"/>
  <c r="K114" i="3"/>
  <c r="H8" i="3"/>
  <c r="J100" i="3"/>
  <c r="J37" i="3"/>
  <c r="K87" i="3"/>
  <c r="H87" i="3"/>
  <c r="I87" i="3"/>
  <c r="J139" i="3"/>
  <c r="K139" i="3"/>
  <c r="H139" i="3"/>
  <c r="I175" i="3"/>
  <c r="I102" i="3"/>
  <c r="J76" i="3"/>
  <c r="L76" i="3"/>
  <c r="K76" i="3"/>
  <c r="H104" i="3"/>
  <c r="J121" i="3"/>
  <c r="L121" i="3"/>
  <c r="J94" i="3"/>
  <c r="H94" i="3"/>
  <c r="H67" i="3"/>
  <c r="K67" i="3"/>
  <c r="L67" i="3"/>
  <c r="J193" i="3"/>
  <c r="I193" i="3"/>
  <c r="K193" i="3"/>
  <c r="I213" i="3"/>
  <c r="J213" i="3"/>
  <c r="L213" i="3"/>
  <c r="H213" i="3"/>
  <c r="I207" i="3"/>
  <c r="K207" i="3"/>
  <c r="H207" i="3"/>
  <c r="I85" i="3"/>
  <c r="K85" i="3"/>
  <c r="L85" i="3"/>
  <c r="J85" i="3"/>
  <c r="H85" i="3"/>
  <c r="L221" i="3"/>
  <c r="I221" i="3"/>
  <c r="H221" i="3"/>
  <c r="H86" i="3"/>
  <c r="L86" i="3"/>
  <c r="J86" i="3"/>
  <c r="H215" i="3"/>
  <c r="I200" i="3"/>
  <c r="H56" i="3"/>
  <c r="L7" i="3"/>
  <c r="L47" i="3"/>
  <c r="J47" i="3"/>
  <c r="H47" i="3"/>
  <c r="I47" i="3"/>
  <c r="J67" i="3"/>
  <c r="I8" i="3"/>
  <c r="J144" i="3"/>
  <c r="K47" i="3"/>
  <c r="H125" i="3"/>
  <c r="I28" i="3"/>
  <c r="K28" i="3"/>
  <c r="J28" i="3"/>
  <c r="H28" i="3"/>
  <c r="L207" i="3"/>
  <c r="I26" i="3"/>
  <c r="L68" i="3"/>
  <c r="I76" i="3"/>
  <c r="K171" i="3"/>
  <c r="L171" i="3"/>
  <c r="H171" i="3"/>
  <c r="I171" i="3"/>
  <c r="J171" i="3"/>
  <c r="K106" i="3"/>
  <c r="L57" i="3"/>
  <c r="I57" i="3"/>
  <c r="K57" i="3"/>
  <c r="I148" i="3"/>
  <c r="J221" i="3"/>
  <c r="I208" i="3"/>
  <c r="K225" i="3"/>
  <c r="L225" i="3"/>
  <c r="I106" i="3"/>
  <c r="J181" i="3"/>
  <c r="H24" i="3"/>
  <c r="J105" i="3"/>
  <c r="H76" i="3"/>
  <c r="H201" i="3"/>
  <c r="I201" i="3"/>
  <c r="I144" i="3"/>
  <c r="H93" i="3"/>
  <c r="J109" i="3"/>
  <c r="I225" i="3"/>
  <c r="H23" i="3"/>
  <c r="I48" i="3"/>
  <c r="K48" i="3"/>
  <c r="L48" i="3"/>
  <c r="H48" i="3"/>
  <c r="I56" i="3"/>
  <c r="K32" i="3"/>
  <c r="J49" i="3"/>
  <c r="K138" i="3"/>
  <c r="H136" i="3"/>
  <c r="J18" i="3"/>
  <c r="L134" i="3"/>
  <c r="I133" i="3"/>
  <c r="J57" i="3"/>
  <c r="K9" i="3"/>
  <c r="K231" i="3"/>
  <c r="L23" i="4" s="1"/>
  <c r="L231" i="3"/>
  <c r="M23" i="4" s="1"/>
  <c r="L4" i="3"/>
  <c r="H4" i="3"/>
  <c r="K4" i="3"/>
  <c r="K152" i="3"/>
  <c r="I152" i="3"/>
  <c r="L152" i="3"/>
  <c r="L96" i="3"/>
  <c r="H96" i="3"/>
  <c r="I96" i="3"/>
  <c r="L122" i="3"/>
  <c r="H158" i="3"/>
  <c r="K5" i="3"/>
  <c r="J5" i="3"/>
  <c r="L5" i="3"/>
  <c r="L10" i="3"/>
  <c r="I10" i="3"/>
  <c r="J10" i="3"/>
  <c r="H175" i="3"/>
  <c r="J175" i="3"/>
  <c r="K175" i="3"/>
  <c r="J115" i="3"/>
  <c r="H115" i="3"/>
  <c r="L115" i="3"/>
  <c r="I115" i="3"/>
  <c r="K115" i="3"/>
  <c r="J98" i="3"/>
  <c r="H98" i="3"/>
  <c r="I206" i="3"/>
  <c r="J206" i="3"/>
  <c r="H229" i="3"/>
  <c r="I21" i="4" s="1"/>
  <c r="H63" i="3"/>
  <c r="J63" i="3"/>
  <c r="K63" i="3"/>
  <c r="I21" i="3"/>
  <c r="H21" i="3"/>
  <c r="L84" i="3"/>
  <c r="I84" i="3"/>
  <c r="K84" i="3"/>
  <c r="L27" i="3"/>
  <c r="H27" i="3"/>
  <c r="H168" i="3"/>
  <c r="L228" i="3"/>
  <c r="M20" i="4" s="1"/>
  <c r="L45" i="3"/>
  <c r="J45" i="3"/>
  <c r="K45" i="3"/>
  <c r="K196" i="3"/>
  <c r="I196" i="3"/>
  <c r="L33" i="3"/>
  <c r="J33" i="3"/>
  <c r="K33" i="3"/>
  <c r="K82" i="3"/>
  <c r="J65" i="3"/>
  <c r="K107" i="3"/>
  <c r="I140" i="3"/>
  <c r="I229" i="3"/>
  <c r="J21" i="4" s="1"/>
  <c r="L93" i="3"/>
  <c r="H156" i="3"/>
  <c r="I156" i="3"/>
  <c r="J164" i="3"/>
  <c r="I91" i="3"/>
  <c r="J91" i="3"/>
  <c r="H91" i="3"/>
  <c r="L91" i="3"/>
  <c r="I92" i="3"/>
  <c r="H25" i="3"/>
  <c r="I25" i="3"/>
  <c r="J25" i="3"/>
  <c r="L25" i="3"/>
  <c r="L198" i="3"/>
  <c r="I24" i="3"/>
  <c r="K30" i="3"/>
  <c r="L55" i="3"/>
  <c r="I55" i="3"/>
  <c r="L46" i="3"/>
  <c r="K46" i="3"/>
  <c r="H46" i="3"/>
  <c r="H192" i="3"/>
  <c r="K192" i="3"/>
  <c r="I217" i="3"/>
  <c r="K217" i="3"/>
  <c r="J207" i="3"/>
  <c r="I145" i="3"/>
  <c r="K145" i="3"/>
  <c r="H145" i="3"/>
  <c r="J145" i="3"/>
  <c r="J151" i="3"/>
  <c r="H151" i="3"/>
  <c r="L218" i="3"/>
  <c r="I218" i="3"/>
  <c r="H218" i="3"/>
  <c r="J218" i="3"/>
  <c r="I216" i="3"/>
  <c r="I113" i="3"/>
  <c r="L182" i="3"/>
  <c r="K50" i="3"/>
  <c r="K34" i="3"/>
  <c r="J35" i="3"/>
  <c r="L114" i="3"/>
  <c r="K88" i="3"/>
  <c r="K113" i="3"/>
  <c r="K11" i="3"/>
  <c r="L210" i="3"/>
  <c r="J210" i="3"/>
  <c r="I220" i="3"/>
  <c r="J220" i="3"/>
  <c r="L154" i="3"/>
  <c r="K154" i="3"/>
  <c r="J154" i="3"/>
  <c r="I154" i="3"/>
  <c r="H178" i="3"/>
  <c r="I202" i="3"/>
  <c r="L13" i="3"/>
  <c r="L200" i="3"/>
  <c r="H208" i="3"/>
  <c r="I174" i="3"/>
  <c r="K177" i="3"/>
  <c r="K86" i="3"/>
  <c r="J38" i="3"/>
  <c r="L199" i="3"/>
  <c r="H199" i="3"/>
  <c r="L162" i="3"/>
  <c r="J162" i="3"/>
  <c r="K162" i="3"/>
  <c r="I162" i="3"/>
  <c r="H3" i="3"/>
  <c r="L3" i="3"/>
  <c r="H225" i="3"/>
  <c r="H191" i="3"/>
  <c r="J191" i="3"/>
  <c r="K117" i="3"/>
  <c r="J66" i="3"/>
  <c r="I214" i="3"/>
  <c r="K68" i="3"/>
  <c r="K206" i="3"/>
  <c r="K24" i="3"/>
  <c r="J166" i="3"/>
  <c r="L20" i="3"/>
  <c r="K55" i="3"/>
  <c r="I30" i="3"/>
  <c r="H54" i="3"/>
  <c r="H124" i="3"/>
  <c r="K59" i="3"/>
  <c r="L54" i="3"/>
  <c r="H9" i="4"/>
  <c r="H5" i="4"/>
  <c r="H7" i="4"/>
  <c r="H3" i="4"/>
  <c r="H23" i="4"/>
  <c r="H6" i="4"/>
  <c r="H12" i="4"/>
  <c r="H15" i="4"/>
  <c r="H10" i="4"/>
  <c r="H20" i="4"/>
  <c r="H18" i="4"/>
  <c r="H22" i="4"/>
  <c r="H14" i="4"/>
  <c r="H8" i="4"/>
  <c r="H4" i="4"/>
  <c r="H21" i="4"/>
  <c r="H16" i="4"/>
  <c r="H13" i="4"/>
  <c r="H11" i="4"/>
  <c r="H19" i="4"/>
  <c r="K36" i="3"/>
  <c r="L64" i="3"/>
  <c r="J186" i="3"/>
  <c r="I157" i="3"/>
  <c r="H73" i="3"/>
  <c r="I73" i="3"/>
  <c r="K64" i="3"/>
  <c r="K73" i="3"/>
  <c r="J73" i="3"/>
  <c r="K157" i="3"/>
  <c r="M3" i="4" l="1"/>
  <c r="L8" i="4"/>
  <c r="M12" i="4"/>
  <c r="J3" i="4"/>
  <c r="K10" i="4"/>
  <c r="M8" i="4"/>
  <c r="J12" i="4"/>
  <c r="K8" i="4"/>
  <c r="L3" i="4"/>
  <c r="K12" i="4"/>
  <c r="I8" i="4"/>
  <c r="J8" i="4"/>
  <c r="M9" i="4"/>
  <c r="M6" i="4"/>
  <c r="I9" i="4"/>
  <c r="L16" i="4"/>
  <c r="M10" i="4"/>
  <c r="L13" i="4"/>
  <c r="K9" i="4"/>
  <c r="I3" i="4"/>
  <c r="K3" i="4"/>
  <c r="L9" i="4"/>
  <c r="I14" i="4"/>
  <c r="I12" i="4"/>
  <c r="L12" i="4"/>
  <c r="J9" i="4"/>
  <c r="L10" i="4"/>
  <c r="K13" i="4"/>
  <c r="I16" i="4"/>
  <c r="M15" i="4"/>
  <c r="J10" i="4"/>
  <c r="J13" i="4"/>
  <c r="I6" i="4"/>
  <c r="M16" i="4"/>
  <c r="I11" i="4"/>
  <c r="I15" i="4"/>
  <c r="I13" i="4"/>
  <c r="K6" i="4"/>
  <c r="K16" i="4"/>
  <c r="L7" i="4"/>
  <c r="J5" i="4"/>
  <c r="I4" i="4"/>
  <c r="L11" i="4"/>
  <c r="I10" i="4"/>
  <c r="M13" i="4"/>
  <c r="L6" i="4"/>
  <c r="J16" i="4"/>
  <c r="M7" i="4"/>
  <c r="K5" i="4"/>
  <c r="K4" i="4"/>
  <c r="K11" i="4"/>
  <c r="J6" i="4"/>
  <c r="I7" i="4"/>
  <c r="L14" i="4"/>
  <c r="M4" i="4"/>
  <c r="J11" i="4"/>
  <c r="J7" i="4"/>
  <c r="J14" i="4"/>
  <c r="L15" i="4"/>
  <c r="L4" i="4"/>
  <c r="L5" i="4"/>
  <c r="M11" i="4"/>
  <c r="K7" i="4"/>
  <c r="K14" i="4"/>
  <c r="J15" i="4"/>
  <c r="J4" i="4"/>
  <c r="I5" i="4"/>
  <c r="M14" i="4"/>
  <c r="K15" i="4"/>
  <c r="M5" i="4"/>
  <c r="L28" i="4" l="1"/>
  <c r="G29" i="4" s="1"/>
  <c r="D4" i="33" s="1"/>
  <c r="J28" i="4"/>
  <c r="H4" i="33" s="1"/>
  <c r="K28" i="4"/>
  <c r="I4" i="33" s="1"/>
  <c r="I28" i="4"/>
  <c r="M28" i="4"/>
  <c r="K4" i="33" s="1"/>
  <c r="J4" i="33" l="1"/>
  <c r="G28" i="4"/>
  <c r="B4" i="33" s="1"/>
  <c r="G4" i="33"/>
</calcChain>
</file>

<file path=xl/sharedStrings.xml><?xml version="1.0" encoding="utf-8"?>
<sst xmlns="http://schemas.openxmlformats.org/spreadsheetml/2006/main" count="2803" uniqueCount="1796">
  <si>
    <t>Use Case Description</t>
  </si>
  <si>
    <t xml:space="preserve"> </t>
  </si>
  <si>
    <t>Description</t>
  </si>
  <si>
    <t>Business Drivers</t>
  </si>
  <si>
    <t>High Level Business Requirements</t>
  </si>
  <si>
    <t>SIEM</t>
  </si>
  <si>
    <t>Reconnaissance</t>
  </si>
  <si>
    <t>Technical Use Case Name</t>
  </si>
  <si>
    <t>Detection Technology</t>
  </si>
  <si>
    <t>Log source type</t>
  </si>
  <si>
    <t>comments</t>
  </si>
  <si>
    <t>Avg Implementation</t>
  </si>
  <si>
    <t>Avg Weight</t>
  </si>
  <si>
    <t>#L3 UC related</t>
  </si>
  <si>
    <t>Avg Potential</t>
  </si>
  <si>
    <t>Avg Coverage</t>
  </si>
  <si>
    <t>SOC Score</t>
  </si>
  <si>
    <t>L1 Use Case Name</t>
  </si>
  <si>
    <t>Avg Effectiveness</t>
  </si>
  <si>
    <t>Detection Gap</t>
  </si>
  <si>
    <t>Rule Identifier</t>
  </si>
  <si>
    <t>BD-01</t>
  </si>
  <si>
    <t>BD-02</t>
  </si>
  <si>
    <t>BD-03</t>
  </si>
  <si>
    <t>BD-04</t>
  </si>
  <si>
    <t>BD-05</t>
  </si>
  <si>
    <t>BD-06</t>
  </si>
  <si>
    <t>ID</t>
  </si>
  <si>
    <t>Compliance Requirements</t>
  </si>
  <si>
    <t>Compliance Driver</t>
  </si>
  <si>
    <t>Internal Policy</t>
  </si>
  <si>
    <t>REF</t>
  </si>
  <si>
    <t>External Regulator #2</t>
  </si>
  <si>
    <t>External Regulator #1</t>
  </si>
  <si>
    <t>Internal Security Policy</t>
  </si>
  <si>
    <t>Command &amp; Control</t>
  </si>
  <si>
    <t>…</t>
  </si>
  <si>
    <t>External regulator #1</t>
  </si>
  <si>
    <t>External regulator #2</t>
  </si>
  <si>
    <t>Technology</t>
  </si>
  <si>
    <t>Email protection</t>
  </si>
  <si>
    <t>Firewall</t>
  </si>
  <si>
    <t>OS logging</t>
  </si>
  <si>
    <t>Application log</t>
  </si>
  <si>
    <t>Database log</t>
  </si>
  <si>
    <t>Proxy log</t>
  </si>
  <si>
    <t>Stakeholders</t>
  </si>
  <si>
    <t>RE</t>
  </si>
  <si>
    <t>DE</t>
  </si>
  <si>
    <t>EX</t>
  </si>
  <si>
    <t>CC</t>
  </si>
  <si>
    <t>FE</t>
  </si>
  <si>
    <t>DD</t>
  </si>
  <si>
    <t>SD</t>
  </si>
  <si>
    <t>PV</t>
  </si>
  <si>
    <t>RE-POS</t>
  </si>
  <si>
    <t>RE-MAP</t>
  </si>
  <si>
    <t>RE-FIP</t>
  </si>
  <si>
    <t>PH</t>
  </si>
  <si>
    <t>L1 Use Case Identifier</t>
  </si>
  <si>
    <t>L2 Use Case Identifier</t>
  </si>
  <si>
    <t>L2 Use Case Name</t>
  </si>
  <si>
    <t>Actor</t>
  </si>
  <si>
    <t>RE-BRU</t>
  </si>
  <si>
    <t>CC-SNC-07</t>
  </si>
  <si>
    <t>RE-SEN</t>
  </si>
  <si>
    <t># L3 use cases per L2</t>
  </si>
  <si>
    <t>Network traffic</t>
  </si>
  <si>
    <t>BL</t>
  </si>
  <si>
    <t>Scope</t>
  </si>
  <si>
    <t>All users</t>
  </si>
  <si>
    <t>VIPs</t>
  </si>
  <si>
    <t>All assets</t>
  </si>
  <si>
    <t>Public network</t>
  </si>
  <si>
    <t>Wireless networks</t>
  </si>
  <si>
    <t>Administrators</t>
  </si>
  <si>
    <t>All assets within the enterprise</t>
  </si>
  <si>
    <t>All applications</t>
  </si>
  <si>
    <t>Business critical assets</t>
  </si>
  <si>
    <t>Business critical applications</t>
  </si>
  <si>
    <t>All databases</t>
  </si>
  <si>
    <t>Business critical databases</t>
  </si>
  <si>
    <t>All applications within the enterprise</t>
  </si>
  <si>
    <t>A selection of systems which are deemed critical to the enterprise</t>
  </si>
  <si>
    <t>All databases within the enterprise</t>
  </si>
  <si>
    <t>A selection of databases which are deemed critical to the enterprise. These databases should reside on business critical assets</t>
  </si>
  <si>
    <t>A selection of applications which are deemed critical to the enterprise (i.e. a high confidentiality, integrity and availability classification). These applications should reside on business critical assets</t>
  </si>
  <si>
    <t>All networks within the enterprise</t>
  </si>
  <si>
    <t>Networks within the enterprise that can be accessed and used publically</t>
  </si>
  <si>
    <t>A selection of networks within the enterprise that are restricted due to the sensitive nature of assets residing in that network</t>
  </si>
  <si>
    <t>The network within the datacenter. Usually, this network</t>
  </si>
  <si>
    <t>Office networks</t>
  </si>
  <si>
    <t>Any wireless networks within the network, with the exception of public networks</t>
  </si>
  <si>
    <t>All networks that are used for office purposes, including printer networks</t>
  </si>
  <si>
    <t>The physical location of a datacenter</t>
  </si>
  <si>
    <t>The physical location of the main office</t>
  </si>
  <si>
    <t>All physical office locations, with the exception of the main office</t>
  </si>
  <si>
    <t>Big data analytics</t>
  </si>
  <si>
    <t>RE-PAS</t>
  </si>
  <si>
    <t>https://attack.mitre.org/wiki/Technique/T1156</t>
  </si>
  <si>
    <t>https://attack.mitre.org/wiki/Technique/T1015</t>
  </si>
  <si>
    <t>https://attack.mitre.org/wiki/Technique/T1103</t>
  </si>
  <si>
    <t>https://attack.mitre.org/wiki/Technique/T1131</t>
  </si>
  <si>
    <t>https://attack.mitre.org/wiki/Technique/T1067</t>
  </si>
  <si>
    <t>https://attack.mitre.org/wiki/Technique/T1042</t>
  </si>
  <si>
    <t>https://attack.mitre.org/wiki/Technique/T1109</t>
  </si>
  <si>
    <t>https://attack.mitre.org/wiki/Technique/T1122</t>
  </si>
  <si>
    <t>https://attack.mitre.org/wiki/Technique/T1168</t>
  </si>
  <si>
    <t>https://attack.mitre.org/wiki/Technique/T1133</t>
  </si>
  <si>
    <t>https://attack.mitre.org/wiki/Technique/T1062</t>
  </si>
  <si>
    <t>https://attack.mitre.org/wiki/Technique/T1161</t>
  </si>
  <si>
    <t>https://attack.mitre.org/wiki/Technique/T1159</t>
  </si>
  <si>
    <t>https://attack.mitre.org/wiki/Technique/T1013</t>
  </si>
  <si>
    <t>https://attack.mitre.org/wiki/Technique/T1162</t>
  </si>
  <si>
    <t>https://attack.mitre.org/wiki/Technique/T1031</t>
  </si>
  <si>
    <t>https://attack.mitre.org/wiki/Technique/T1128</t>
  </si>
  <si>
    <t>https://attack.mitre.org/wiki/Technique/T1050</t>
  </si>
  <si>
    <t>https://attack.mitre.org/wiki/Technique/T1137</t>
  </si>
  <si>
    <t>https://attack.mitre.org/wiki/Technique/T1163</t>
  </si>
  <si>
    <t>https://attack.mitre.org/wiki/Technique/T1164</t>
  </si>
  <si>
    <t>https://attack.mitre.org/wiki/Technique/T1108</t>
  </si>
  <si>
    <t>https://attack.mitre.org/wiki/Technique/T1060</t>
  </si>
  <si>
    <t>https://attack.mitre.org/wiki/Technique/T1101</t>
  </si>
  <si>
    <t>https://attack.mitre.org/wiki/Technique/T1058</t>
  </si>
  <si>
    <t>https://attack.mitre.org/wiki/Technique/T1023</t>
  </si>
  <si>
    <t>https://attack.mitre.org/wiki/Technique/T1165</t>
  </si>
  <si>
    <t>https://attack.mitre.org/wiki/Technique/T1019</t>
  </si>
  <si>
    <t>https://attack.mitre.org/wiki/Technique/T1100</t>
  </si>
  <si>
    <t>https://attack.mitre.org/wiki/Technique/T1084</t>
  </si>
  <si>
    <t>https://attack.mitre.org/wiki/Technique/T1004</t>
  </si>
  <si>
    <t>https://attack.mitre.org/wiki/Technique/T1134</t>
  </si>
  <si>
    <t>https://attack.mitre.org/wiki/Technique/T1138</t>
  </si>
  <si>
    <t>https://attack.mitre.org/wiki/Technique/T1088</t>
  </si>
  <si>
    <t>https://attack.mitre.org/wiki/Technique/T1038</t>
  </si>
  <si>
    <t>https://attack.mitre.org/wiki/Technique/T1157</t>
  </si>
  <si>
    <t>https://attack.mitre.org/wiki/Technique/T1044</t>
  </si>
  <si>
    <t>https://attack.mitre.org/wiki/Technique/T1160</t>
  </si>
  <si>
    <t>https://attack.mitre.org/wiki/Technique/T1034</t>
  </si>
  <si>
    <t>https://attack.mitre.org/wiki/Technique/T1150</t>
  </si>
  <si>
    <t>https://attack.mitre.org/wiki/Technique/T1053</t>
  </si>
  <si>
    <t>https://attack.mitre.org/wiki/Technique/T1166</t>
  </si>
  <si>
    <t>https://attack.mitre.org/wiki/Technique/T1169</t>
  </si>
  <si>
    <t>https://attack.mitre.org/wiki/Technique/T1009</t>
  </si>
  <si>
    <t>https://attack.mitre.org/wiki/Technique/T1146</t>
  </si>
  <si>
    <t>https://attack.mitre.org/wiki/Technique/T1116</t>
  </si>
  <si>
    <t>https://attack.mitre.org/wiki/Technique/T1055</t>
  </si>
  <si>
    <t>https://attack.mitre.org/wiki/Technique/T1073</t>
  </si>
  <si>
    <t>https://attack.mitre.org/wiki/Technique/T1140</t>
  </si>
  <si>
    <t>https://attack.mitre.org/wiki/Technique/T1089</t>
  </si>
  <si>
    <t>https://attack.mitre.org/wiki/Technique/T1107</t>
  </si>
  <si>
    <t>https://attack.mitre.org/wiki/Technique/T1006</t>
  </si>
  <si>
    <t>https://attack.mitre.org/wiki/Technique/T1144</t>
  </si>
  <si>
    <t>https://attack.mitre.org/wiki/Technique/T1148</t>
  </si>
  <si>
    <t>https://attack.mitre.org/wiki/Technique/T1158</t>
  </si>
  <si>
    <t>https://attack.mitre.org/wiki/Technique/T1147</t>
  </si>
  <si>
    <t>https://attack.mitre.org/wiki/Technique/T1143</t>
  </si>
  <si>
    <t>https://attack.mitre.org/wiki/Technique/T1054</t>
  </si>
  <si>
    <t>https://attack.mitre.org/wiki/Technique/T1066</t>
  </si>
  <si>
    <t>https://attack.mitre.org/wiki/Technique/T1070</t>
  </si>
  <si>
    <t>https://attack.mitre.org/wiki/Technique/T1130</t>
  </si>
  <si>
    <t>https://attack.mitre.org/wiki/Technique/T1118</t>
  </si>
  <si>
    <t>https://attack.mitre.org/wiki/Technique/T1149</t>
  </si>
  <si>
    <t>https://attack.mitre.org/wiki/Technique/T1152</t>
  </si>
  <si>
    <t>https://attack.mitre.org/wiki/Technique/T1036</t>
  </si>
  <si>
    <t>https://attack.mitre.org/wiki/Technique/T1112</t>
  </si>
  <si>
    <t>https://attack.mitre.org/wiki/Technique/T1096</t>
  </si>
  <si>
    <t>https://attack.mitre.org/wiki/Technique/T1126</t>
  </si>
  <si>
    <t>https://attack.mitre.org/wiki/Technique/T1027</t>
  </si>
  <si>
    <t>https://attack.mitre.org/wiki/Technique/T1093</t>
  </si>
  <si>
    <t>https://attack.mitre.org/wiki/Technique/T1121</t>
  </si>
  <si>
    <t>https://attack.mitre.org/wiki/Technique/T1117</t>
  </si>
  <si>
    <t>https://attack.mitre.org/wiki/Technique/T1014</t>
  </si>
  <si>
    <t>https://attack.mitre.org/wiki/Technique/T1085</t>
  </si>
  <si>
    <t>https://attack.mitre.org/wiki/Technique/T1045</t>
  </si>
  <si>
    <t>https://attack.mitre.org/wiki/Technique/T1099</t>
  </si>
  <si>
    <t>https://attack.mitre.org/wiki/Technique/T1127</t>
  </si>
  <si>
    <t>https://attack.mitre.org/wiki/Technique/T1078</t>
  </si>
  <si>
    <t>https://attack.mitre.org/wiki/Technique/T1098</t>
  </si>
  <si>
    <t>https://attack.mitre.org/wiki/Technique/T1139</t>
  </si>
  <si>
    <t>https://attack.mitre.org/wiki/Technique/T1110</t>
  </si>
  <si>
    <t>https://attack.mitre.org/wiki/Technique/T1136</t>
  </si>
  <si>
    <t>https://attack.mitre.org/wiki/Technique/T1003</t>
  </si>
  <si>
    <t>https://attack.mitre.org/wiki/Technique/T1081</t>
  </si>
  <si>
    <t>https://attack.mitre.org/wiki/Technique/T1056</t>
  </si>
  <si>
    <t>https://attack.mitre.org/wiki/Technique/T1141</t>
  </si>
  <si>
    <t>https://attack.mitre.org/wiki/Technique/T1142</t>
  </si>
  <si>
    <t>https://attack.mitre.org/wiki/Technique/T1040</t>
  </si>
  <si>
    <t>https://attack.mitre.org/wiki/Technique/T1145</t>
  </si>
  <si>
    <t>https://attack.mitre.org/wiki/Technique/T1167</t>
  </si>
  <si>
    <t>https://attack.mitre.org/wiki/Technique/T1111</t>
  </si>
  <si>
    <t>https://attack.mitre.org/wiki/Technique/T1087</t>
  </si>
  <si>
    <t>https://attack.mitre.org/wiki/Technique/T1010</t>
  </si>
  <si>
    <t>https://attack.mitre.org/wiki/Technique/T1083</t>
  </si>
  <si>
    <t>https://attack.mitre.org/wiki/Technique/T1046</t>
  </si>
  <si>
    <t>https://attack.mitre.org/wiki/Technique/T1135</t>
  </si>
  <si>
    <t>https://attack.mitre.org/wiki/Technique/T1120</t>
  </si>
  <si>
    <t>https://attack.mitre.org/wiki/Technique/T1069</t>
  </si>
  <si>
    <t>https://attack.mitre.org/wiki/Technique/T1057</t>
  </si>
  <si>
    <t>https://attack.mitre.org/wiki/Technique/T1012</t>
  </si>
  <si>
    <t>https://attack.mitre.org/wiki/Technique/T1018</t>
  </si>
  <si>
    <t>https://attack.mitre.org/wiki/Technique/T1063</t>
  </si>
  <si>
    <t>https://attack.mitre.org/wiki/Technique/T1082</t>
  </si>
  <si>
    <t>https://attack.mitre.org/wiki/Technique/T1016</t>
  </si>
  <si>
    <t>https://attack.mitre.org/wiki/Technique/T1049</t>
  </si>
  <si>
    <t>https://attack.mitre.org/wiki/Technique/T1033</t>
  </si>
  <si>
    <t>https://attack.mitre.org/wiki/Technique/T1007</t>
  </si>
  <si>
    <t>https://attack.mitre.org/wiki/Technique/T1124</t>
  </si>
  <si>
    <t>https://attack.mitre.org/wiki/Technique/T1155</t>
  </si>
  <si>
    <t>https://attack.mitre.org/wiki/Technique/T1017</t>
  </si>
  <si>
    <t>https://attack.mitre.org/wiki/Technique/T1068</t>
  </si>
  <si>
    <t>https://attack.mitre.org/wiki/Technique/T1037</t>
  </si>
  <si>
    <t>https://attack.mitre.org/wiki/Technique/T1075</t>
  </si>
  <si>
    <t>https://attack.mitre.org/wiki/Technique/T1097</t>
  </si>
  <si>
    <t>https://attack.mitre.org/wiki/Technique/T1076</t>
  </si>
  <si>
    <t>https://attack.mitre.org/wiki/Technique/T1105</t>
  </si>
  <si>
    <t>https://attack.mitre.org/wiki/Technique/T1021</t>
  </si>
  <si>
    <t>https://attack.mitre.org/wiki/Technique/T1091</t>
  </si>
  <si>
    <t>https://attack.mitre.org/wiki/Technique/T1051</t>
  </si>
  <si>
    <t>https://attack.mitre.org/wiki/Technique/T1080</t>
  </si>
  <si>
    <t>https://attack.mitre.org/wiki/Technique/T1072</t>
  </si>
  <si>
    <t>https://attack.mitre.org/wiki/Technique/T1077</t>
  </si>
  <si>
    <t>https://attack.mitre.org/wiki/Technique/T1028</t>
  </si>
  <si>
    <t>https://attack.mitre.org/wiki/Technique/T1059</t>
  </si>
  <si>
    <t>https://attack.mitre.org/wiki/Technique/T1106</t>
  </si>
  <si>
    <t>https://attack.mitre.org/wiki/Technique/T1129</t>
  </si>
  <si>
    <t>https://attack.mitre.org/wiki/Technique/T1061</t>
  </si>
  <si>
    <t>https://attack.mitre.org/wiki/Technique/T1086</t>
  </si>
  <si>
    <t>https://attack.mitre.org/wiki/Technique/T1064</t>
  </si>
  <si>
    <t>https://attack.mitre.org/wiki/Technique/T1035</t>
  </si>
  <si>
    <t>https://attack.mitre.org/wiki/Technique/T1153</t>
  </si>
  <si>
    <t>https://attack.mitre.org/wiki/Technique/T1151</t>
  </si>
  <si>
    <t>https://attack.mitre.org/wiki/Technique/T1154</t>
  </si>
  <si>
    <t>https://attack.mitre.org/wiki/Technique/T1047</t>
  </si>
  <si>
    <t>https://attack.mitre.org/wiki/Technique/T1123</t>
  </si>
  <si>
    <t>https://attack.mitre.org/wiki/Technique/T1119</t>
  </si>
  <si>
    <t>https://attack.mitre.org/wiki/Technique/T1115</t>
  </si>
  <si>
    <t>https://attack.mitre.org/wiki/Technique/T1074</t>
  </si>
  <si>
    <t>https://attack.mitre.org/wiki/Technique/T1005</t>
  </si>
  <si>
    <t>https://attack.mitre.org/wiki/Technique/T1039</t>
  </si>
  <si>
    <t>https://attack.mitre.org/wiki/Technique/T1025</t>
  </si>
  <si>
    <t>https://attack.mitre.org/wiki/Technique/T1114</t>
  </si>
  <si>
    <t>https://attack.mitre.org/wiki/Technique/T1113</t>
  </si>
  <si>
    <t>https://attack.mitre.org/wiki/Technique/T1125</t>
  </si>
  <si>
    <t>https://attack.mitre.org/wiki/Technique/T1020</t>
  </si>
  <si>
    <t>https://attack.mitre.org/wiki/Technique/T1002</t>
  </si>
  <si>
    <t>https://attack.mitre.org/wiki/Technique/T1022</t>
  </si>
  <si>
    <t>https://attack.mitre.org/wiki/Technique/T1030</t>
  </si>
  <si>
    <t>https://attack.mitre.org/wiki/Technique/T1048</t>
  </si>
  <si>
    <t>https://attack.mitre.org/wiki/Technique/T1041</t>
  </si>
  <si>
    <t>https://attack.mitre.org/wiki/Technique/T1011</t>
  </si>
  <si>
    <t>https://attack.mitre.org/wiki/Technique/T1052</t>
  </si>
  <si>
    <t>https://attack.mitre.org/wiki/Technique/T1029</t>
  </si>
  <si>
    <t>https://attack.mitre.org/wiki/Technique/T1043</t>
  </si>
  <si>
    <t>https://attack.mitre.org/wiki/Technique/T1092</t>
  </si>
  <si>
    <t>https://attack.mitre.org/wiki/Technique/T1090</t>
  </si>
  <si>
    <t>https://attack.mitre.org/wiki/Technique/T1094</t>
  </si>
  <si>
    <t>https://attack.mitre.org/wiki/Technique/T1024</t>
  </si>
  <si>
    <t>https://attack.mitre.org/wiki/Technique/T1132</t>
  </si>
  <si>
    <t>https://attack.mitre.org/wiki/Technique/T1001</t>
  </si>
  <si>
    <t>https://attack.mitre.org/wiki/Technique/T1008</t>
  </si>
  <si>
    <t>https://attack.mitre.org/wiki/Technique/T1104</t>
  </si>
  <si>
    <t>https://attack.mitre.org/wiki/Technique/T1026</t>
  </si>
  <si>
    <t>https://attack.mitre.org/wiki/Technique/T1079</t>
  </si>
  <si>
    <t>https://attack.mitre.org/wiki/Technique/T1071</t>
  </si>
  <si>
    <t>https://attack.mitre.org/wiki/Technique/T1032</t>
  </si>
  <si>
    <t>https://attack.mitre.org/wiki/Technique/T1095</t>
  </si>
  <si>
    <t>https://attack.mitre.org/wiki/Technique/T1065</t>
  </si>
  <si>
    <t>https://attack.mitre.org/wiki/Technique/T1102</t>
  </si>
  <si>
    <t>Defacement</t>
  </si>
  <si>
    <t>Network anomaly detection</t>
  </si>
  <si>
    <t>HIPS</t>
  </si>
  <si>
    <t>NIDS/NIPS</t>
  </si>
  <si>
    <t>Anti-malware</t>
  </si>
  <si>
    <t>Web application logging</t>
  </si>
  <si>
    <t>Log source</t>
  </si>
  <si>
    <t>Detect Account Manipulation</t>
  </si>
  <si>
    <t>Detect Brute Force Attack</t>
  </si>
  <si>
    <t>Detect Audio Capture</t>
  </si>
  <si>
    <t>Detect Automated Collection</t>
  </si>
  <si>
    <t>Detect Anomalous Clipboard Data</t>
  </si>
  <si>
    <t>Detect Staged Data</t>
  </si>
  <si>
    <t>Detect Data Collection from Local System</t>
  </si>
  <si>
    <t>Detect Data Collection from Network Shared Drive</t>
  </si>
  <si>
    <t>Detect Data Collection from Removable Media</t>
  </si>
  <si>
    <t>Detect Email Collection</t>
  </si>
  <si>
    <t>Detect Screen Capture</t>
  </si>
  <si>
    <t>Detect Video Capture</t>
  </si>
  <si>
    <t>Detect Credential Dumping Attempt</t>
  </si>
  <si>
    <t>Detect Credential Storage in Files</t>
  </si>
  <si>
    <t>Detect Input Capturing</t>
  </si>
  <si>
    <t>Detect Input Prompt</t>
  </si>
  <si>
    <t>Detect Network Sniffing</t>
  </si>
  <si>
    <t>Detect Clear Command History Attempt</t>
  </si>
  <si>
    <t>Detect DLL Injection Attempt</t>
  </si>
  <si>
    <t>Detect DLL Side-Loading Attempt</t>
  </si>
  <si>
    <t>Detect Gatekeeper Bypass Attempt</t>
  </si>
  <si>
    <t>Detect Usage of Hidden Files and Directories</t>
  </si>
  <si>
    <t>Detect Hidden Users</t>
  </si>
  <si>
    <t>Detect Existence of Hidden Window</t>
  </si>
  <si>
    <t>Detect Indicator Removal from Tools</t>
  </si>
  <si>
    <t>Detect Indicator Removal on Host</t>
  </si>
  <si>
    <t>Detect Anomalous Removal of Network Share Connection</t>
  </si>
  <si>
    <t>Detect Rootkit Presence</t>
  </si>
  <si>
    <t>Detect Automated Exfiltration Attempt</t>
  </si>
  <si>
    <t>Detect Anomalous Compressed Data in Transit</t>
  </si>
  <si>
    <t>Detect Exfiltration Over Alternative Protocol</t>
  </si>
  <si>
    <t>Detect Exfiltration Over Command and Control Channel</t>
  </si>
  <si>
    <t>Detect Exfiltration Over Other Network Medium</t>
  </si>
  <si>
    <t>Detect Exfiltration Over Physical Medium</t>
  </si>
  <si>
    <t>Detect Scheduled Data Transfer</t>
  </si>
  <si>
    <t>Detect Anomalous File Deletion Attempt</t>
  </si>
  <si>
    <t>Detect Presence of Obfuscated Files or Information</t>
  </si>
  <si>
    <t>Detect Bootkit Presence</t>
  </si>
  <si>
    <t>Detect Component Object Model Hijacking</t>
  </si>
  <si>
    <t>Detect Installation of External Remote Services</t>
  </si>
  <si>
    <t>Detect Modification of Existing Service</t>
  </si>
  <si>
    <t>Detect Installation of New Service</t>
  </si>
  <si>
    <t>Detect Anomalous Office Application Startup File</t>
  </si>
  <si>
    <t>Detect Abuse of Service Registry Permissions Weakness</t>
  </si>
  <si>
    <t>Detect Anomalous Shortcut Modification</t>
  </si>
  <si>
    <t>Detect Presence of Web Shell</t>
  </si>
  <si>
    <t>Detect Application Shimming</t>
  </si>
  <si>
    <t>Detect User Account Control Bypass Attempt</t>
  </si>
  <si>
    <t>Detect DLL Search Order Hijacking Attempt</t>
  </si>
  <si>
    <t>Detect Dylib Hijacking Attempt</t>
  </si>
  <si>
    <t>Detect Abuse of File System Permissions Weakness</t>
  </si>
  <si>
    <t>Detect Unauthorized Plist Modification</t>
  </si>
  <si>
    <t>Detect Presence of Unauthorized Scheduled Task</t>
  </si>
  <si>
    <t>Detect Presence of Unauthorized Cron Job</t>
  </si>
  <si>
    <t>Detect Abuse of Setuid and Setgid Files</t>
  </si>
  <si>
    <t>Detect Account Discovery Attempt</t>
  </si>
  <si>
    <t>Detect Application Window Discovery Attempt</t>
  </si>
  <si>
    <t>Detect File and Directory Discovery Attempt</t>
  </si>
  <si>
    <t>Detect Network Service Scanning Attempt</t>
  </si>
  <si>
    <t>Detect Network Share Discovery Attempt</t>
  </si>
  <si>
    <t>Detect Peripheral Device Discovery Attempt</t>
  </si>
  <si>
    <t>Detect Permission Groups Discovery Attempt</t>
  </si>
  <si>
    <t>Detect Process Discovery Attempt</t>
  </si>
  <si>
    <t>Detect Anomalous Registry Query</t>
  </si>
  <si>
    <t>Detect Remote System Discovery Attempt</t>
  </si>
  <si>
    <t>Detect Security Software Discovery Attempt</t>
  </si>
  <si>
    <t>Detect System Information Discovery Attempt</t>
  </si>
  <si>
    <t>Detect System Network Configuration Discovery Attempt</t>
  </si>
  <si>
    <t>Detect System Network Connections Discovery Attempt</t>
  </si>
  <si>
    <t>Detect System Owner/User Discovery Attempt</t>
  </si>
  <si>
    <t>Detect System Service Discovery Attempt</t>
  </si>
  <si>
    <t>Detect System Time Discovery Attempt</t>
  </si>
  <si>
    <t>Detect Communication Attempt Through Removable Media</t>
  </si>
  <si>
    <t>Detect Anomalous Connection Proxy</t>
  </si>
  <si>
    <t>Detect Custom Command and Control Protocol</t>
  </si>
  <si>
    <t>Detect Custom Cryptographic Protocol</t>
  </si>
  <si>
    <t>Detect Data Encoding</t>
  </si>
  <si>
    <t>Detect Data Obfuscation</t>
  </si>
  <si>
    <t>Detect Existence of Fallback Channels</t>
  </si>
  <si>
    <t>Detect Existence of Multi-Stage Channels</t>
  </si>
  <si>
    <t>Detect Existence of Multiband Communication</t>
  </si>
  <si>
    <t>Detect Usage of Multilayer Encryption</t>
  </si>
  <si>
    <t>Detect Anomalous Usage of Standard Application Layer Protocol</t>
  </si>
  <si>
    <t>Detect Anomalous Usage of Standard Cryptographic Protocol</t>
  </si>
  <si>
    <t>Detect Anomalous Usage of Standard Non-Application Layer Protocol</t>
  </si>
  <si>
    <t>Detect Usage of Uncommonly Used Port</t>
  </si>
  <si>
    <t>Detect Unauthorized Usage of Web Service</t>
  </si>
  <si>
    <t>Detect Usage of InstallUtil</t>
  </si>
  <si>
    <t>Detect LC_MAIN Hijacking Attempt</t>
  </si>
  <si>
    <t>Detect Masquerading Attempt</t>
  </si>
  <si>
    <t>Detect Unauthorized Usage of Application Deployment Software</t>
  </si>
  <si>
    <t>Detect Vulnerability Exploitation Attempt</t>
  </si>
  <si>
    <t>Detect Modification of Logon Scripts</t>
  </si>
  <si>
    <t>Detect Process Execution Attempt through API</t>
  </si>
  <si>
    <t>Detect Process Execution Attempt through Module Load</t>
  </si>
  <si>
    <t>Detect Process Hollowing Attempt</t>
  </si>
  <si>
    <t>Detect Anomalous Usage of Regsvcs/Regasm</t>
  </si>
  <si>
    <t>Detect Anomalous Usage of Trusted Developer Utilities</t>
  </si>
  <si>
    <t>Detect Anomalous Execution of Regsvr32</t>
  </si>
  <si>
    <t>Detect Anomalous Execution of Rundll32</t>
  </si>
  <si>
    <t>Detect Pass the Hash Attempt</t>
  </si>
  <si>
    <t>Detect Pass the Ticket Attempt</t>
  </si>
  <si>
    <t>Detect Anomalous Remote Desktop Protocol Connection</t>
  </si>
  <si>
    <t>Detect Remote File Copy Attempt</t>
  </si>
  <si>
    <t>Detect Presence of Unauthorized Remote Services</t>
  </si>
  <si>
    <t>Detect Replication Attempt Through Removable Media</t>
  </si>
  <si>
    <t>Detect Anomalous Usage of Windows Admin Shares</t>
  </si>
  <si>
    <t>Detect Unauthorized Usage of Command-Line Interface</t>
  </si>
  <si>
    <t>Detect Unauthorized Usage of Sudo</t>
  </si>
  <si>
    <t>Detect Disabling of Security Tools</t>
  </si>
  <si>
    <t>Detect Unauthorized Registry Modification Attempt</t>
  </si>
  <si>
    <t>Detect Installation of Root Certificate</t>
  </si>
  <si>
    <t>Detect Unauthorized Service Execution</t>
  </si>
  <si>
    <t>Detect Unauthorized Execution of PowerShell</t>
  </si>
  <si>
    <t>Detect Files with Space after Filename</t>
  </si>
  <si>
    <t>Detect Unauthorized Usage of Windows Management Instrumentation</t>
  </si>
  <si>
    <t>Detect Unauthorized Usage of Valid Accounts</t>
  </si>
  <si>
    <t>Detect Theft or Abuse of Private Keys</t>
  </si>
  <si>
    <t>Detect Compromise of User Keychain</t>
  </si>
  <si>
    <t>Detect Securityd Memory Access Attempt</t>
  </si>
  <si>
    <t>Detect Two-Factor Authentication Interception Attempt</t>
  </si>
  <si>
    <t>Detect Presence of Binary Padding to Files</t>
  </si>
  <si>
    <t>Detect Presence of Malicious Signed Binary</t>
  </si>
  <si>
    <t>Detect File System Logical Offset Access</t>
  </si>
  <si>
    <t>Unauthorized Modification of HISTCONTROL Variable</t>
  </si>
  <si>
    <t>Detect Indicator Transport Blocking Attempts</t>
  </si>
  <si>
    <t>Detect Presence of Unauthorized Software Packing</t>
  </si>
  <si>
    <t>Detect Malicious Software with Timestomp Functionality</t>
  </si>
  <si>
    <t>Detect Malicious Software with NTFS Extended Attribute Functionality</t>
  </si>
  <si>
    <t>Detect Unauthorized Read of Bash History File</t>
  </si>
  <si>
    <t>Detect Data Transfer Size Limit Evasion Attempt</t>
  </si>
  <si>
    <t>Detect Malicious Software With Deobfuscate/Decode Functionality for Files or Information</t>
  </si>
  <si>
    <t>Detect Anomalous AppInit DLL Loading</t>
  </si>
  <si>
    <t>Detect Component Firmware Installation Attempt</t>
  </si>
  <si>
    <t>Detect Unauthorized type-1 Hypervisor Presence</t>
  </si>
  <si>
    <t>Detect Unauthorized Local Port Monitoring Installation</t>
  </si>
  <si>
    <t>Detect Unauthorized Login Item Creation</t>
  </si>
  <si>
    <t>Detect Netsh Helper DLL Loading Attempt</t>
  </si>
  <si>
    <t>Detect Unauthorized Modification of Rc.common File</t>
  </si>
  <si>
    <t>Detect Unauthorized Modification to Re-opened Application List</t>
  </si>
  <si>
    <t>Detect Presence of Redundant Access Tool</t>
  </si>
  <si>
    <t>Detect Unauthorized Modification of Security Support Provider Registry Keys</t>
  </si>
  <si>
    <t>Detect Unauthorized Modification of Registry Run Keys / Start Folder</t>
  </si>
  <si>
    <t>Detect Unauthorized Modifications of .bash_profile and .bashrc</t>
  </si>
  <si>
    <t>Detect Modifications of Accessibility Feature Binaries</t>
  </si>
  <si>
    <t>Detect Modifications of Authentication Package Registry Keys</t>
  </si>
  <si>
    <t>Detect Anomalous Modifications of Default File Association</t>
  </si>
  <si>
    <t>Detect Modifications of Startup Items</t>
  </si>
  <si>
    <t>Detect System Firmware Manipulation</t>
  </si>
  <si>
    <t>Detect Modifications to Windows Management Instrumentation Event Subscription</t>
  </si>
  <si>
    <t>Detect Modifications of Winlogon Helper DLL Registry Keys</t>
  </si>
  <si>
    <t>Detect Access Token Manipulation Attempt</t>
  </si>
  <si>
    <t>Detect Unauthorized Launch Daemon Creation</t>
  </si>
  <si>
    <t>Detect Path Interception Attempt</t>
  </si>
  <si>
    <t>Detect Unauthorized Launchctl Creation</t>
  </si>
  <si>
    <t>Detect Unauthorized Modifications to Shared Webroot</t>
  </si>
  <si>
    <t>Detect Presence Taint Content in Shares</t>
  </si>
  <si>
    <t>Detect Presence of Unauthorized or Modified Third-party Software</t>
  </si>
  <si>
    <t>Detect Unauthorized Execution of Scripts</t>
  </si>
  <si>
    <t>Detect Shell Execution of Source</t>
  </si>
  <si>
    <t>Detect Anomalous Trap Usage</t>
  </si>
  <si>
    <t>Detect Anomalous Encrypted Data in Transit</t>
  </si>
  <si>
    <t>Detect Unauthorized Windows Remote Management Attempt</t>
  </si>
  <si>
    <t>Detect Anomalous Usage of Commonly Used Port</t>
  </si>
  <si>
    <t>Detect Unauthorized Use of Graphical User Interface for Remote Access</t>
  </si>
  <si>
    <t>Detect Unauthorized Account Creation</t>
  </si>
  <si>
    <t>Detect Unauthorized Execution of AppleScript</t>
  </si>
  <si>
    <t>Detect Unauthorized Launch Agent Creation</t>
  </si>
  <si>
    <t>Detect Unauthorized LC_LOAD_DYLIB Addition Attempt</t>
  </si>
  <si>
    <t>ISO 27001</t>
  </si>
  <si>
    <t>PCI</t>
  </si>
  <si>
    <t>SOX</t>
  </si>
  <si>
    <t>Perdida Financiera</t>
  </si>
  <si>
    <t>Daño Reputacional</t>
  </si>
  <si>
    <t>Oblicaciones legales y reguaciones</t>
  </si>
  <si>
    <t>Habilitadores de Negocio</t>
  </si>
  <si>
    <t>Continuidad de Negocio</t>
  </si>
  <si>
    <t>Intereses estrátegicos y comerciales</t>
  </si>
  <si>
    <t>Daño a los intereses estratégicos y comerciales, por ejemplo, información de gestión engañosa, operación ineficiente, desventaja en las negociaciones, etc.</t>
  </si>
  <si>
    <t>Detección temprana de amenazas para proporcionar continuidad del negocio.
Prevenir la pérdida de datos (eliminación).
Prevenir interrupciones de servicios críticos del negocio."</t>
  </si>
  <si>
    <t>Ayudar y habilitar al negocio para utilizar nuevos canales y métodos a fin de ser competitivo.
Reducir el riesgo mediante la implementación de monitoreo y respuesta de seguridad.
Reduce risk by implementing Security Monitoring and Response</t>
  </si>
  <si>
    <t>Evitar oportunidades de negocio perdidas debido a limitaciones regulatorias.
Prevenir multas debido a incumplimiento de requisitos regulatorios.</t>
  </si>
  <si>
    <t>Prevenir daño reputacional debido a la pérdida de información (información de clientes, etc.).
Prevenir daño reputacional debido a la falta (percibida) de seguridad de la información.</t>
  </si>
  <si>
    <t>Prevenir pérdidas debido al robo financiero.
Prevenir pérdidas debido al robo de propiedad intelectual.
Prevenir pérdidas debido al fraude.
Prevenir pérdidas debido al sabotaje</t>
  </si>
  <si>
    <t>Uso de Herramientas cloud</t>
  </si>
  <si>
    <t>Acceso dispositivos Moviles</t>
  </si>
  <si>
    <t>Uso de dispositivos extraibles</t>
  </si>
  <si>
    <t>Cifrado de disco</t>
  </si>
  <si>
    <t>Escritorio limpio</t>
  </si>
  <si>
    <t xml:space="preserve"> Drivers de Negocio</t>
  </si>
  <si>
    <t>Lista de alto nivel de Drivers de negocio como entrada en los casos de uso SIEM</t>
  </si>
  <si>
    <t>Drivers De Cumplimiento</t>
  </si>
  <si>
    <t>Enumerar los drives de cumplimiento de las políticas internas y reguladores externos</t>
  </si>
  <si>
    <t>CD-01</t>
  </si>
  <si>
    <t>CD-02</t>
  </si>
  <si>
    <t>CD-03</t>
  </si>
  <si>
    <t>CD-04</t>
  </si>
  <si>
    <t>CD-05</t>
  </si>
  <si>
    <t>CD-06</t>
  </si>
  <si>
    <t>CD-07</t>
  </si>
  <si>
    <t>CD-08</t>
  </si>
  <si>
    <t>s</t>
  </si>
  <si>
    <t>Resource Development</t>
  </si>
  <si>
    <t>Initial Access</t>
  </si>
  <si>
    <t>Execution</t>
  </si>
  <si>
    <t>Privilege Escalation</t>
  </si>
  <si>
    <t>Defense Evasion</t>
  </si>
  <si>
    <t>Credential Access</t>
  </si>
  <si>
    <t>Discovery</t>
  </si>
  <si>
    <t>Lateral Movement</t>
  </si>
  <si>
    <t>Collection</t>
  </si>
  <si>
    <t>Exfiltration</t>
  </si>
  <si>
    <t>Impact</t>
  </si>
  <si>
    <t>OTRAS AMENAZAS</t>
  </si>
  <si>
    <t>Fraude y Extorsion</t>
  </si>
  <si>
    <t>Acceso Fisico Comprometido</t>
  </si>
  <si>
    <t>Sabotaje</t>
  </si>
  <si>
    <t>Persistence</t>
  </si>
  <si>
    <t>RD</t>
  </si>
  <si>
    <t>IA</t>
  </si>
  <si>
    <t>PT</t>
  </si>
  <si>
    <t>PE</t>
  </si>
  <si>
    <t>CA</t>
  </si>
  <si>
    <t>DC</t>
  </si>
  <si>
    <t>LM</t>
  </si>
  <si>
    <t>CL</t>
  </si>
  <si>
    <t>ET</t>
  </si>
  <si>
    <t>IP</t>
  </si>
  <si>
    <t>MITRE ATT&amp;CK</t>
  </si>
  <si>
    <t>Denegacion de Servicio</t>
  </si>
  <si>
    <t>Listas de Negas Ips</t>
  </si>
  <si>
    <t>Violacion de Politicas Internas</t>
  </si>
  <si>
    <t>Active Scanning</t>
  </si>
  <si>
    <t>Gather Victim Host Information</t>
  </si>
  <si>
    <t>Gather Victim Identity Information</t>
  </si>
  <si>
    <t xml:space="preserve">Gather Victim Network Information </t>
  </si>
  <si>
    <t xml:space="preserve">Gather Victim Org Information </t>
  </si>
  <si>
    <t>Phishing for Information</t>
  </si>
  <si>
    <t>RE-PHI</t>
  </si>
  <si>
    <t>Search Closed Sources</t>
  </si>
  <si>
    <t>Search Open Technical Databases</t>
  </si>
  <si>
    <t>RE-SOD</t>
  </si>
  <si>
    <t xml:space="preserve">Search Open Websites/Domains </t>
  </si>
  <si>
    <t>RE-SOW</t>
  </si>
  <si>
    <t>Search Victim-Owned Websites</t>
  </si>
  <si>
    <t>RE-SVW</t>
  </si>
  <si>
    <t>NOMBRE CASO DE USO NIVEL1</t>
  </si>
  <si>
    <t>IDENTIFICADOR NIVEL1</t>
  </si>
  <si>
    <t>IDENTIFICADOR NIVEL2</t>
  </si>
  <si>
    <t>NOMBRE CASO DE USO</t>
  </si>
  <si>
    <t>DESCIPCION</t>
  </si>
  <si>
    <t>ACTORES</t>
  </si>
  <si>
    <t>Los escaneos activos son aquellos en los que el adversario sondea la infraestructura de la víctima a través del tráfico de red, a diferencia de otras formas de reconocimiento que no implican una interacción directa.</t>
  </si>
  <si>
    <t>Los adversarios pueden recopilar esta información de varias maneras, como acciones de recopilación directa a través de Active Scanning o Phishing for Information . Los adversarios también pueden comprometer los sitios y luego incluir contenido malicioso diseñado para recopilar información del host de los visitantes.</t>
  </si>
  <si>
    <t xml:space="preserve">Los adversarios pueden recopilar información sobre la identidad de la víctima que se puede utilizar durante la selección. La información sobre identidades puede incluir una variedad de detalles, incluidos datos personales (por ejemplo, nombres de empleados, direcciones de correo electrónico, etc.), así como detalles confidenciales como credenciales.
</t>
  </si>
  <si>
    <t>Los adversarios pueden recopilar información sobre las redes de la víctima que se puede utilizar durante la selección. La información sobre las redes puede incluir una variedad de detalles, incluidos datos administrativos (por ejemplo, rangos de IP, nombres de dominio, etc.), así como detalles específicos sobre su topología y operaciones.</t>
  </si>
  <si>
    <t>Los adversarios pueden recopilar información sobre la organización de la víctima que se puede utilizar durante la selección. La información sobre una organización puede incluir una variedad de detalles, incluidos los nombres de las divisiones/departamentos, detalles específicos de las operaciones comerciales, así como las funciones y responsabilidades de los empleados clave.</t>
  </si>
  <si>
    <t>Los adversarios pueden enviar mensajes de phishing para obtener información confidencial que se puede usar durante la orientación. El phishing para obtener información es un intento de engañar a los objetivos para que divulguen información, con frecuencia credenciales u otra información procesable. El phishing para obtener información se diferencia del phishing en que el objetivo es recopilar datos de la víctima en lugar de ejecutar un código malicioso.</t>
  </si>
  <si>
    <t>Los adversarios pueden buscar y recopilar información sobre las víctimas de fuentes cerradas que se pueden utilizar durante la selección. La información sobre las víctimas puede estar disponible para su compra en fuentes y bases de datos privadas acreditadas, como suscripciones pagas a fuentes de datos de inteligencia técnica/amenazas.</t>
  </si>
  <si>
    <t>Los adversarios pueden buscar en las bases de datos técnicas disponibles gratuitamente información sobre las víctimas que se puede utilizar durante la selección. La información sobre las víctimas puede estar disponible en bases de datos y repositorios en línea, como registros de dominios/certificados, así como colecciones públicas de datos/artefactos de red recopilados a partir del tráfico y/o escaneos.</t>
  </si>
  <si>
    <t>Los adversarios pueden buscar en sitios web y/o dominios disponibles gratuitamente para obtener información sobre las víctimas que se puede utilizar durante la selección. La información sobre las víctimas puede estar disponible en varios sitios en línea, como redes sociales, sitios nuevos o aquellos que alojan información sobre operaciones comerciales, como contratación o contratos solicitados/recompensados.</t>
  </si>
  <si>
    <t xml:space="preserve">Los adversarios pueden buscar en los sitios web propiedad de la víctima información que pueda usarse durante la orientación. Los sitios web propiedad de las víctimas pueden contener una variedad de detalles, incluidos los nombres de departamentos/divisiones, ubicaciones físicas y datos sobre empleados clave, como nombres, funciones e información de contacto (por ejemplo, direcciones de correo electrónico ) </t>
  </si>
  <si>
    <t>Acquire Infrastructure</t>
  </si>
  <si>
    <t>RD-AIT</t>
  </si>
  <si>
    <t>Compromise Accounts</t>
  </si>
  <si>
    <t>Compromise Infrastructure</t>
  </si>
  <si>
    <t>Develop Capabilities</t>
  </si>
  <si>
    <t>Establish Accounts</t>
  </si>
  <si>
    <t>Obtain Capabilities</t>
  </si>
  <si>
    <t>Stage Capabilities</t>
  </si>
  <si>
    <t>RD-CAC</t>
  </si>
  <si>
    <t>RD-CIT</t>
  </si>
  <si>
    <t>RD-DCB</t>
  </si>
  <si>
    <t>RD-EAC</t>
  </si>
  <si>
    <t>RD-OCP</t>
  </si>
  <si>
    <t>RD-SCP</t>
  </si>
  <si>
    <t>Drive-by Compromise</t>
  </si>
  <si>
    <t>Exploit Public-Facing Application</t>
  </si>
  <si>
    <t>External Remote Services</t>
  </si>
  <si>
    <t>Hardware Additions</t>
  </si>
  <si>
    <t>Phishing</t>
  </si>
  <si>
    <t>Replication Through Removable Media</t>
  </si>
  <si>
    <t>Supply Chain Compromise</t>
  </si>
  <si>
    <t>Trusted Relationship</t>
  </si>
  <si>
    <t>Valid Accounts</t>
  </si>
  <si>
    <t>IA-DBC</t>
  </si>
  <si>
    <t>IA-EPF</t>
  </si>
  <si>
    <t>IA-ERS</t>
  </si>
  <si>
    <t>IA-HAD</t>
  </si>
  <si>
    <t>IA-PHI</t>
  </si>
  <si>
    <t>IA-RTR</t>
  </si>
  <si>
    <t>IA-SCC</t>
  </si>
  <si>
    <t>IA-TRS</t>
  </si>
  <si>
    <t>IA-VAC</t>
  </si>
  <si>
    <t>Command and Scripting Interpreter</t>
  </si>
  <si>
    <t>Container Administration Command</t>
  </si>
  <si>
    <t>Deploy Container</t>
  </si>
  <si>
    <t>Exploitation for Client Execution</t>
  </si>
  <si>
    <t>Inter-Process Communication</t>
  </si>
  <si>
    <t>Native API</t>
  </si>
  <si>
    <t>Scheduled Task/Job</t>
  </si>
  <si>
    <t>Serverless Execution</t>
  </si>
  <si>
    <t>Shared Modules</t>
  </si>
  <si>
    <t>Software Deployment Tools</t>
  </si>
  <si>
    <t>System Services</t>
  </si>
  <si>
    <t>User Execution</t>
  </si>
  <si>
    <t>Windows Management Instrumentation</t>
  </si>
  <si>
    <t>EX-CSI</t>
  </si>
  <si>
    <t>EX-CAC</t>
  </si>
  <si>
    <t>EX-DCT</t>
  </si>
  <si>
    <t>EX-EXC</t>
  </si>
  <si>
    <t>EX-IPC</t>
  </si>
  <si>
    <t>EX-NAP</t>
  </si>
  <si>
    <t>EX-STJ</t>
  </si>
  <si>
    <t>EX-SEX</t>
  </si>
  <si>
    <t>EX-SMD</t>
  </si>
  <si>
    <t>EX-SDT</t>
  </si>
  <si>
    <t>EX-SSV</t>
  </si>
  <si>
    <t>EX-UEX</t>
  </si>
  <si>
    <t>EX-WMI</t>
  </si>
  <si>
    <t>Account Manipulation</t>
  </si>
  <si>
    <t>BITS Jobs</t>
  </si>
  <si>
    <t>Boot or Logon Autostart Execution</t>
  </si>
  <si>
    <t>Boot or Logon Initialization Scripts</t>
  </si>
  <si>
    <t>Browser Extensions</t>
  </si>
  <si>
    <t>Compromise Client Software Binary</t>
  </si>
  <si>
    <t>Create Account</t>
  </si>
  <si>
    <t>Create or Modify System Process</t>
  </si>
  <si>
    <t>Event Triggered Execution</t>
  </si>
  <si>
    <t>Hijack Execution Flow</t>
  </si>
  <si>
    <t>Implant Internal Image</t>
  </si>
  <si>
    <t>Modify Authentication Process</t>
  </si>
  <si>
    <t>Office Application Startup</t>
  </si>
  <si>
    <t>Pre-OS Boot</t>
  </si>
  <si>
    <t>Server Software Component</t>
  </si>
  <si>
    <t>Traffic Signaling</t>
  </si>
  <si>
    <t>PT-ACM</t>
  </si>
  <si>
    <t>PT-BIJ</t>
  </si>
  <si>
    <t>PT-BLE</t>
  </si>
  <si>
    <t>PT-BLS</t>
  </si>
  <si>
    <t>PT-BEX</t>
  </si>
  <si>
    <t>PT-CCB</t>
  </si>
  <si>
    <t>PT-CAC</t>
  </si>
  <si>
    <t>PT-CMS</t>
  </si>
  <si>
    <t>PT-ETE</t>
  </si>
  <si>
    <t>PT-ERS</t>
  </si>
  <si>
    <t>PT-HEF</t>
  </si>
  <si>
    <t>PT-III</t>
  </si>
  <si>
    <t>PT-MAP</t>
  </si>
  <si>
    <t>PT-OAS</t>
  </si>
  <si>
    <t>PT-POB</t>
  </si>
  <si>
    <t>PT-STJ</t>
  </si>
  <si>
    <t>PT-SSC</t>
  </si>
  <si>
    <t>PT-TSG</t>
  </si>
  <si>
    <t>PT-VAC</t>
  </si>
  <si>
    <t>REGLAS CREADAS</t>
  </si>
  <si>
    <t>CATEGORIA</t>
  </si>
  <si>
    <t>NOMBRE</t>
  </si>
  <si>
    <t>PROPOSITO</t>
  </si>
  <si>
    <t>RESUMEN GENERAL ESTRATEGICO</t>
  </si>
  <si>
    <t>Rendimiento Global</t>
  </si>
  <si>
    <t>Graficas</t>
  </si>
  <si>
    <t>Resultados Totales</t>
  </si>
  <si>
    <t>Abuse Elevation Control Mechanism</t>
  </si>
  <si>
    <t>Access Token Manipulation</t>
  </si>
  <si>
    <t>Domain Policy Modification</t>
  </si>
  <si>
    <t>Escape to Host</t>
  </si>
  <si>
    <t>Exploitation for Privilege Escalation</t>
  </si>
  <si>
    <t>Process Injection</t>
  </si>
  <si>
    <t>PE-AEC</t>
  </si>
  <si>
    <t>PE-ATM</t>
  </si>
  <si>
    <t>PE-BLA</t>
  </si>
  <si>
    <t>PE-BLS</t>
  </si>
  <si>
    <t>PE-CMS</t>
  </si>
  <si>
    <t>PE-ETH</t>
  </si>
  <si>
    <t>PE-DPM</t>
  </si>
  <si>
    <t>PE-ETE</t>
  </si>
  <si>
    <t>PE-EPE</t>
  </si>
  <si>
    <t>PE-HEF</t>
  </si>
  <si>
    <t>PE-PIJ</t>
  </si>
  <si>
    <t>PE-STJ</t>
  </si>
  <si>
    <t>PE-VAC</t>
  </si>
  <si>
    <t>Build Image on Host</t>
  </si>
  <si>
    <t>Debugger Evasion</t>
  </si>
  <si>
    <t>Deobfuscate/Decode Files or Information</t>
  </si>
  <si>
    <t>Direct Volume Access</t>
  </si>
  <si>
    <t>Execution Guardrails</t>
  </si>
  <si>
    <t>Exploitation for Defense Evasion</t>
  </si>
  <si>
    <t>File and Directory Permissions Modification</t>
  </si>
  <si>
    <t>Hide Artifacts</t>
  </si>
  <si>
    <t>Impair Defenses</t>
  </si>
  <si>
    <t xml:space="preserve">Los adversarios pueden modificar maliciosamente los componentes del entorno de una víctima para obstaculizar o desactivar los mecanismos defensivos. </t>
  </si>
  <si>
    <t>DE-AEM</t>
  </si>
  <si>
    <t>DE-ATM</t>
  </si>
  <si>
    <t>DE-BJS</t>
  </si>
  <si>
    <t>DE-BIH</t>
  </si>
  <si>
    <t>DE-DEV</t>
  </si>
  <si>
    <t>DE-DDF</t>
  </si>
  <si>
    <t>DE-DCT</t>
  </si>
  <si>
    <t>DE-DVA</t>
  </si>
  <si>
    <t>Indicator Removal</t>
  </si>
  <si>
    <t>Indirect Command Execution</t>
  </si>
  <si>
    <t>Masquerading</t>
  </si>
  <si>
    <t>Modify Cloud Compute Infrastructure</t>
  </si>
  <si>
    <t>Modify Registry</t>
  </si>
  <si>
    <t>Modify System Image</t>
  </si>
  <si>
    <t>Network Boundary Bridging</t>
  </si>
  <si>
    <t>Obfuscated Files or Information</t>
  </si>
  <si>
    <t>Plist File Modification</t>
  </si>
  <si>
    <t>Reflective Code Loading</t>
  </si>
  <si>
    <t>Rogue Domain Controller</t>
  </si>
  <si>
    <t>Rootkit</t>
  </si>
  <si>
    <t>Subvert Trust Controls</t>
  </si>
  <si>
    <t>System Binary Proxy Execution</t>
  </si>
  <si>
    <t>System Script Proxy Execution</t>
  </si>
  <si>
    <t>Template Injection</t>
  </si>
  <si>
    <t>Trusted Developer Utilities Proxy Execution</t>
  </si>
  <si>
    <t>Unused/Unsupported Cloud Regions</t>
  </si>
  <si>
    <t>Use Alternate Authentication Material</t>
  </si>
  <si>
    <t>Virtualization/Sandbox Evasion</t>
  </si>
  <si>
    <t>Weaken Encryption</t>
  </si>
  <si>
    <t>XSL Script Processing</t>
  </si>
  <si>
    <t>DE-DPM</t>
  </si>
  <si>
    <t>DE-EGU</t>
  </si>
  <si>
    <t>DE-EDE</t>
  </si>
  <si>
    <t>DE-FDP</t>
  </si>
  <si>
    <t>DE-HAR</t>
  </si>
  <si>
    <t>DE-HEF</t>
  </si>
  <si>
    <t>DE-IDE</t>
  </si>
  <si>
    <t>DE-IRE</t>
  </si>
  <si>
    <t>DE-ICE</t>
  </si>
  <si>
    <t>DE-MAS</t>
  </si>
  <si>
    <t>DE-MAP</t>
  </si>
  <si>
    <t>DE-MCI</t>
  </si>
  <si>
    <t>DE-MRE</t>
  </si>
  <si>
    <t>DE-MSI</t>
  </si>
  <si>
    <t>DE-NBB</t>
  </si>
  <si>
    <t>DE-OFI</t>
  </si>
  <si>
    <t>DE-PFM</t>
  </si>
  <si>
    <t>DE-POB</t>
  </si>
  <si>
    <t>DE-PIN</t>
  </si>
  <si>
    <t>DE-RCL</t>
  </si>
  <si>
    <t>DE-RDC</t>
  </si>
  <si>
    <t>DE-ROO</t>
  </si>
  <si>
    <t>DE-STC</t>
  </si>
  <si>
    <t>DE-SBP</t>
  </si>
  <si>
    <t>DE-SSP</t>
  </si>
  <si>
    <t>DE-TIN</t>
  </si>
  <si>
    <t>DE-TSI</t>
  </si>
  <si>
    <t>DE-TDU</t>
  </si>
  <si>
    <t>DE-UCR</t>
  </si>
  <si>
    <t>DE-UAA</t>
  </si>
  <si>
    <t>DE-VAC</t>
  </si>
  <si>
    <t>DE-VSE</t>
  </si>
  <si>
    <t>DE-WEN</t>
  </si>
  <si>
    <t>DE-XSL</t>
  </si>
  <si>
    <t>Adversary-in-the-Middle</t>
  </si>
  <si>
    <t>CA-AIM</t>
  </si>
  <si>
    <t>Brute Force</t>
  </si>
  <si>
    <t>Credentials from Password Stores</t>
  </si>
  <si>
    <t>Exploitation for Credential Access</t>
  </si>
  <si>
    <t>Forced Authentication</t>
  </si>
  <si>
    <t>Forge Web Credentials</t>
  </si>
  <si>
    <t>Input Capture</t>
  </si>
  <si>
    <t>Multi-Factor Authentication Interception</t>
  </si>
  <si>
    <t>Multi-Factor Authentication Request Generation</t>
  </si>
  <si>
    <t>Network Sniffing</t>
  </si>
  <si>
    <t>OS Credential Dumping</t>
  </si>
  <si>
    <t>Steal Application Access Token</t>
  </si>
  <si>
    <t>Steal or Forge Authentication Certificates</t>
  </si>
  <si>
    <t>Steal or Forge Kerberos Tickets</t>
  </si>
  <si>
    <t>Steal Web Session Cookie</t>
  </si>
  <si>
    <t>Unsecured Credentials</t>
  </si>
  <si>
    <t>CA-BFO</t>
  </si>
  <si>
    <t>CA-CFP</t>
  </si>
  <si>
    <t>CA-ECA</t>
  </si>
  <si>
    <t>CA-FAU</t>
  </si>
  <si>
    <t>CA-FWC</t>
  </si>
  <si>
    <t>CA-ICA</t>
  </si>
  <si>
    <t>CA-MAP</t>
  </si>
  <si>
    <t>CA-MAI</t>
  </si>
  <si>
    <t>CA-MAR</t>
  </si>
  <si>
    <t>CA-NSN</t>
  </si>
  <si>
    <t>CA-OCD</t>
  </si>
  <si>
    <t>CA-SAA</t>
  </si>
  <si>
    <t>CA-SFA</t>
  </si>
  <si>
    <t>CA-SFK</t>
  </si>
  <si>
    <t>CA-SWS</t>
  </si>
  <si>
    <t>CA-UCR</t>
  </si>
  <si>
    <t>Account Discovery</t>
  </si>
  <si>
    <t>Application Window Discovery</t>
  </si>
  <si>
    <t>Browser Bookmark Discovery</t>
  </si>
  <si>
    <t>Cloud Infrastructure Discovery</t>
  </si>
  <si>
    <t>Cloud Service Dashboard</t>
  </si>
  <si>
    <t>Cloud Service Discovery</t>
  </si>
  <si>
    <t>Cloud Storage Object Discovery</t>
  </si>
  <si>
    <t>Container and Resource Discovery</t>
  </si>
  <si>
    <t>Domain Trust Discovery</t>
  </si>
  <si>
    <t>File and Directory Discovery</t>
  </si>
  <si>
    <t>Group Policy Discovery</t>
  </si>
  <si>
    <t>Network Service Discovery</t>
  </si>
  <si>
    <t>Network Share Discovery</t>
  </si>
  <si>
    <t>Password Policy Discovery</t>
  </si>
  <si>
    <t>Peripheral Device Discovery</t>
  </si>
  <si>
    <t>Permission Groups Discovery</t>
  </si>
  <si>
    <t>Process Discovery</t>
  </si>
  <si>
    <t>Query Registry</t>
  </si>
  <si>
    <t>Remote System Discovery</t>
  </si>
  <si>
    <t>Software Discovery</t>
  </si>
  <si>
    <t>System Information Discovery</t>
  </si>
  <si>
    <t>System Location Discovery</t>
  </si>
  <si>
    <t>System Network Configuration Discovery</t>
  </si>
  <si>
    <t>System Network Connections Discovery</t>
  </si>
  <si>
    <t>System Owner/User Discovery</t>
  </si>
  <si>
    <t>System Service Discovery</t>
  </si>
  <si>
    <t>System Time Discovery</t>
  </si>
  <si>
    <t>DC-ADI</t>
  </si>
  <si>
    <t>DC-AWD</t>
  </si>
  <si>
    <t>DC-BBD</t>
  </si>
  <si>
    <t>DC-CID</t>
  </si>
  <si>
    <t>DC-CSD</t>
  </si>
  <si>
    <t>DC-CSE</t>
  </si>
  <si>
    <t>DC-CSO</t>
  </si>
  <si>
    <t>DC-CRD</t>
  </si>
  <si>
    <t>DC-DEV</t>
  </si>
  <si>
    <t>DC-DTD</t>
  </si>
  <si>
    <t>DC-FDD</t>
  </si>
  <si>
    <t>DC-GPD</t>
  </si>
  <si>
    <t>DC-NSD</t>
  </si>
  <si>
    <t>DC-NSH</t>
  </si>
  <si>
    <t>DC-NSN</t>
  </si>
  <si>
    <t>DC-PPD</t>
  </si>
  <si>
    <t>DC-PDD</t>
  </si>
  <si>
    <t>DC-PGD</t>
  </si>
  <si>
    <t>DC-PDI</t>
  </si>
  <si>
    <t>DC-QRE</t>
  </si>
  <si>
    <t>DC-RSD</t>
  </si>
  <si>
    <t>DC-SDI</t>
  </si>
  <si>
    <t>DC-SID</t>
  </si>
  <si>
    <t>DC-SLD</t>
  </si>
  <si>
    <t>DC-SNC</t>
  </si>
  <si>
    <t>DC-SND</t>
  </si>
  <si>
    <t>DC-SOU</t>
  </si>
  <si>
    <t>DC-SSD</t>
  </si>
  <si>
    <t>DC-STD</t>
  </si>
  <si>
    <t>DC-VSE</t>
  </si>
  <si>
    <t>Exploitation of Remote Services</t>
  </si>
  <si>
    <t>Internal Spearphishing</t>
  </si>
  <si>
    <t>Lateral Tool Transfer</t>
  </si>
  <si>
    <t>Remote Service Session Hijacking</t>
  </si>
  <si>
    <t>Remote Services</t>
  </si>
  <si>
    <t>Taint Shared Content</t>
  </si>
  <si>
    <t>LM-ERS</t>
  </si>
  <si>
    <t>LM-ISP</t>
  </si>
  <si>
    <t>LM-LTT</t>
  </si>
  <si>
    <t>LM-RSS</t>
  </si>
  <si>
    <t>LM-RSE</t>
  </si>
  <si>
    <t>LM-RTR</t>
  </si>
  <si>
    <t>LM-SDT</t>
  </si>
  <si>
    <t>LM-TSC</t>
  </si>
  <si>
    <t>LM-UAM</t>
  </si>
  <si>
    <t>Archive Collected Data</t>
  </si>
  <si>
    <t>Audio Capture</t>
  </si>
  <si>
    <t>Automated Collection</t>
  </si>
  <si>
    <t>Browser Session Hijacking</t>
  </si>
  <si>
    <t>Clipboard Data</t>
  </si>
  <si>
    <t>Data from Cloud Storage</t>
  </si>
  <si>
    <t>Data from Configuration Repository</t>
  </si>
  <si>
    <t>Data from Information Repositories</t>
  </si>
  <si>
    <t>Data from Local System</t>
  </si>
  <si>
    <t>Data from Network Shared Drive</t>
  </si>
  <si>
    <t>Data from Removable Media</t>
  </si>
  <si>
    <t>Data Staged</t>
  </si>
  <si>
    <t>Email Collection</t>
  </si>
  <si>
    <t>Screen Capture</t>
  </si>
  <si>
    <t>Video Capture</t>
  </si>
  <si>
    <t>CL-AIM</t>
  </si>
  <si>
    <t>CL-ACD</t>
  </si>
  <si>
    <t>CL-ACA</t>
  </si>
  <si>
    <t>CL-ACO</t>
  </si>
  <si>
    <t>CL-BSH</t>
  </si>
  <si>
    <t>CL-CDA</t>
  </si>
  <si>
    <t>CL-DCS</t>
  </si>
  <si>
    <t>CL-DCR</t>
  </si>
  <si>
    <t>CL-DFI</t>
  </si>
  <si>
    <t>CL-DLS</t>
  </si>
  <si>
    <t>CL-DNS</t>
  </si>
  <si>
    <t>CL-DRM</t>
  </si>
  <si>
    <t>CL-DST</t>
  </si>
  <si>
    <t>CL-ECO</t>
  </si>
  <si>
    <t>CL-ICA</t>
  </si>
  <si>
    <t>CL-SCA</t>
  </si>
  <si>
    <t>CL-VCA</t>
  </si>
  <si>
    <t>Application Layer Protocol</t>
  </si>
  <si>
    <t>Communication Through Removable Media</t>
  </si>
  <si>
    <t>Data Encoding</t>
  </si>
  <si>
    <t>Data Obfuscation</t>
  </si>
  <si>
    <t>Dynamic Resolution</t>
  </si>
  <si>
    <t>Encrypted Channel</t>
  </si>
  <si>
    <t>Fallback Channels</t>
  </si>
  <si>
    <t>Ingress Tool Transfer</t>
  </si>
  <si>
    <t>Multi-Stage Channels</t>
  </si>
  <si>
    <t>Non-Application Layer Protocol</t>
  </si>
  <si>
    <t>Non-Standard Port</t>
  </si>
  <si>
    <t>Protocol Tunneling</t>
  </si>
  <si>
    <t>Proxy</t>
  </si>
  <si>
    <t>Remote Access Software</t>
  </si>
  <si>
    <t>Web Service</t>
  </si>
  <si>
    <t>CC-ALP</t>
  </si>
  <si>
    <t>CC-CTR</t>
  </si>
  <si>
    <t>CC-DEN</t>
  </si>
  <si>
    <t>CC-DOB</t>
  </si>
  <si>
    <t>CC-DRE</t>
  </si>
  <si>
    <t>CC-ECH</t>
  </si>
  <si>
    <t>CC-FCH</t>
  </si>
  <si>
    <t>CC-ITT</t>
  </si>
  <si>
    <t>CC-MSC</t>
  </si>
  <si>
    <t>CC-NLP</t>
  </si>
  <si>
    <t>CC-NSP</t>
  </si>
  <si>
    <t>CC-PTU</t>
  </si>
  <si>
    <t>CC-PRO</t>
  </si>
  <si>
    <t>CC-RAS</t>
  </si>
  <si>
    <t>CC-TSI</t>
  </si>
  <si>
    <t>CC-WSE</t>
  </si>
  <si>
    <t>Automated Exfiltration</t>
  </si>
  <si>
    <t>Data Transfer Size Limits</t>
  </si>
  <si>
    <t>Exfiltration Over Alternative Protocol</t>
  </si>
  <si>
    <t>Exfiltration Over C2 Channel</t>
  </si>
  <si>
    <t>Exfiltration Over Other Network Medium</t>
  </si>
  <si>
    <t>Exfiltration Over Physical Medium</t>
  </si>
  <si>
    <t>Exfiltration Over Web Service</t>
  </si>
  <si>
    <t>Scheduled Transfer</t>
  </si>
  <si>
    <t>Transfer Data to Cloud Account</t>
  </si>
  <si>
    <t>ET-AEX</t>
  </si>
  <si>
    <t>ET-DTS</t>
  </si>
  <si>
    <t>ET-EOA</t>
  </si>
  <si>
    <t>ET-EOC</t>
  </si>
  <si>
    <t>ET-ENM</t>
  </si>
  <si>
    <t>ET-EPM</t>
  </si>
  <si>
    <t>ET-EWS</t>
  </si>
  <si>
    <t>ET-SCT</t>
  </si>
  <si>
    <t>ET-TDC</t>
  </si>
  <si>
    <t>Account Access Removal</t>
  </si>
  <si>
    <t>Data Destruction</t>
  </si>
  <si>
    <t>Data Encrypted for Impact</t>
  </si>
  <si>
    <t>Data Manipulation</t>
  </si>
  <si>
    <t>Disk Wipe</t>
  </si>
  <si>
    <t>Endpoint Denial of Service</t>
  </si>
  <si>
    <t>Firmware Corruption</t>
  </si>
  <si>
    <t>Inhibit System Recovery</t>
  </si>
  <si>
    <t>Network Denial of Service</t>
  </si>
  <si>
    <t>Resource Hijacking</t>
  </si>
  <si>
    <t>Service Stop</t>
  </si>
  <si>
    <t>System Shutdown/Reboot</t>
  </si>
  <si>
    <t>IP-AAR</t>
  </si>
  <si>
    <t>IP-DDE</t>
  </si>
  <si>
    <t>IP-DEI</t>
  </si>
  <si>
    <t>IP-DMA</t>
  </si>
  <si>
    <t>IP-DEF</t>
  </si>
  <si>
    <t>IP-DWI</t>
  </si>
  <si>
    <t>IP-EDS</t>
  </si>
  <si>
    <t>IP-FCO</t>
  </si>
  <si>
    <t>IP-ISR</t>
  </si>
  <si>
    <t>IP-NDS</t>
  </si>
  <si>
    <t>IP-RHI</t>
  </si>
  <si>
    <t>IP-SST</t>
  </si>
  <si>
    <t>IP-SSR</t>
  </si>
  <si>
    <t>Los adversarios pueden comprar, arrendar o alquilar infraestructura que se puede utilizar durante la focalización. Existe una amplia variedad de infraestructura para hospedar y orquestar operaciones adversarias.</t>
  </si>
  <si>
    <t xml:space="preserve">Los adversarios pueden comprometer cuentas con servicios que se pueden usar durante la orientación. Para las operaciones que incorporan ingeniería social, la utilización de una persona en línea puede ser importante. </t>
  </si>
  <si>
    <t>Los adversarios pueden comprometer la infraestructura de terceros que se puede utilizar durante la orientación. Las soluciones de infraestructura incluyen servidores físicos o en la nube, dominios y servicios web y DNS de terceros. En lugar de comprar, arrendar o alquilar infraestructura, un adversario puede comprometer la infraestructura y utilizarla durante otras fases del ciclo de vida del adversario.</t>
  </si>
  <si>
    <t>Los adversarios pueden desarrollar capacidades que se pueden usar durante la selección de objetivos. En lugar de comprar, descargar gratuitamente o robar capacidades, los adversarios pueden desarrollar sus propias capacidades internamente. Este es el proceso de identificar los requisitos de desarrollo y crear soluciones como malware, exploits y certificados autofirmados.</t>
  </si>
  <si>
    <t>Los adversarios pueden crear y cultivar cuentas con servicios que se pueden usar durante la orientación. Los adversarios pueden crear cuentas que se pueden usar para crear una persona para otras operaciones. El desarrollo de la persona consiste en el desarrollo de información pública, presencia, historia y afiliaciones apropiadas.</t>
  </si>
  <si>
    <t xml:space="preserve">Los adversarios pueden comprar y/o robar capacidades que pueden usarse durante la orientación. En lugar de desarrollar sus propias capacidades internamente, los adversarios pueden comprarlas, descargarlas gratuitamente o robarlas. </t>
  </si>
  <si>
    <t>Los adversarios pueden cargar, instalar o configurar capacidades que se pueden usar durante la selección de objetivos. Para respaldar sus operaciones, es posible que un adversario deba tomar las capacidades que desarrolló ( Desarrollar capacidades ) u obtuvo ( Obtener capacidades ) y colocarlas en la infraestructura bajo su control.</t>
  </si>
  <si>
    <t>Los adversarios pueden obtener acceso a un sistema a través de un usuario que visita un sitio web durante el curso normal de navegación. Con esta técnica, el navegador web del usuario generalmente es objeto de explotación.</t>
  </si>
  <si>
    <t xml:space="preserve">Los adversarios pueden intentar aprovechar una debilidad en una computadora o programa con acceso a Internet utilizando software, datos o comandos para provocar un comportamiento no deseado o imprevisto. </t>
  </si>
  <si>
    <t>Los adversarios pueden aprovechar los servicios remotos externos para acceder inicialmente y/o persistir dentro de una red. Los servicios remotos, como VPN, Citrix y otros mecanismos de acceso, permiten a los usuarios conectarse a los recursos internos de la red empresarial desde ubicaciones externas.</t>
  </si>
  <si>
    <t>Los adversarios pueden introducir accesorios informáticos, hardware de red u otros dispositivos informáticos en un sistema o red que se puede utilizar como vector para obtener acceso. En lugar de simplemente conectar y distribuir cargas útiles a través de almacenamiento extraíble.</t>
  </si>
  <si>
    <t>Los adversarios pueden enviar mensajes de phishing para obtener acceso a los sistemas de las víctimas. Todas las formas de phishing son ingeniería social entregada electrónicamente.</t>
  </si>
  <si>
    <t>Los adversarios pueden pasar a los sistemas, posiblemente a aquellos en redes desconectadas o con brechas de aire, copiando malware en medios extraíbles y aprovechando las funciones de ejecución automática cuando los medios se insertan en un sistema y se ejecutan.</t>
  </si>
  <si>
    <t>Los adversarios pueden manipular productos o mecanismos de entrega de productos antes de que los reciba un consumidor final con el fin de comprometer los datos o el sistema.</t>
  </si>
  <si>
    <t>Los adversarios pueden violar o aprovecharse de otras organizaciones que tienen acceso a las víctimas previstas. El acceso a través de una relación de terceros de confianza abusa de una conexión existente.</t>
  </si>
  <si>
    <t>Los adversarios pueden obtener y abusar de las credenciales de las cuentas existentes como medio para obtener acceso inicial, persistencia, escalada de privilegios o evasión de defensa.</t>
  </si>
  <si>
    <t>Los adversarios pueden abusar de los intérpretes de comandos y scripts para ejecutar comandos, scripts o archivos binarios. Estas interfaces y lenguajes brindan formas de interactuar con los sistemas informáticos y son una característica común en muchas plataformas diferentes.</t>
  </si>
  <si>
    <t>Los adversarios pueden abusar de un servicio de administración de contenedores para ejecutar comandos dentro de un contenedor.</t>
  </si>
  <si>
    <t>Los adversarios pueden desplegar un contenedor en un entorno para facilitar la ejecución o evadir las defensas. En algunos casos, los adversarios pueden implementar un nuevo contenedor para ejecutar procesos asociados con una imagen o implementación en particular.</t>
  </si>
  <si>
    <t xml:space="preserve">Los adversarios pueden aprovechar las vulnerabilidades del software en las aplicaciones de los clientes para ejecutar código. Pueden existir vulnerabilidades en el software debido a prácticas de codificación no seguras que pueden conducir a un comportamiento inesperado. </t>
  </si>
  <si>
    <t xml:space="preserve">Los adversarios pueden abusar de los mecanismos de comunicación entre procesos (IPC) para el código local o la ejecución de comandos. Los procesos suelen utilizar IPC para compartir datos, comunicarse entre sí o sincronizar la ejecución. </t>
  </si>
  <si>
    <t>Los adversarios pueden interactuar con la interfaz de programación de aplicaciones (API) nativa del sistema operativo para ejecutar comportamientos.</t>
  </si>
  <si>
    <t>Los adversarios pueden abusar de la funcionalidad de programación de tareas para facilitar la ejecución inicial o recurrente de código malicioso.</t>
  </si>
  <si>
    <t>Los adversarios pueden abusar de los servicios de computación, integración y automatización sin servidor para ejecutar código arbitrario en entornos de nube.</t>
  </si>
  <si>
    <t>Los adversarios pueden ejecutar cargas útiles maliciosas mediante la carga de módulos compartidos. Se puede indicar al cargador de módulos de Windows que cargue archivos DLL desde rutas locales arbitrarias y rutas de red arbitrarias de la Convención de nomenclatura universal (UNC).</t>
  </si>
  <si>
    <t>Los adversarios pueden obtener acceso y usar conjuntos de software de terceros instalados dentro de una red empresarial, como sistemas de administración, monitoreo e implementación, para moverse lateralmente a través de la red.</t>
  </si>
  <si>
    <t xml:space="preserve">Los adversarios pueden abusar de los servicios o demonios del sistema para ejecutar comandos o programas. Los adversarios pueden ejecutar contenido malicioso al interactuar o crear servicios de forma local o remota. </t>
  </si>
  <si>
    <t>Un adversario puede basarse en acciones específicas de un usuario para lograr la ejecución. Los usuarios pueden estar sujetos a ingeniería social para que ejecuten código malicioso, por ejemplo, abriendo un archivo o enlace de documento malicioso.</t>
  </si>
  <si>
    <t xml:space="preserve">Los adversarios pueden abusar del Instrumental de administración de Windows (WMI) para ejecutar cargas y comandos maliciosos. WMI es una función de administración que proporciona un entorno uniforme para acceder a los componentes del sistema de Windows. </t>
  </si>
  <si>
    <t>Los adversarios pueden manipular las cuentas para mantener el acceso a los sistemas de las víctimas. La manipulación de cuentas puede consistir en cualquier acción que preserve el acceso del adversario a una cuenta comprometida, como la modificación de credenciales o grupos de permisos.</t>
  </si>
  <si>
    <t xml:space="preserve">Los adversarios pueden abusar de los trabajos de BITS para ejecutar código de forma persistente y realizar diversas tareas en segundo plano. </t>
  </si>
  <si>
    <t>Los adversarios pueden configurar los ajustes del sistema para ejecutar automáticamente un programa durante el inicio o el inicio de sesión del sistema para mantener la persistencia u obtener privilegios de mayor nivel en los sistemas comprometidos.</t>
  </si>
  <si>
    <t>Los adversarios pueden usar secuencias de comandos que se ejecutan automáticamente en el arranque o en la inicialización del inicio de sesión para establecer la persistencia. Los scripts de inicialización se pueden utilizar para realizar funciones administrativas.</t>
  </si>
  <si>
    <t xml:space="preserve">Los adversarios pueden abusar de las extensiones del navegador de Internet para establecer un acceso persistente a los sistemas de las víctimas. Las extensiones o complementos del navegador son pequeños programas que pueden agregar funcionalidad y personalizar aspectos de los navegadores de Internet. </t>
  </si>
  <si>
    <t xml:space="preserve">Los adversarios pueden modificar los archivos binarios del software del cliente para establecer un acceso persistente a los sistemas. El software de cliente permite a los usuarios acceder a los servicios proporcionados por un servidor. </t>
  </si>
  <si>
    <t>Los adversarios pueden crear una cuenta para mantener el acceso a los sistemas de las víctimas. Con un nivel suficiente de acceso.</t>
  </si>
  <si>
    <t xml:space="preserve">Los adversarios pueden crear o modificar procesos a nivel del sistema para ejecutar repetidamente cargas útiles maliciosas como parte de la persistencia. Cuando los sistemas operativos se inician, pueden iniciar procesos que realizan funciones del sistema en segundo plano. </t>
  </si>
  <si>
    <t xml:space="preserve">Los adversarios pueden establecer persistencia y/o elevar privilegios utilizando mecanismos del sistema que activan la ejecución en función de eventos específicos. </t>
  </si>
  <si>
    <t xml:space="preserve">Los adversarios pueden ejecutar sus propias cargas maliciosas secuestrando la forma en que los sistemas operativos ejecutan los programas. El flujo de ejecución secuestrado puede ser con fines de persistencia, ya que esta ejecución secuestrada puede volver a ocurrir con el tiempo. </t>
  </si>
  <si>
    <t>Los adversarios pueden implantar imágenes de nubes o contenedores con código malicioso para establecer la persistencia después de obtener acceso a un entorno.</t>
  </si>
  <si>
    <t xml:space="preserve">Los adversarios pueden modificar los mecanismos y procesos de autenticación para acceder a las credenciales de los usuarios o permitir el acceso injustificado a las cuentas. </t>
  </si>
  <si>
    <t>Los adversarios pueden aprovechar las aplicaciones basadas en Microsoft Office para la persistencia entre las empresas emergentes.</t>
  </si>
  <si>
    <t>Los adversarios pueden abusar de los mecanismos de arranque previos al sistema operativo como una forma de establecer la persistencia en un sistema.</t>
  </si>
  <si>
    <t>Los adversarios pueden abusar de la funcionalidad de programación de tareas para facilitar la ejecución inicial o recurrente de código malicioso. Existen utilidades dentro de todos los principales sistemas operativos para programar programas o scripts para que se ejecuten en una fecha y hora específicas.</t>
  </si>
  <si>
    <t>Los adversarios pueden usar la señalización de tráfico para ocultar puertos abiertos u otra funcionalidad maliciosa utilizada para la persistencia o el comando y control.</t>
  </si>
  <si>
    <t xml:space="preserve">Los adversarios pueden usar la señalización de tráfico para ocultar puertos abiertos u otra funcionalidad maliciosa utilizada para la persistencia o el comando y control. </t>
  </si>
  <si>
    <t>Los adversarios pueden abusar de las funciones legítimas de desarrollo extensible de los servidores para establecer un acceso persistente a los sistemas.</t>
  </si>
  <si>
    <t xml:space="preserve">Los adversarios pueden obtener y abusar de las credenciales de las cuentas existentes como medio para obtener acceso inicial, persistencia, escalada de privilegios o evasión de defensa. </t>
  </si>
  <si>
    <t>Los adversarios pueden eludir los mecanismos diseñados para controlar los privilegios elevados para obtener permisos de nivel superior. La mayoría de los sistemas modernos contienen mecanismos de control de elevación nativos destinados a limitar los privilegios que un usuario puede realizar en una máquina.</t>
  </si>
  <si>
    <t xml:space="preserve">Los adversarios pueden modificar los tokens de acceso para operar bajo un contexto de seguridad de usuario o sistema diferente para realizar acciones y eludir los controles de acceso. </t>
  </si>
  <si>
    <t xml:space="preserve">Los adversarios pueden configurar los ajustes del sistema para ejecutar automáticamente un programa durante el inicio o el inicio de sesión del sistema para mantener la persistencia u obtener privilegios de mayor nivel en los sistemas comprometidos. </t>
  </si>
  <si>
    <t>Los adversarios pueden usar secuencias de comandos que se ejecutan automáticamente en el arranque o en la inicialización del inicio de sesión para establecer la persistencia.</t>
  </si>
  <si>
    <t xml:space="preserve">Los adversarios pueden crear o modificar procesos a nivel del sistema para ejecutar repetidamente cargas útiles maliciosas como parte de la persistencia. </t>
  </si>
  <si>
    <t xml:space="preserve">Los adversarios pueden modificar los ajustes de configuración de un dominio para evadir defensas y/o escalar privilegios en entornos de dominio. </t>
  </si>
  <si>
    <t xml:space="preserve">Los adversarios pueden escapar de un contenedor para obtener acceso al host subyacente. Esto puede permitir que un adversario acceda a otros recursos en contenedores desde el nivel del host o al propio host. </t>
  </si>
  <si>
    <t>Los adversarios pueden establecer persistencia y/o elevar privilegios utilizando mecanismos del sistema que activan la ejecución en función de eventos específicos.</t>
  </si>
  <si>
    <t>Los adversarios pueden explotar las vulnerabilidades del software en un intento de elevar los privilegios. La explotación de una vulnerabilidad de software ocurre cuando un adversario se aprovecha de un error de programación en un programa, servicio o dentro del software del sistema operativo o kernel.</t>
  </si>
  <si>
    <t>Los adversarios pueden ejecutar sus propias cargas maliciosas secuestrando la forma en que los sistemas operativos ejecutan los programas. El flujo de ejecución secuestrado puede ser con fines de persistencia, ya que esta ejecución secuestrada puede volver a ocurrir con el tiempo</t>
  </si>
  <si>
    <t xml:space="preserve">Los adversarios pueden inyectar código en los procesos para evadir las defensas basadas en procesos y posiblemente elevar los privilegios. La inyección de procesos es un método para ejecutar código arbitrario en el espacio de direcciones de un proceso en vivo separado. </t>
  </si>
  <si>
    <t>Los adversarios pueden aprovechar los servicios remotos externos para acceder inicialmente y/o persistir dentro de una red. Los servicios remotos, como VPN, Citrix y otros mecanismos de acceso, permiten a los usuarios conectarse a los recursos internos de la red empresarial desde ubicaciones externas..</t>
  </si>
  <si>
    <t>Los adversarios pueden abusar de la funcionalidad de programación de tareas para facilitar la ejecución inicial o recurrente de código malicioso. Existen utilidades dentro de todos los principales sistemas operativos para programar programas o scripts para que se ejecuten en una fecha y hora específicas..</t>
  </si>
  <si>
    <t>Los adversarios pueden obtener y abusar de las credenciales de las cuentas existentes como medio para obtener acceso inicial, persistencia, escalada de privilegios o evasión de defensa..</t>
  </si>
  <si>
    <t>Los adversarios pueden eludir los mecanismos diseñados para controlar los privilegios elevados para obtener permisos de nivel superior.</t>
  </si>
  <si>
    <t>Los adversarios pueden modificar los tokens de acceso para operar bajo un contexto de seguridad de usuario o sistema diferente para realizar acciones y eludir los controles de acceso.</t>
  </si>
  <si>
    <t>Los adversarios pueden abusar de los trabajos de BITS para ejecutar código de forma persistente y realizar diversas tareas en segundo plano..</t>
  </si>
  <si>
    <t>Los adversarios pueden crear una imagen de contenedor directamente en un host para eludir las defensas que monitorean la recuperación de imágenes maliciosas de un registro público.</t>
  </si>
  <si>
    <t xml:space="preserve">Los adversarios pueden emplear varios medios para detectar y evitar los depuradores. Los defensores suelen utilizar depuradores para rastrear y/o analizar la ejecución de posibles cargas útiles de malware. </t>
  </si>
  <si>
    <t>Los adversarios pueden emplear varios medios para detectar y evitar los depuradores. Los defensores suelen utilizar depuradores para rastrear y/o analizar la ejecución de posibles cargas útiles de malware.</t>
  </si>
  <si>
    <t xml:space="preserve">Los adversarios pueden usar archivos o información ofuscados para ocultar artefactos de una intrusión del análisis. </t>
  </si>
  <si>
    <t xml:space="preserve">Los adversarios pueden desplegar un contenedor en un entorno para facilitar la ejecución o evadir las defensas. </t>
  </si>
  <si>
    <t>Los adversarios pueden acceder directamente a un volumen para eludir los controles de acceso a archivos y la supervisión del sistema de archivos.</t>
  </si>
  <si>
    <t>Los adversarios pueden modificar los ajustes de configuración de un dominio para evadir defensas y/o escalar privilegios en entornos de dominio.</t>
  </si>
  <si>
    <t xml:space="preserve">Los adversarios pueden usar barandillas de ejecución para restringir la ejecución o las acciones en función de las condiciones específicas del entorno y proporcionadas por el adversario que se espera que estén presentes en el objetivo. </t>
  </si>
  <si>
    <t>Los adversarios pueden aprovechar la vulnerabilidad de un sistema o aplicación para eludir las funciones de seguridad.</t>
  </si>
  <si>
    <t>Los adversarios pueden modificar los permisos/atributos de archivos o directorios para evadir las listas de control de acceso (ACL) y acceder a archivos protegidos.</t>
  </si>
  <si>
    <t xml:space="preserve">Los adversarios pueden intentar ocultar artefactos asociados con sus comportamientos para evadir la detección. </t>
  </si>
  <si>
    <t xml:space="preserve">Los adversarios pueden ejecutar sus propias cargas maliciosas secuestrando la forma en que los sistemas operativos ejecutan los programas. </t>
  </si>
  <si>
    <t>Los adversarios pueden eliminar o modificar los artefactos generados dentro de los sistemas para eliminar la evidencia de su presencia o dificultar las defensas.</t>
  </si>
  <si>
    <t xml:space="preserve">Los adversarios pueden abusar de las utilidades que permiten la ejecución de comandos para eludir las restricciones de seguridad que limitan el uso de intérpretes de línea de comandos. </t>
  </si>
  <si>
    <t xml:space="preserve">Los adversarios pueden intentar manipular las características de sus artefactos para que parezcan legítimos o benignos para los usuarios y/o las herramientas de seguridad. </t>
  </si>
  <si>
    <t>Los adversarios pueden modificar los mecanismos y procesos de autenticación para acceder a las credenciales de los usuarios o permitir el acceso injustificado a las cuentas.</t>
  </si>
  <si>
    <t xml:space="preserve">Un adversario puede intentar modificar la infraestructura de servicios informáticos de una cuenta en la nube para evadir las defensas. </t>
  </si>
  <si>
    <t>Los adversarios pueden interactuar con el Registro de Windows para ocultar información de configuración dentro de las claves del Registro, eliminar información como parte de la limpieza o como parte de otras técnicas para ayudar en la persistencia y la ejecución.</t>
  </si>
  <si>
    <t>Los adversarios pueden realizar cambios en el sistema operativo de los dispositivos de red integrados para debilitar las defensas y proporcionar nuevas capacidades para ellos mismos.</t>
  </si>
  <si>
    <t>Los adversarios pueden cruzar los límites de la red al comprometer los dispositivos de la red perimetral o los dispositivos internos responsables de la segmentación de la red.</t>
  </si>
  <si>
    <t>Los adversarios pueden intentar dificultar la detección o el análisis de un archivo ejecutable mediante el cifrado, la codificación o la ofuscación de su contenido en el sistema o en tránsito.</t>
  </si>
  <si>
    <t xml:space="preserve">Los adversarios pueden modificar los archivos de lista de propiedades (archivos plist) para habilitar otras actividades maliciosas, al mismo tiempo que evaden y eluden potencialmente las defensas del sistema. </t>
  </si>
  <si>
    <t xml:space="preserve">Los adversarios pueden abusar de los mecanismos de arranque previos al sistema operativo como una forma de establecer la persistencia en un sistema. </t>
  </si>
  <si>
    <t>Los adversarios pueden inyectar código en los procesos para evadir las defensas basadas en procesos y posiblemente elevar los privilegios.</t>
  </si>
  <si>
    <t>Los adversarios pueden cargar código reflexivamente en un proceso para ocultar la ejecución de cargas útiles maliciosas.</t>
  </si>
  <si>
    <t>Los adversarios pueden registrar un controlador de dominio no autorizado para permitir la manipulación de datos de Active Directory.</t>
  </si>
  <si>
    <t xml:space="preserve">Los adversarios pueden usar rootkits para ocultar la presencia de programas, archivos, conexiones de red, servicios, controladores y otros componentes del sistema. </t>
  </si>
  <si>
    <t>Los adversarios pueden socavar los controles de seguridad que advertirán a los usuarios sobre actividades no confiables o evitarán la ejecución de programas no confiables.</t>
  </si>
  <si>
    <t xml:space="preserve">
Los adversarios pueden eludir las defensas basadas en procesos y/o firmas mediante la ejecución de proxy de contenido malicioso con archivos binarios firmados o confiables.</t>
  </si>
  <si>
    <t>Los adversarios pueden usar secuencias de comandos confiables, a menudo firmadas con certificados, para representar la ejecución de archivos maliciosos.</t>
  </si>
  <si>
    <t xml:space="preserve">Los adversarios pueden crear o modificar referencias en plantillas de documentos de usuario para ocultar código malicioso o forzar intentos de autenticación. </t>
  </si>
  <si>
    <t>Los adversarios pueden aprovechar las utilidades de desarrolladores de confianza para ejecutar mediante proxy las cargas útiles maliciosas.</t>
  </si>
  <si>
    <t>Los adversarios pueden crear instancias en la nube en regiones de servicios geográficos no utilizados para evadir la detección.</t>
  </si>
  <si>
    <t>Los adversarios pueden usar material de autenticación alternativo, como hash de contraseñas, tickets Kerberos y tokens de acceso a aplicaciones, para moverse lateralmente dentro de un entorno y eludir los controles de acceso normales al sistema.</t>
  </si>
  <si>
    <t>Los adversarios pueden obtener y abusar de las credenciales de las cuentas existentes como medio para obtener acceso inicial, persistencia, escalada de privilegios o evasión de defensa</t>
  </si>
  <si>
    <t xml:space="preserve">
Los adversarios pueden emplear varios medios para detectar y evitar entornos de virtualización y análisis.</t>
  </si>
  <si>
    <t xml:space="preserve">Los adversarios pueden comprometer la capacidad de cifrado de un dispositivo de red para eludir el cifrado que, de otro modo, protegería las comunicaciones de datos. </t>
  </si>
  <si>
    <t>Los adversarios pueden eludir el control de la aplicación y ocultar la ejecución del código mediante la incorporación de secuencias de comandos dentro de los archivos XSL.</t>
  </si>
  <si>
    <t>Los adversarios pueden intentar posicionarse entre dos o más dispositivos en red utilizando una técnica de adversario en el medio (AiTM) para respaldar comportamientos de seguimiento como Network Sniffing o Transmitted Data Manipulation .</t>
  </si>
  <si>
    <t>Los adversarios pueden usar técnicas de fuerza bruta para obtener acceso a las cuentas cuando se desconocen las contraseñas o cuando se obtienen hashes de contraseñas.</t>
  </si>
  <si>
    <t xml:space="preserve">Los adversarios pueden buscar ubicaciones de almacenamiento de contraseñas comunes para obtener credenciales de usuario. </t>
  </si>
  <si>
    <t xml:space="preserve">Los adversarios pueden explotar las vulnerabilidades del software en un intento de recopilar credenciales. </t>
  </si>
  <si>
    <t>Los adversarios pueden recopilar material de credenciales invocando u obligando a un usuario a proporcionar automáticamente información de autenticación a través de un mecanismo en el que pueden interceptar.</t>
  </si>
  <si>
    <t>Los adversarios pueden falsificar materiales de credenciales que pueden usarse para obtener acceso a aplicaciones web o servicios de Internet.</t>
  </si>
  <si>
    <t>Los adversarios pueden usar métodos para capturar la entrada del usuario para obtener credenciales o recopilar información.</t>
  </si>
  <si>
    <t>Los adversarios pueden modificar los mecanismos y procesos de autenticación para acceder a las credenciales de los usuarios o permitir el acceso injustificado a las cuentas..</t>
  </si>
  <si>
    <t xml:space="preserve">Los adversarios pueden apuntar a mecanismos de autenticación multifactor (MFA), (es decir, tarjetas inteligentes, generadores de tokens, etc.) </t>
  </si>
  <si>
    <t>Los adversarios pueden intentar eludir los mecanismos de autenticación multifactor (MFA) y obtener acceso a las cuentas generando solicitudes de MFA enviadas a los usuarios.</t>
  </si>
  <si>
    <t>Los adversarios pueden olfatear el tráfico de la red para capturar información sobre un entorno, incluido el material de autenticación pasado por la red.</t>
  </si>
  <si>
    <t xml:space="preserve">Los adversarios pueden intentar volcar las credenciales para obtener el inicio de sesión de la cuenta y el material de la credencial, normalmente en forma de hash o contraseña de texto claro, del sistema operativo y el software. </t>
  </si>
  <si>
    <t>Los adversarios pueden robar tokens de acceso a aplicaciones como medio de adquirir credenciales para acceder a sistemas y recursos remotos.</t>
  </si>
  <si>
    <t>Los adversarios pueden robar o falsificar certificados utilizados para la autenticación para acceder a sistemas o recursos remotos.</t>
  </si>
  <si>
    <t xml:space="preserve">Los adversarios pueden intentar socavar la autenticación de Kerberos robando o falsificando tickets de Kerberos para habilitar Pass the Ticket . </t>
  </si>
  <si>
    <t xml:space="preserve">Un adversario puede robar cookies de sesión de servicios o aplicaciones web y usarlas para obtener acceso a aplicaciones web o servicios de Internet como un usuario autenticado sin necesidad de credenciales. </t>
  </si>
  <si>
    <t xml:space="preserve">Los adversarios pueden buscar sistemas comprometidos para encontrar y obtener credenciales almacenadas de forma insegura. </t>
  </si>
  <si>
    <t xml:space="preserve">Los adversarios pueden intentar obtener una lista de cuentas en un sistema o dentro de un entorno. </t>
  </si>
  <si>
    <t xml:space="preserve">Los adversarios pueden intentar obtener una lista de las ventanas de aplicaciones abiertas. </t>
  </si>
  <si>
    <t>Los adversarios pueden enumerar los marcadores del navegador para obtener más información sobre los hosts comprometidos.</t>
  </si>
  <si>
    <t>Un adversario puede intentar descubrir la infraestructura y los recursos que están disponibles dentro de un entorno de infraestructura como servicio (IaaS).</t>
  </si>
  <si>
    <t>Un adversario puede usar una interfaz gráfica de usuario del tablero de servicios en la nube con credenciales robadas para obtener información útil de un entorno operativo en la nube, como servicios, recursos y funciones específicos.</t>
  </si>
  <si>
    <t>Un adversario puede intentar enumerar los servicios en la nube que se ejecutan en un sistema después de obtener acceso.</t>
  </si>
  <si>
    <t xml:space="preserve">Los adversarios pueden enumerar objetos en la infraestructura de almacenamiento en la nube. </t>
  </si>
  <si>
    <t xml:space="preserve">Los adversarios pueden intentar descubrir contenedores y otros recursos que están disponibles dentro de un entorno de contenedores. </t>
  </si>
  <si>
    <t xml:space="preserve">Los adversarios pueden intentar recopilar información sobre las relaciones de confianza de los dominios que se pueden usar para identificar oportunidades de movimiento lateral en entornos de varios dominios/bosques de Windows. </t>
  </si>
  <si>
    <t xml:space="preserve">Los adversarios pueden enumerar archivos y directorios o pueden buscar en ubicaciones específicas de un host o recurso compartido de red para obtener cierta información dentro de un sistema de archivos. </t>
  </si>
  <si>
    <t>Los adversarios pueden recopilar información sobre la configuración de la política de grupo para identificar rutas para escalar privilegios, medidas de seguridad aplicadas dentro de un dominio y descubrir patrones en objetos de dominio.</t>
  </si>
  <si>
    <t xml:space="preserve">Los adversarios pueden intentar obtener una lista de servicios que se ejecutan en hosts remotos y dispositivos de infraestructura de red local, incluidos aquellos que pueden ser vulnerables a la explotación remota de software. </t>
  </si>
  <si>
    <t xml:space="preserve">Los adversarios pueden buscar carpetas y unidades compartidas en sistemas remotos como un medio para identificar fuentes de información para recopilar como precursor de la recopilación e identificar sistemas potenciales de interés para el movimiento lateral. </t>
  </si>
  <si>
    <t xml:space="preserve">Los adversarios pueden olfatear el tráfico de la red para capturar información sobre un entorno, incluido el material de autenticación pasado por la red. </t>
  </si>
  <si>
    <t>Los adversarios pueden intentar acceder a información detallada sobre la política de contraseñas utilizada dentro de una red empresarial o entorno de nube.</t>
  </si>
  <si>
    <t>Los adversarios pueden intentar recopilar información sobre dispositivos periféricos adjuntos y componentes conectados a un sistema informático.</t>
  </si>
  <si>
    <t>Los adversarios pueden intentar encontrar configuraciones de grupos y permisos.</t>
  </si>
  <si>
    <t xml:space="preserve">Los adversarios pueden intentar obtener información sobre los procesos en ejecución en un sistema. </t>
  </si>
  <si>
    <t>Los adversarios pueden interactuar con el Registro de Windows para recopilar información sobre el sistema, la configuración y el software instalado.</t>
  </si>
  <si>
    <t>Los adversarios pueden intentar obtener una lista de otros sistemas por dirección IP, nombre de host u otro identificador lógico en una red que pueda usarse para el movimiento lateral del sistema actual.</t>
  </si>
  <si>
    <t>Los adversarios pueden intentar obtener una lista de software y versiones de software que están instaladas en un sistema o en un entorno de nube.</t>
  </si>
  <si>
    <t>Un adversario puede intentar obtener información detallada sobre el sistema operativo y el hardware, incluida la versión, los parches, las revisiones, los paquetes de servicios y la arquitectura.</t>
  </si>
  <si>
    <t>Los adversarios pueden recopilar información en un intento de calcular la ubicación geográfica del anfitrión de una víctima.</t>
  </si>
  <si>
    <t xml:space="preserve">Los adversarios pueden buscar detalles sobre la configuración y los ajustes de la red, como direcciones IP y/o MAC, de los sistemas a los que acceden o a través del descubrimiento de información de sistemas remotos. </t>
  </si>
  <si>
    <t>Los adversarios pueden intentar obtener una lista de conexiones de red hacia o desde el sistema comprometido al que están accediendo actualmente o desde sistemas remotos solicitando información a través de la red.</t>
  </si>
  <si>
    <t xml:space="preserve">Los adversarios pueden intentar identificar al usuario principal, al usuario conectado actualmente, al conjunto de usuarios que usan comúnmente un sistema o si un usuario está usando activamente el sistema. </t>
  </si>
  <si>
    <t xml:space="preserve">Los adversarios pueden intentar recopilar información sobre los servicios del sistema local registrados. </t>
  </si>
  <si>
    <t xml:space="preserve">Un adversario puede recopilar la hora y/o la zona horaria del sistema desde un sistema local o remoto. </t>
  </si>
  <si>
    <t xml:space="preserve">Los adversarios pueden emplear varios medios para detectar y evitar entornos de virtualización y análisis. </t>
  </si>
  <si>
    <t xml:space="preserve">Los adversarios pueden explotar los servicios remotos para obtener acceso no autorizado a los sistemas internos una vez dentro de una red. </t>
  </si>
  <si>
    <t xml:space="preserve">Los adversarios pueden usar el phishing interno para obtener acceso a información adicional o explotar a otros usuarios dentro de la misma organización después de que ya tengan acceso a cuentas o sistemas dentro del entorno. </t>
  </si>
  <si>
    <t xml:space="preserve">Los adversarios pueden transferir herramientas u otros archivos entre sistemas en un entorno comprometido. </t>
  </si>
  <si>
    <t xml:space="preserve">Los adversarios pueden tomar el control de sesiones preexistentes con servicios remotos para moverse lateralmente en un entorno. </t>
  </si>
  <si>
    <t>Los adversarios pueden usar Cuentas válidas para iniciar sesión en un servicio diseñado específicamente para aceptar conexiones remotas, como telnet, SSH y VNC.</t>
  </si>
  <si>
    <t xml:space="preserve">Los adversarios pueden pasar a los sistemas, posiblemente a aquellos en redes desconectadas o con brechas de aire, copiando malware en medios extraíbles y aprovechando las funciones de ejecución automática cuando los medios se insertan en un sistema y se ejecutan. </t>
  </si>
  <si>
    <t xml:space="preserve">Los adversarios pueden obtener acceso y usar conjuntos de software de terceros instalados dentro de una red empresarial, como sistemas de administración, monitoreo e implementación, para moverse lateralmente a través de la red. </t>
  </si>
  <si>
    <t xml:space="preserve">Los adversarios pueden entregar cargas útiles a sistemas remotos agregando contenido a ubicaciones de almacenamiento compartido, como unidades de red o repositorios de códigos internos. </t>
  </si>
  <si>
    <t>Los adversarios pueden usar material de autenticación alternativo, como hash de contraseñas, tickets Kerberos y tokens de acceso a aplicaciones, para moverse lateralmente dentro de un entorno y eludir los controles de acceso normales al sistema..</t>
  </si>
  <si>
    <t xml:space="preserve">Los adversarios pueden intentar posicionarse entre dos o más dispositivos en red utilizando una técnica de adversario en el medio (AiTM) para respaldar comportamientos de seguimiento como Network Sniffing o Transmitted Data Manipulation .  </t>
  </si>
  <si>
    <t xml:space="preserve">Un adversario puede comprimir y/o cifrar los datos que se recopilan antes de la exfiltración. </t>
  </si>
  <si>
    <t>Un adversario puede aprovechar los dispositivos periféricos de una computadora (p. ej., micrófonos y cámaras web) o aplicaciones (p. ej., servicios de llamadas de voz y video)</t>
  </si>
  <si>
    <t xml:space="preserve">Una vez establecido dentro de un sistema o red, un adversario puede utilizar técnicas automatizadas para recopilar datos internos. </t>
  </si>
  <si>
    <t>Los adversarios pueden aprovechar las vulnerabilidades de seguridad y la funcionalidad inherente del software del navegador para cambiar el contenido, modificar el comportamiento de los usuarios e interceptar información.</t>
  </si>
  <si>
    <t>Los adversarios pueden recopilar datos almacenados en el portapapeles de los usuarios que copian información dentro o entre aplicaciones.</t>
  </si>
  <si>
    <t>Los adversarios pueden acceder a los datos desde un almacenamiento en la nube mal protegido.</t>
  </si>
  <si>
    <t>Los adversarios pueden recopilar datos relacionados con los dispositivos administrados de los repositorios de configuración.</t>
  </si>
  <si>
    <t>Los adversarios pueden buscar fuentes del sistema local, como sistemas de archivos y archivos de configuración o bases de datos locales, para encontrar archivos de interés y datos confidenciales antes de la exfiltración.</t>
  </si>
  <si>
    <t xml:space="preserve">Los adversarios pueden aprovechar los depósitos de información para extraer información valiosa. </t>
  </si>
  <si>
    <t xml:space="preserve">Los adversarios pueden buscar recursos compartidos de red en computadoras que han comprometido para encontrar archivos de interés. </t>
  </si>
  <si>
    <t xml:space="preserve">Los adversarios pueden buscar medios extraíbles conectados en computadoras que han comprometido para encontrar archivos de interés. </t>
  </si>
  <si>
    <t>Los adversarios pueden organizar los datos recopilados en una ubicación o directorio central antes de la Exfiltración.</t>
  </si>
  <si>
    <t xml:space="preserve">Los adversarios pueden apuntar al correo electrónico del usuario para recopilar información confidencial. </t>
  </si>
  <si>
    <t>Los adversarios pueden usar métodos para capturar la entrada del usuario para obtener credenciales o recopilar información..</t>
  </si>
  <si>
    <t xml:space="preserve">Los adversarios pueden intentar tomar capturas de pantalla del escritorio para recopilar información en el transcurso de una operación. </t>
  </si>
  <si>
    <t>Un adversario puede aprovechar los dispositivos periféricos de una computadora (p. ej., cámaras integradas o cámaras web) o aplicaciones (p. ej., servicios de videollamadas) para capturar grabaciones de video con el fin de recopilar información.</t>
  </si>
  <si>
    <t xml:space="preserve">Los adversarios pueden comunicarse utilizando protocolos de capa de aplicación para evitar la detección/filtrado de la red mezclándose con el tráfico existente. </t>
  </si>
  <si>
    <t xml:space="preserve">Los adversarios pueden ejecutar comando y control entre hosts comprometidos en redes potencialmente desconectadas utilizando medios extraíbles para transferir comandos de un sistema a otro. </t>
  </si>
  <si>
    <t>Los adversarios pueden codificar datos para hacer que el contenido del tráfico de comando y control sea más difícil de detectar.</t>
  </si>
  <si>
    <t xml:space="preserve">Los adversarios pueden ofuscar el comando y controlar el tráfico para que sea más difícil de detectar. </t>
  </si>
  <si>
    <t>Los adversarios pueden establecer dinámicamente conexiones con la infraestructura de comando y control para evadir detecciones y remediaciones comunes.</t>
  </si>
  <si>
    <t xml:space="preserve">Los adversarios pueden emplear un algoritmo de cifrado conocido para ocultar el tráfico de comando y control en lugar de confiar en las protecciones inherentes proporcionadas por un protocolo de comunicación. </t>
  </si>
  <si>
    <t>Los adversarios pueden usar canales de comunicación alternativos o alternativos si el canal principal está comprometido o es inaccesible para mantener un comando y control confiables y para evitar umbrales de transferencia de datos.</t>
  </si>
  <si>
    <t xml:space="preserve">Los adversarios pueden transferir herramientas u otros archivos desde un sistema externo a un entorno comprometido. </t>
  </si>
  <si>
    <t xml:space="preserve">Los adversarios pueden crear múltiples etapas de mando y control que se emplean en diferentes condiciones o para ciertas funciones. </t>
  </si>
  <si>
    <t xml:space="preserve">Los adversarios pueden usar un protocolo de capa que no sea de aplicación para la comunicación entre el host y el servidor C2 o entre hosts infectados dentro de una red. </t>
  </si>
  <si>
    <t xml:space="preserve">Los adversarios pueden comunicarse utilizando un protocolo y emparejamiento de puertos que normalmente no están asociados. </t>
  </si>
  <si>
    <t>Los adversarios pueden canalizar las comunicaciones de la red hacia y desde un sistema víctima dentro de un protocolo separado para evitar la detección/filtrado de la red y/o permitir el acceso a sistemas que de otro modo serían inalcanzables.</t>
  </si>
  <si>
    <t>Los adversarios pueden usar un proxy de conexión para dirigir el tráfico de red entre sistemas o actuar como intermediario para las comunicaciones de red a un servidor de comando y control para evitar conexiones directas a su infraestructura.</t>
  </si>
  <si>
    <t>Un adversario puede usar soporte de escritorio legítimo y software de acceso remoto, como Team Viewer, AnyDesk, Go2Assist, LogMein, AmmyyAdmin, etc., para establecer un canal de comando y control interactivo para atacar sistemas dentro de las redes.</t>
  </si>
  <si>
    <t>Los adversarios pueden usar la señalización de tráfico para ocultar puertos abiertos u otra funcionalidad maliciosa  utilizada para la persistencia o el comando y control.</t>
  </si>
  <si>
    <t xml:space="preserve">Los adversarios pueden usar un servicio web externo legítimo existente como un medio para transmitir datos hacia/desde un sistema comprometido. </t>
  </si>
  <si>
    <t>Los adversarios pueden exfiltrar datos, como documentos confidenciales, mediante el uso de procesamiento automatizado después de recopilarlos durante la Recopilación.</t>
  </si>
  <si>
    <t xml:space="preserve">Un adversario puede filtrar datos en fragmentos de tamaño fijo en lugar de archivos completos o limitar el tamaño de los paquetes por debajo de ciertos umbrales. </t>
  </si>
  <si>
    <t xml:space="preserve">Los adversarios pueden robar datos exfiltrándolos a través de un protocolo diferente al del canal de comando y control existente. </t>
  </si>
  <si>
    <t xml:space="preserve">Los adversarios pueden robar datos exfiltrándolos a través de un canal de comando y control existente. </t>
  </si>
  <si>
    <t xml:space="preserve">Los adversarios pueden intentar exfiltrar datos a través de un medio de red diferente al canal de comando y control. </t>
  </si>
  <si>
    <t xml:space="preserve">Los adversarios pueden intentar exfiltrar datos a través de un medio físico, como una unidad extraíble. </t>
  </si>
  <si>
    <t xml:space="preserve">Los adversarios pueden usar un servicio web externo legítimo existente para filtrar datos en lugar de su principal canal de comando y control. </t>
  </si>
  <si>
    <t>Los adversarios pueden programar la exfiltración de datos para que se realice solo en ciertos momentos del día o en ciertos intervalos.</t>
  </si>
  <si>
    <t>Los adversarios pueden exfiltrar datos transfiriéndolos, incluidas las copias de seguridad de entornos en la nube, a otra cuenta en la nube que controlen en el mismo servicio para evitar las típicas transferencias/descargas de archivos y la detección de exfiltración basada en la red.</t>
  </si>
  <si>
    <t xml:space="preserve">Los adversarios pueden interrumpir la disponibilidad de los recursos del sistema y de la red al inhibir el acceso a las cuentas utilizadas por los usuarios legítimos. </t>
  </si>
  <si>
    <t>Los adversarios pueden destruir datos y archivos en sistemas específicos o en grandes cantidades en una red para interrumpir la disponibilidad de los sistemas, servicios y recursos de la red.</t>
  </si>
  <si>
    <t xml:space="preserve">Los adversarios pueden cifrar los datos en los sistemas de destino o en una gran cantidad de sistemas en una red para interrumpir la disponibilidad de los recursos del sistema y de la red. </t>
  </si>
  <si>
    <t xml:space="preserve">Los adversarios pueden insertar, eliminar o manipular datos para influir en resultados externos u ocultar actividades, amenazando así la integridad de los datos. </t>
  </si>
  <si>
    <t>Los adversarios pueden modificar el contenido visual disponible interna o externamente a una red empresarial, afectando así la integridad del contenido original.</t>
  </si>
  <si>
    <t>Los adversarios pueden borrar o corromper datos de disco sin procesar en sistemas específicos o en grandes cantidades en una red para interrumpir la disponibilidad del sistema y los recursos de la red.</t>
  </si>
  <si>
    <t>Los adversarios pueden realizar ataques de denegación de servicio (DoS) de punto final para degradar o bloquear la disponibilidad de los servicios para los usuarios.</t>
  </si>
  <si>
    <t xml:space="preserve">Los adversarios pueden sobrescribir o corromper el contenido de la memoria flash del BIOS del sistema u otro firmware en los dispositivos conectados a un sistema para dejarlos inoperables o incapaces de arrancar, negando así la disponibilidad para usar los dispositivos y/o el sistema. </t>
  </si>
  <si>
    <t xml:space="preserve">Los adversarios pueden eliminar o eliminar los datos del sistema operativo integrado y desactivar los servicios diseñados para ayudar en la recuperación de un sistema dañado para evitar la recuperación. </t>
  </si>
  <si>
    <t xml:space="preserve">Los adversarios pueden realizar ataques de denegación de servicio (DoS) de red para degradar o bloquear la disponibilidad de los recursos específicos para los usuarios. </t>
  </si>
  <si>
    <t>Los adversarios pueden aprovechar los recursos de los sistemas cooptados para resolver problemas intensivos en recursos, lo que puede afectar la disponibilidad del sistema y/o del servicio alojado.</t>
  </si>
  <si>
    <t xml:space="preserve">Los adversarios pueden detener o deshabilitar los servicios en un sistema para que esos servicios no estén disponibles para los usuarios legítimos. </t>
  </si>
  <si>
    <t>Los adversarios pueden apagar/reiniciar los sistemas para interrumpir el acceso o ayudar en la destrucción de esos sistemas.</t>
  </si>
  <si>
    <t>Deteccion de host infectado con CrowdStrike</t>
  </si>
  <si>
    <t>CL-DRM-21</t>
  </si>
  <si>
    <t>CL-DST-22</t>
  </si>
  <si>
    <t>CL-ECO-23</t>
  </si>
  <si>
    <t>CL-ICA-24</t>
  </si>
  <si>
    <t>CL-SCA-25</t>
  </si>
  <si>
    <t>CL-VCA-26</t>
  </si>
  <si>
    <t>CC-ALP-27</t>
  </si>
  <si>
    <t>CC-CTR-28</t>
  </si>
  <si>
    <t>CC-DEN-29</t>
  </si>
  <si>
    <t>CC-DOB-30</t>
  </si>
  <si>
    <t>CC-DRE-31</t>
  </si>
  <si>
    <t>CC-ECH-32</t>
  </si>
  <si>
    <t>CC-FCH-33</t>
  </si>
  <si>
    <t>CC-ITT-34</t>
  </si>
  <si>
    <t>CC-MSC-35</t>
  </si>
  <si>
    <t>CC-NLP-36</t>
  </si>
  <si>
    <t>CC-NSP-37</t>
  </si>
  <si>
    <t>CC-PTU-38</t>
  </si>
  <si>
    <t>CC-PRO-39</t>
  </si>
  <si>
    <t>CC-RAS-40</t>
  </si>
  <si>
    <t>CC-TSI-41</t>
  </si>
  <si>
    <t>CC-WSE-42</t>
  </si>
  <si>
    <t>ET-AEX-43</t>
  </si>
  <si>
    <t>ET-DTS-44</t>
  </si>
  <si>
    <t>ET-EOA-45</t>
  </si>
  <si>
    <t>ET-EOC-46</t>
  </si>
  <si>
    <t>ET-ENM-47</t>
  </si>
  <si>
    <t>ET-EPM-48</t>
  </si>
  <si>
    <t>ET-EWS-49</t>
  </si>
  <si>
    <t>ET-SCT-50</t>
  </si>
  <si>
    <t>ET-TDC-51</t>
  </si>
  <si>
    <t>IP-AAR-52</t>
  </si>
  <si>
    <t>IP-DDE-53</t>
  </si>
  <si>
    <t>IP-DEI-54</t>
  </si>
  <si>
    <t>IP-DMA-55</t>
  </si>
  <si>
    <t>IP-DEF-56</t>
  </si>
  <si>
    <t>IP-DWI-57</t>
  </si>
  <si>
    <t>IP-EDS-58</t>
  </si>
  <si>
    <t>IP-FCO-59</t>
  </si>
  <si>
    <t>IP-ISR-60</t>
  </si>
  <si>
    <t>IP-NDS-61</t>
  </si>
  <si>
    <t>IP-RHI-62</t>
  </si>
  <si>
    <t>IP-SST-63</t>
  </si>
  <si>
    <t>IP-SSR-64</t>
  </si>
  <si>
    <t>RE-POS-23</t>
  </si>
  <si>
    <t>RE-MAP-24</t>
  </si>
  <si>
    <t>RE-FIP-25</t>
  </si>
  <si>
    <t>RE-PAS-26</t>
  </si>
  <si>
    <t>RE-BRU-27</t>
  </si>
  <si>
    <t>RE-SEN-28</t>
  </si>
  <si>
    <t>RE-PHI-29</t>
  </si>
  <si>
    <t>RE-SOD-30</t>
  </si>
  <si>
    <t>RE-SOW-31</t>
  </si>
  <si>
    <t>RE-SVW-32</t>
  </si>
  <si>
    <t>RD-AIT-33</t>
  </si>
  <si>
    <t>RD-CAC-34</t>
  </si>
  <si>
    <t>RD-CIT-35</t>
  </si>
  <si>
    <t>RD-DCB-36</t>
  </si>
  <si>
    <t>RD-EAC-37</t>
  </si>
  <si>
    <t>RD-OCP-38</t>
  </si>
  <si>
    <t>RD-SCP-39</t>
  </si>
  <si>
    <t>IA-DBC-40</t>
  </si>
  <si>
    <t>IA-EPF-41</t>
  </si>
  <si>
    <t>IA-ERS-42</t>
  </si>
  <si>
    <t>IA-HAD-43</t>
  </si>
  <si>
    <t>IA-PHI-44</t>
  </si>
  <si>
    <t>IA-RTR-45</t>
  </si>
  <si>
    <t>IA-SCC-46</t>
  </si>
  <si>
    <t>IA-TRS-47</t>
  </si>
  <si>
    <t>IA-VAC-48</t>
  </si>
  <si>
    <t>EX-CSI-49</t>
  </si>
  <si>
    <t>EX-CAC-50</t>
  </si>
  <si>
    <t>EX-DCT-51</t>
  </si>
  <si>
    <t>EX-EXC-52</t>
  </si>
  <si>
    <t>EX-IPC-53</t>
  </si>
  <si>
    <t>EX-NAP-54</t>
  </si>
  <si>
    <t>EX-STJ-55</t>
  </si>
  <si>
    <t>EX-SEX-56</t>
  </si>
  <si>
    <t>EX-SMD-57</t>
  </si>
  <si>
    <t>EX-SDT-58</t>
  </si>
  <si>
    <t>EX-SSV-59</t>
  </si>
  <si>
    <t>EX-UEX-60</t>
  </si>
  <si>
    <t>EX-WMI-61</t>
  </si>
  <si>
    <t>PT-ACM-62</t>
  </si>
  <si>
    <t>PT-BIJ-63</t>
  </si>
  <si>
    <t>PT-BLE-64</t>
  </si>
  <si>
    <t>PT-BLS-65</t>
  </si>
  <si>
    <t>PT-BEX-66</t>
  </si>
  <si>
    <t>PT-CCB-67</t>
  </si>
  <si>
    <t>PT-CAC-68</t>
  </si>
  <si>
    <t>PT-CMS-69</t>
  </si>
  <si>
    <t>PT-ETE-70</t>
  </si>
  <si>
    <t>PT-ERS-71</t>
  </si>
  <si>
    <t>PT-HEF-72</t>
  </si>
  <si>
    <t>PT-III-73</t>
  </si>
  <si>
    <t>PT-MAP-74</t>
  </si>
  <si>
    <t>PT-OAS-75</t>
  </si>
  <si>
    <t>PT-POB-76</t>
  </si>
  <si>
    <t>PT-STJ-77</t>
  </si>
  <si>
    <t>PT-SSC-78</t>
  </si>
  <si>
    <t>PT-TSG-79</t>
  </si>
  <si>
    <t>PT-VAC-80</t>
  </si>
  <si>
    <t>PE-AEC-81</t>
  </si>
  <si>
    <t>PE-ATM-82</t>
  </si>
  <si>
    <t>PE-BLA-83</t>
  </si>
  <si>
    <t>PE-BLS-84</t>
  </si>
  <si>
    <t>PE-CMS-85</t>
  </si>
  <si>
    <t>PE-DPM-86</t>
  </si>
  <si>
    <t>PE-ETH-87</t>
  </si>
  <si>
    <t>PE-ETE-88</t>
  </si>
  <si>
    <t>PE-EPE-89</t>
  </si>
  <si>
    <t>PE-HEF-90</t>
  </si>
  <si>
    <t>PE-PIJ-91</t>
  </si>
  <si>
    <t>PE-STJ-92</t>
  </si>
  <si>
    <t>PE-VAC-93</t>
  </si>
  <si>
    <t>DE-AEM-94</t>
  </si>
  <si>
    <t>DE-ATM-95</t>
  </si>
  <si>
    <t>DE-BJS-96</t>
  </si>
  <si>
    <t>DE-BIH-97</t>
  </si>
  <si>
    <t>DE-DEV-98</t>
  </si>
  <si>
    <t>DE-DDF-99</t>
  </si>
  <si>
    <t>DE-DCT-100</t>
  </si>
  <si>
    <t>DE-DVA-101</t>
  </si>
  <si>
    <t>DE-DPM-102</t>
  </si>
  <si>
    <t>DE-EGU-103</t>
  </si>
  <si>
    <t>DE-EDE-104</t>
  </si>
  <si>
    <t>DE-FDP-105</t>
  </si>
  <si>
    <t>DE-HAR-106</t>
  </si>
  <si>
    <t>DE-HEF-107</t>
  </si>
  <si>
    <t>DE-IDE-108</t>
  </si>
  <si>
    <t>DE-IRE-109</t>
  </si>
  <si>
    <t>DE-ICE-110</t>
  </si>
  <si>
    <t>DE-MAS-111</t>
  </si>
  <si>
    <t>DE-MAP-112</t>
  </si>
  <si>
    <t>DE-MCI-113</t>
  </si>
  <si>
    <t>DE-MRE-114</t>
  </si>
  <si>
    <t>DE-MSI-115</t>
  </si>
  <si>
    <t>DE-NBB-116</t>
  </si>
  <si>
    <t>DE-OFI-117</t>
  </si>
  <si>
    <t>DE-PFM-118</t>
  </si>
  <si>
    <t>DE-POB-119</t>
  </si>
  <si>
    <t>DE-PIN-120</t>
  </si>
  <si>
    <t>DE-RCL-121</t>
  </si>
  <si>
    <t>DE-RDC-122</t>
  </si>
  <si>
    <t>DE-ROO-123</t>
  </si>
  <si>
    <t>DE-STC-124</t>
  </si>
  <si>
    <t>DE-SBP-125</t>
  </si>
  <si>
    <t>DE-SSP-126</t>
  </si>
  <si>
    <t>DE-TIN-127</t>
  </si>
  <si>
    <t>DE-TSI-128</t>
  </si>
  <si>
    <t>DE-TDU-129</t>
  </si>
  <si>
    <t>DE-UCR-130</t>
  </si>
  <si>
    <t>DE-UAA-131</t>
  </si>
  <si>
    <t>DE-VAC-132</t>
  </si>
  <si>
    <t>DE-VSE-133</t>
  </si>
  <si>
    <t>DE-WEN-134</t>
  </si>
  <si>
    <t>DE-XSL-135</t>
  </si>
  <si>
    <t>CA-AIM-136</t>
  </si>
  <si>
    <t>CA-BFO-137</t>
  </si>
  <si>
    <t>CA-CFP-138</t>
  </si>
  <si>
    <t>CA-ECA-139</t>
  </si>
  <si>
    <t>CA-FAU-140</t>
  </si>
  <si>
    <t>CA-FWC-141</t>
  </si>
  <si>
    <t>CA-ICA-142</t>
  </si>
  <si>
    <t>CA-MAP-143</t>
  </si>
  <si>
    <t>CA-MAI-144</t>
  </si>
  <si>
    <t>CA-MAR-145</t>
  </si>
  <si>
    <t>CA-NSN-146</t>
  </si>
  <si>
    <t>CA-OCD-147</t>
  </si>
  <si>
    <t>CA-SAA-148</t>
  </si>
  <si>
    <t>CA-SFA-149</t>
  </si>
  <si>
    <t>CA-SFK-150</t>
  </si>
  <si>
    <t>CA-SWS-151</t>
  </si>
  <si>
    <t>CA-UCR-152</t>
  </si>
  <si>
    <t>DC-ADI-153</t>
  </si>
  <si>
    <t>DC-AWD-154</t>
  </si>
  <si>
    <t>DC-BBD-155</t>
  </si>
  <si>
    <t>DC-CID-156</t>
  </si>
  <si>
    <t>DC-CSD-157</t>
  </si>
  <si>
    <t>DC-CSE-158</t>
  </si>
  <si>
    <t>DC-CSO-159</t>
  </si>
  <si>
    <t>DC-CRD-160</t>
  </si>
  <si>
    <t>DC-DEV-161</t>
  </si>
  <si>
    <t>DC-DTD-162</t>
  </si>
  <si>
    <t>DC-FDD-163</t>
  </si>
  <si>
    <t>DC-GPD-164</t>
  </si>
  <si>
    <t>DC-NSD-165</t>
  </si>
  <si>
    <t>DC-NSH-166</t>
  </si>
  <si>
    <t>DC-NSN-167</t>
  </si>
  <si>
    <t>DC-PPD-168</t>
  </si>
  <si>
    <t>DC-PDD-169</t>
  </si>
  <si>
    <t>DC-PGD-170</t>
  </si>
  <si>
    <t>DC-PDI-171</t>
  </si>
  <si>
    <t>DC-QRE-172</t>
  </si>
  <si>
    <t>DC-RSD-173</t>
  </si>
  <si>
    <t>DC-SDI-174</t>
  </si>
  <si>
    <t>DC-SID-175</t>
  </si>
  <si>
    <t>DC-SLD-176</t>
  </si>
  <si>
    <t>DC-SNC-177</t>
  </si>
  <si>
    <t>DC-SND-178</t>
  </si>
  <si>
    <t>DC-SOU-179</t>
  </si>
  <si>
    <t>DC-SSD-180</t>
  </si>
  <si>
    <t>DC-STD-181</t>
  </si>
  <si>
    <t>DC-VSE-182</t>
  </si>
  <si>
    <t>LM-ERS-183</t>
  </si>
  <si>
    <t>LM-ISP-184</t>
  </si>
  <si>
    <t>LM-LTT-185</t>
  </si>
  <si>
    <t>LM-RSS-186</t>
  </si>
  <si>
    <t>LM-RSE-187</t>
  </si>
  <si>
    <t>LM-RTR-188</t>
  </si>
  <si>
    <t>LM-SDT-189</t>
  </si>
  <si>
    <t>LM-TSC-190</t>
  </si>
  <si>
    <t>LM-UAM-191</t>
  </si>
  <si>
    <t>CL-AIM-192</t>
  </si>
  <si>
    <t>CL-ACD-193</t>
  </si>
  <si>
    <t>CL-ACA-194</t>
  </si>
  <si>
    <t>CL-ACO-195</t>
  </si>
  <si>
    <t>CL-BSH-196</t>
  </si>
  <si>
    <t>CL-CDA-197</t>
  </si>
  <si>
    <t>CL-DCS-198</t>
  </si>
  <si>
    <t>CL-DCR-199</t>
  </si>
  <si>
    <t>CL-DFI-200</t>
  </si>
  <si>
    <t>CL-DLS-201</t>
  </si>
  <si>
    <t>CL-DNS-202</t>
  </si>
  <si>
    <t>CL-DRM-203</t>
  </si>
  <si>
    <t>CL-DST-204</t>
  </si>
  <si>
    <t>CL-ECO-205</t>
  </si>
  <si>
    <t>CL-ICA-206</t>
  </si>
  <si>
    <t>CL-SCA-207</t>
  </si>
  <si>
    <t>CL-VCA-208</t>
  </si>
  <si>
    <t>CC-ALP-209</t>
  </si>
  <si>
    <t>CC-CTR-210</t>
  </si>
  <si>
    <t>CC-DEN-211</t>
  </si>
  <si>
    <t>CC-DOB-212</t>
  </si>
  <si>
    <t>CC-DRE-213</t>
  </si>
  <si>
    <t>CC-ECH-214</t>
  </si>
  <si>
    <t>CC-FCH-215</t>
  </si>
  <si>
    <t>CC-ITT-216</t>
  </si>
  <si>
    <t>CC-MSC-217</t>
  </si>
  <si>
    <t>CC-NLP-218</t>
  </si>
  <si>
    <t>CC-NSP-219</t>
  </si>
  <si>
    <t>CC-PTU-220</t>
  </si>
  <si>
    <t>CC-PRO-221</t>
  </si>
  <si>
    <t>CC-RAS-222</t>
  </si>
  <si>
    <t>CC-TSI-223</t>
  </si>
  <si>
    <t>CC-WSE-224</t>
  </si>
  <si>
    <t>ET-AEX-225</t>
  </si>
  <si>
    <t>ET-DTS-226</t>
  </si>
  <si>
    <t>ET-EOA-227</t>
  </si>
  <si>
    <t>ET-EOC-228</t>
  </si>
  <si>
    <t>ET-ENM-229</t>
  </si>
  <si>
    <t>ET-EPM-230</t>
  </si>
  <si>
    <t>ET-EWS-231</t>
  </si>
  <si>
    <t>ET-SCT-232</t>
  </si>
  <si>
    <t>ET-TDC-233</t>
  </si>
  <si>
    <t>IP-AAR-234</t>
  </si>
  <si>
    <t>IP-DDE-235</t>
  </si>
  <si>
    <t>IP-DEI-236</t>
  </si>
  <si>
    <t>IP-DMA-237</t>
  </si>
  <si>
    <t>IP-DEF-238</t>
  </si>
  <si>
    <t>IP-DWI-239</t>
  </si>
  <si>
    <t>IP-EDS-240</t>
  </si>
  <si>
    <t>IP-FCO-241</t>
  </si>
  <si>
    <t>IP-ISR-242</t>
  </si>
  <si>
    <t>IP-NDS-243</t>
  </si>
  <si>
    <t>IP-RHI-244</t>
  </si>
  <si>
    <t>IP-SST-245</t>
  </si>
  <si>
    <t>IP-SSR-246</t>
  </si>
  <si>
    <t>Intento de fraude</t>
  </si>
  <si>
    <t>FE-INT</t>
  </si>
  <si>
    <t>DD-EXT</t>
  </si>
  <si>
    <t>Denegacion de servicio pais lista negra</t>
  </si>
  <si>
    <t>PH-MCK</t>
  </si>
  <si>
    <t>BL-CIO</t>
  </si>
  <si>
    <t>Puertas externas</t>
  </si>
  <si>
    <t>Conexiones desde China</t>
  </si>
  <si>
    <t>SD-ARL</t>
  </si>
  <si>
    <t>Intento sabotaje equips</t>
  </si>
  <si>
    <t>PV-ALR</t>
  </si>
  <si>
    <t>Uso de USB no cifrada</t>
  </si>
  <si>
    <t>Descripcion</t>
  </si>
  <si>
    <t>Promedio de efectividad</t>
  </si>
  <si>
    <t>Promedio de implementacion</t>
  </si>
  <si>
    <t>Numero de reglas Nivel 1</t>
  </si>
  <si>
    <t>Peso y Potencial por reglas Nivel 1</t>
  </si>
  <si>
    <t>Efectividad</t>
  </si>
  <si>
    <t>Implementacion</t>
  </si>
  <si>
    <t>Cobertura</t>
  </si>
  <si>
    <t>Peso</t>
  </si>
  <si>
    <t>Potencial</t>
  </si>
  <si>
    <t>Efectividad, implementación y cobertura</t>
  </si>
  <si>
    <t>FE-INT-23</t>
  </si>
  <si>
    <t>DD-EXT-24</t>
  </si>
  <si>
    <t>PH-MCK-25</t>
  </si>
  <si>
    <t>BL-CIO-26</t>
  </si>
  <si>
    <t>SD-ARL-27</t>
  </si>
  <si>
    <t>PV-ALR-28</t>
  </si>
  <si>
    <t>FE-INT-29</t>
  </si>
  <si>
    <t>DD-EXT-30</t>
  </si>
  <si>
    <t>PH-MCK-31</t>
  </si>
  <si>
    <t>BL-CIO-32</t>
  </si>
  <si>
    <t>SD-ARL-33</t>
  </si>
  <si>
    <t>PV-ALR-34</t>
  </si>
  <si>
    <t>FE-INT-35</t>
  </si>
  <si>
    <t>DD-EXT-36</t>
  </si>
  <si>
    <t>PH-MCK-37</t>
  </si>
  <si>
    <t>BL-CIO-38</t>
  </si>
  <si>
    <t>SD-ARL-39</t>
  </si>
  <si>
    <t>PV-ALR-40</t>
  </si>
  <si>
    <t>FE-INT-41</t>
  </si>
  <si>
    <t>DD-EXT-42</t>
  </si>
  <si>
    <t>PH-MCK-43</t>
  </si>
  <si>
    <t>BL-CIO-44</t>
  </si>
  <si>
    <t>SD-ARL-45</t>
  </si>
  <si>
    <t>PV-ALR-46</t>
  </si>
  <si>
    <t>FE-INT-47</t>
  </si>
  <si>
    <t>DD-EXT-48</t>
  </si>
  <si>
    <t>PH-MCK-49</t>
  </si>
  <si>
    <t>BL-CIO-50</t>
  </si>
  <si>
    <t>SD-ARL-51</t>
  </si>
  <si>
    <t>PV-ALR-52</t>
  </si>
  <si>
    <t>EX-IPC-23</t>
  </si>
  <si>
    <t>EX-NAP-24</t>
  </si>
  <si>
    <t>EX-STJ-25</t>
  </si>
  <si>
    <t>EX-SEX-26</t>
  </si>
  <si>
    <t>EX-SMD-27</t>
  </si>
  <si>
    <t>EX-SDT-28</t>
  </si>
  <si>
    <t>EX-SSV-29</t>
  </si>
  <si>
    <t>EX-UEX-30</t>
  </si>
  <si>
    <t>EX-WMI-31</t>
  </si>
  <si>
    <t>EX-IPC-32</t>
  </si>
  <si>
    <t>EX-NAP-33</t>
  </si>
  <si>
    <t>EX-STJ-34</t>
  </si>
  <si>
    <t>EX-SEX-35</t>
  </si>
  <si>
    <t>EX-SMD-36</t>
  </si>
  <si>
    <t>EX-SDT-37</t>
  </si>
  <si>
    <t>EX-SSV-38</t>
  </si>
  <si>
    <t>EX-UEX-39</t>
  </si>
  <si>
    <t>EX-WMI-40</t>
  </si>
  <si>
    <t>EX-IPC-41</t>
  </si>
  <si>
    <t>EX-NAP-42</t>
  </si>
  <si>
    <t>EX-STJ-43</t>
  </si>
  <si>
    <t>EX-SEX-44</t>
  </si>
  <si>
    <t>EX-SMD-45</t>
  </si>
  <si>
    <t>EX-SDT-46</t>
  </si>
  <si>
    <t>EX-SSV-47</t>
  </si>
  <si>
    <t>EX-UEX-48</t>
  </si>
  <si>
    <t>EX-WMI-49</t>
  </si>
  <si>
    <t>EX-IPC-50</t>
  </si>
  <si>
    <t>EX-NAP-51</t>
  </si>
  <si>
    <t>EX-STJ-52</t>
  </si>
  <si>
    <t>EX-SEX-53</t>
  </si>
  <si>
    <t>EX-SMD-54</t>
  </si>
  <si>
    <t>EX-SDT-55</t>
  </si>
  <si>
    <t>EX-WMI-56</t>
  </si>
  <si>
    <t>EX-IPC-57</t>
  </si>
  <si>
    <t>EX-NAP-58</t>
  </si>
  <si>
    <t>EX-STJ-59</t>
  </si>
  <si>
    <t>EX-SEX-60</t>
  </si>
  <si>
    <t>EX-SMD-61</t>
  </si>
  <si>
    <t>EX-SDT-62</t>
  </si>
  <si>
    <t>EX-SSV-63</t>
  </si>
  <si>
    <t>EX-UEX-64</t>
  </si>
  <si>
    <t>EX-WMI-65</t>
  </si>
  <si>
    <t>EX-IPC-66</t>
  </si>
  <si>
    <t>EX-NAP-67</t>
  </si>
  <si>
    <t>EX-STJ-68</t>
  </si>
  <si>
    <t>EX-SEX-69</t>
  </si>
  <si>
    <t>EX-SMD-70</t>
  </si>
  <si>
    <t>EX-SDT-71</t>
  </si>
  <si>
    <t>EX-IPC-75</t>
  </si>
  <si>
    <t>EX-NAP-76</t>
  </si>
  <si>
    <t>EX-STJ-77</t>
  </si>
  <si>
    <t>EX-SEX-78</t>
  </si>
  <si>
    <t>EX-SMD-79</t>
  </si>
  <si>
    <t>EX-SDT-80</t>
  </si>
  <si>
    <t>EX-SSV-81</t>
  </si>
  <si>
    <t>EX-UEX-82</t>
  </si>
  <si>
    <t>EX-WMI-83</t>
  </si>
  <si>
    <t>EX-IPC-84</t>
  </si>
  <si>
    <t>EX-NAP-85</t>
  </si>
  <si>
    <t>EX-STJ-86</t>
  </si>
  <si>
    <t>EX-SEX-87</t>
  </si>
  <si>
    <t>EX-SMD-88</t>
  </si>
  <si>
    <t>EX-SDT-89</t>
  </si>
  <si>
    <t>EX-SSV-90</t>
  </si>
  <si>
    <t>EX-UEX-91</t>
  </si>
  <si>
    <t>EX-WMI-92</t>
  </si>
  <si>
    <t>EX-IPC-93</t>
  </si>
  <si>
    <t>EX-NAP-94</t>
  </si>
  <si>
    <t>EX-STJ-95</t>
  </si>
  <si>
    <t>EX-SEX-96</t>
  </si>
  <si>
    <t>EX-SMD-97</t>
  </si>
  <si>
    <t>EX-SDT-98</t>
  </si>
  <si>
    <t>EX-SSV-99</t>
  </si>
  <si>
    <t>EX-UEX-100</t>
  </si>
  <si>
    <t>EX-WMI-101</t>
  </si>
  <si>
    <t>EX-IPC-102</t>
  </si>
  <si>
    <t>EX-NAP-103</t>
  </si>
  <si>
    <t>EX-STJ-104</t>
  </si>
  <si>
    <t>EX-SEX-105</t>
  </si>
  <si>
    <t>EX-SMD-106</t>
  </si>
  <si>
    <t>EX-SDT-107</t>
  </si>
  <si>
    <t>EX-WMI-108</t>
  </si>
  <si>
    <t>EX-IPC-109</t>
  </si>
  <si>
    <t>EX-NAP-110</t>
  </si>
  <si>
    <t>EX-STJ-111</t>
  </si>
  <si>
    <t>EX-SEX-112</t>
  </si>
  <si>
    <t>EX-SMD-113</t>
  </si>
  <si>
    <t>EX-SDT-114</t>
  </si>
  <si>
    <t>EX-SSV-115</t>
  </si>
  <si>
    <t>EX-UEX-116</t>
  </si>
  <si>
    <t>EX-WMI-117</t>
  </si>
  <si>
    <t>EX-IPC-118</t>
  </si>
  <si>
    <t>EX-NAP-119</t>
  </si>
  <si>
    <t>EX-STJ-120</t>
  </si>
  <si>
    <t>EX-SEX-121</t>
  </si>
  <si>
    <t>EX-SMD-122</t>
  </si>
  <si>
    <t>EX-SDT-123</t>
  </si>
  <si>
    <t>PT-HEF-124</t>
  </si>
  <si>
    <t>PT-III-125</t>
  </si>
  <si>
    <t>PT-MAP-126</t>
  </si>
  <si>
    <t>PT-OAS-127</t>
  </si>
  <si>
    <t>PT-POB-128</t>
  </si>
  <si>
    <t>PT-STJ-129</t>
  </si>
  <si>
    <t>PT-SSC-130</t>
  </si>
  <si>
    <t>EX-IPC-200</t>
  </si>
  <si>
    <t>EX-NAP-201</t>
  </si>
  <si>
    <t>EX-STJ-202</t>
  </si>
  <si>
    <t>EX-SEX-203</t>
  </si>
  <si>
    <t>EX-SMD-204</t>
  </si>
  <si>
    <t>EX-SDT-205</t>
  </si>
  <si>
    <t>EX-SSV-206</t>
  </si>
  <si>
    <t>EX-UEX-207</t>
  </si>
  <si>
    <t>EX-WMI-208</t>
  </si>
  <si>
    <t>EX-IPC-209</t>
  </si>
  <si>
    <t>EX-NAP-210</t>
  </si>
  <si>
    <t>EX-STJ-211</t>
  </si>
  <si>
    <t>EX-SEX-212</t>
  </si>
  <si>
    <t>EX-SMD-213</t>
  </si>
  <si>
    <t>EX-SDT-214</t>
  </si>
  <si>
    <t>EX-SSV-215</t>
  </si>
  <si>
    <t>EX-UEX-216</t>
  </si>
  <si>
    <t>EX-WMI-217</t>
  </si>
  <si>
    <t>EX-IPC-218</t>
  </si>
  <si>
    <t>EX-NAP-219</t>
  </si>
  <si>
    <t>EX-STJ-220</t>
  </si>
  <si>
    <t>EX-SEX-221</t>
  </si>
  <si>
    <t>EX-SMD-222</t>
  </si>
  <si>
    <t>EX-SDT-223</t>
  </si>
  <si>
    <t>EX-SSV-224</t>
  </si>
  <si>
    <t>EX-UEX-225</t>
  </si>
  <si>
    <t>EX-WMI-226</t>
  </si>
  <si>
    <t>EX-IPC-227</t>
  </si>
  <si>
    <t>EX-NAP-228</t>
  </si>
  <si>
    <t>EX-STJ-229</t>
  </si>
  <si>
    <t>EX-SEX-230</t>
  </si>
  <si>
    <t>EX-SMD-231</t>
  </si>
  <si>
    <t>EX-SDT-232</t>
  </si>
  <si>
    <t>EX-WMI-233</t>
  </si>
  <si>
    <t>EX-IPC-234</t>
  </si>
  <si>
    <t>EX-NAP-235</t>
  </si>
  <si>
    <t>EX-STJ-236</t>
  </si>
  <si>
    <t>EX-SEX-237</t>
  </si>
  <si>
    <t>EX-SMD-238</t>
  </si>
  <si>
    <t>EX-SDT-239</t>
  </si>
  <si>
    <t>EX-SSV-240</t>
  </si>
  <si>
    <t>EX-UEX-241</t>
  </si>
  <si>
    <t>EX-WMI-242</t>
  </si>
  <si>
    <t>EX-IPC-243</t>
  </si>
  <si>
    <t>EX-NAP-244</t>
  </si>
  <si>
    <t>EX-STJ-245</t>
  </si>
  <si>
    <t>EX-SEX-246</t>
  </si>
  <si>
    <t>EX-SMD-247</t>
  </si>
  <si>
    <t>EX-SDT-248</t>
  </si>
  <si>
    <t>PT-HEF-249</t>
  </si>
  <si>
    <t>PT-III-250</t>
  </si>
  <si>
    <t>PT-MAP-251</t>
  </si>
  <si>
    <t>PT-OAS-252</t>
  </si>
  <si>
    <t>PT-POB-253</t>
  </si>
  <si>
    <t>PT-STJ-254</t>
  </si>
  <si>
    <t>PT-SSC-255</t>
  </si>
  <si>
    <t>PT-TSG-256</t>
  </si>
  <si>
    <t>PT-VAC-257</t>
  </si>
  <si>
    <t>PE-AEC-258</t>
  </si>
  <si>
    <t>PE-ATM-259</t>
  </si>
  <si>
    <t>PE-BLA-260</t>
  </si>
  <si>
    <t>PE-BLS-261</t>
  </si>
  <si>
    <t>PE-CMS-262</t>
  </si>
  <si>
    <t>PE-DPM-263</t>
  </si>
  <si>
    <t>PE-ETH-264</t>
  </si>
  <si>
    <t>PE-ETE-265</t>
  </si>
  <si>
    <t>PE-EPE-266</t>
  </si>
  <si>
    <t>PE-HEF-267</t>
  </si>
  <si>
    <t>PE-PIJ-268</t>
  </si>
  <si>
    <t>PE-STJ-269</t>
  </si>
  <si>
    <t>PE-VAC-270</t>
  </si>
  <si>
    <t>DE-AEM-271</t>
  </si>
  <si>
    <t>DE-ATM-272</t>
  </si>
  <si>
    <t>DE-BJS-273</t>
  </si>
  <si>
    <t>DE-BIH-274</t>
  </si>
  <si>
    <t>Actores Maliciosos MITRE Navigator</t>
  </si>
  <si>
    <t>Soluciones de Deteccion</t>
  </si>
  <si>
    <t>Actores que realizan actividades maliciosas para ganar dinero. Estos delincuentes tienen modelos de ingresos, que van desde la venta de malware hasta la amenaza de extorsión DDoS y el robo de dinero mediante malware bancario.</t>
  </si>
  <si>
    <t>Actores que realizan actividades maliciosas en nombre de su país. Tales actividades suelen ser espionaje, pero también pueden incluir la interrupción de la infraestructura crítica de otro país. Estos actores tienen muchas capacidades y los recursos y la perseverancia para llevar a cabo operaciones largas y encubiertas.</t>
  </si>
  <si>
    <t>Actores que realizan actividades maliciosas para apoyar a organizaciones terroristas en su causa. Sus actividades generalmente se centrarán en la interrupción a través de ataques DDoS y desfiguración. En términos generales, estos actores no tienen muchas capacidades.</t>
  </si>
  <si>
    <t>Los actores hacktivistas tienen actividades similares a las de los terroristas, pero con un motivo diferente. Las capacidades dependen del grupo hacktivista y su composición. Los vándalos cibernéticos y los script kiddies suelen realizar las actividades para el reconocimiento personal. Sus capacidades varían, pero los recursos son limitados.</t>
  </si>
  <si>
    <t>Actores que realizan sus actividades desde dentro de la organización. Esto puede incluir un comportamiento no intencional, pero también puede originarse a partir de un rencor contra el empleador.</t>
  </si>
  <si>
    <t>Actores de otras organizaciones. El CSAN diferencia 3 motivos: atacar la confidencialidad para obtener beneficios económicos, mejorar su posición competitiva o utilizar datos (personales) recopilados sin consentimiento.</t>
  </si>
  <si>
    <t>Múltiples actores principales pueden llevar a cabo esta actividad maliciosa</t>
  </si>
  <si>
    <t>Criminales Profesionales</t>
  </si>
  <si>
    <t>Actores de Estado</t>
  </si>
  <si>
    <t>Terroristas</t>
  </si>
  <si>
    <t>Hacktivistas, Cyber criminnales y Script Kiddies</t>
  </si>
  <si>
    <t>Actores Internos</t>
  </si>
  <si>
    <t>Organizaciones Privadas</t>
  </si>
  <si>
    <t>Actores Multiples</t>
  </si>
  <si>
    <t>Implementacion %</t>
  </si>
  <si>
    <t>Cobertura%</t>
  </si>
  <si>
    <t>Efectividad %</t>
  </si>
  <si>
    <t>Peso
(eff*impl*cvrge)</t>
  </si>
  <si>
    <t>Potencial
(eff-weight)</t>
  </si>
  <si>
    <t>Promedio de Alcance</t>
  </si>
  <si>
    <t>Promedio Peso</t>
  </si>
  <si>
    <t xml:space="preserve">Potencial de crecimiento </t>
  </si>
  <si>
    <t xml:space="preserve">Promedio Deteccion SOC </t>
  </si>
  <si>
    <t xml:space="preserve">Potencial de crecimieno SOC </t>
  </si>
  <si>
    <t>Herramienta de administración de Casos de Uso SIEM</t>
  </si>
  <si>
    <t>Fecha</t>
  </si>
  <si>
    <t>01.01.2023</t>
  </si>
  <si>
    <t xml:space="preserve">Esta herramienta fue ajustada para la gestion de reglas de correlacion y casos de uso basada en la herramienta MaGMa Use Case Framework como anexo al trabajo de grado para optar por el grado de especilias en ciberseguridad de la Universidad de Manizales  </t>
  </si>
  <si>
    <t xml:space="preserve"> Modelo Herramienta</t>
  </si>
  <si>
    <t>La herramienta se basa en el modelo MaGMA presentado en el documento. Como se describe en el documento, MaGMA consta de 3 capas. Estas capas son la capa de negocio, la capa de amenazas y la capa de implementación. Cada una de estas capas corresponde a diferentes partes de la herramienta MaGMA UCF. La capa de negocio se implementa como una sola pestaña 'Drivers' en la que se pueden introducir controladores de negocio y controladores de cumplimiento. La capa de amenazas que para este caso particular hace referncia a las TACTICAS Y TECNICAS DE MITRE ATT&amp;CK corresponde a las pestañas 'Tácticas' y 'Técnicas'. La capa operativa se puede encontrar en las pestañas 'Reglas' y en la pestaña 'Referencias'. Las 'Referencias' se pueden utilizar para describir la tecnología de detección y las fuentes de registro.</t>
  </si>
  <si>
    <t>Uso de la Herramienta</t>
  </si>
  <si>
    <t>Tecnicas Relacionadas</t>
  </si>
  <si>
    <t>Se han definido como casos de uso Nivel 1 las Tácticas de MITRE ATT&amp;CK, como Nivel 2 las Técnicas  por cada una de las tácticas las cuales estan conectadas mediante identificadores. El Nivel 3 hace referencia a cada una de las reglas de correlación creadas las cuales adicionan unas métricas adicionales para indicar que tan bien el caso de uso es capaz de detectar esa amenaza en particular. Esta herramienta viene con 14 Tácticas y 224 Técnicas.
Adicionalmente se pueden agregar casos de uso adionales propios de negocio  en Otras Amenazas.</t>
  </si>
  <si>
    <t>Los identificadores se utilizan en toda la herramienta para los casos de uso Tácticas, Técnicas y Reglas. Es de vital importancia utilizar identificadores consistentes, para que la herramienta pueda conectar cada capa del caso de uso a un nivel superior. Esta conexión se utiliza para el cálculo de los resultados generales y la puntuación media. Los casos de uso e Técnicas deben tener un identificador de 2 caracteres, los casos de uso de Técnicas deben tener un identificador adicional de 3 caracteres, separados por un guión.</t>
  </si>
  <si>
    <t>Identificadores</t>
  </si>
  <si>
    <t>Introduccion</t>
  </si>
  <si>
    <t>Driver de Negocio</t>
  </si>
  <si>
    <t>Driver de Cumplimiento</t>
  </si>
  <si>
    <t>Casos de Uso Nivel 1</t>
  </si>
  <si>
    <t>Casos de Uso Nivel 2</t>
  </si>
  <si>
    <t>Reglas de correlación (Nivel 3)</t>
  </si>
  <si>
    <t>Tecnologias de Detección</t>
  </si>
  <si>
    <t>Fuentes de eventos de Datos</t>
  </si>
  <si>
    <t>Promedio de detección</t>
  </si>
  <si>
    <t>Promedio de efecividad</t>
  </si>
  <si>
    <t xml:space="preserve">Promedio de Implementación
</t>
  </si>
  <si>
    <t>Promedio de alcance</t>
  </si>
  <si>
    <t>Potencial de crecimiento promedio</t>
  </si>
  <si>
    <t>Alcance</t>
  </si>
  <si>
    <t>Registro desde dispositivos de firewall. Por lo general, estos son cortafuegos de red. Los cortafuegos basados ​​en host también pueden proporcionar registro. Dicho registro contiene conexiones realizadas por posibles atacantes y puede usarse para identificar ataques basados ​​en la red, como ataques de sesión y escaneo.</t>
  </si>
  <si>
    <t>Tráfico de red real. Pueden ser datos de netflow o tráfico real. Se puede analizar en busca de anomalías basadas en la red.</t>
  </si>
  <si>
    <t>Registro desde Sistemas Operativos. Esto puede incluir el registro del sistema operativo del servidor y del cliente. Debe incluir al menos eventos del sistema y de seguridad que puedan llevar indicadores de ataques contra estos sistemas.</t>
  </si>
  <si>
    <t>Registro desde aplicaciones. Dicho registro suele ser muy específico y diverso. Puede usarse en sistemas de big data con fines analíticos y detección de anomalías.</t>
  </si>
  <si>
    <t xml:space="preserve">
Registro desde aplicaciones web. Dado que muchos ataques contra sitios web se llevan a cabo a nivel de aplicación, este registro puede contener evidencia de dichos ataques</t>
  </si>
  <si>
    <t>Registro desde bases de datos. Puede incluir tanto el registro de seguridad como el registro de cambios en la base de datos.</t>
  </si>
  <si>
    <t>Registro desde sistemas proxy de red, que se utilizan para conectar a los usuarios a Internet</t>
  </si>
  <si>
    <t>Fuentes de eventos</t>
  </si>
  <si>
    <t>Descripción</t>
  </si>
  <si>
    <t>Sistema de Gestión de Información y Eventos de Seguridad. Dichos sistemas suelen ser clave para las capacidades de detección de SOC</t>
  </si>
  <si>
    <t>Una plataforma de big data para recopilar información de la red que se puede utilizar para la detección de anomalías y capacidades de búsqueda.</t>
  </si>
  <si>
    <t>Sistema de detección (o prevención) de intrusiones en la red. Mecanismo de protección o detección basado en la red que identifica ataques en la red.</t>
  </si>
  <si>
    <t>Sistema de detección (o prevención) de intrusiones en el host. Mecanismo de protección o detección basado en host que identifica ataques contra el host.</t>
  </si>
  <si>
    <t>Mecanismo de protección basado en host que protege contra amenazas de malware.</t>
  </si>
  <si>
    <t>Tecnología de detección que utiliza información de red (por ejemplo: flujos) para detectar comportamientos aberrantes</t>
  </si>
  <si>
    <t>Sistemas que protegen contra amenazas basadas en correo electrónico, en su mayoría archivos adjuntos maliciosos</t>
  </si>
  <si>
    <t>CORTEX XDR</t>
  </si>
  <si>
    <t>Sistemas de deteccion y respuesta</t>
  </si>
  <si>
    <t>Todos los usuarios</t>
  </si>
  <si>
    <t>Administradores</t>
  </si>
  <si>
    <t>Todos los activos</t>
  </si>
  <si>
    <t>Activos Criticos</t>
  </si>
  <si>
    <t>Todas las aplicaciones</t>
  </si>
  <si>
    <t>Aplicaciones criticas</t>
  </si>
  <si>
    <t>Todas las bases de datos</t>
  </si>
  <si>
    <t>Bases de datos criticas</t>
  </si>
  <si>
    <t>Todas las redes</t>
  </si>
  <si>
    <t>Redes publicas</t>
  </si>
  <si>
    <t>Redes restringidas</t>
  </si>
  <si>
    <t>Centro de Datos</t>
  </si>
  <si>
    <t>Red Inalambrica</t>
  </si>
  <si>
    <t>Instalaciones Fisicas</t>
  </si>
  <si>
    <t>Instalacion de los centro de datos</t>
  </si>
  <si>
    <t>Instalacion oficia principal</t>
  </si>
  <si>
    <t>Todos los usuarios dentro de la empresa</t>
  </si>
  <si>
    <t>Una selección de usuarios importantes en la empresa. Dichos usuarios pueden incluir ejecutivos de nivel C, pero también personal clave con acceso a sistemas sensibles y joyas de la corona.</t>
  </si>
  <si>
    <t xml:space="preserve">
Solo usuarios administrativos con altos privilegios</t>
  </si>
  <si>
    <t>RE-POS-200</t>
  </si>
  <si>
    <t>RE-MAP-201</t>
  </si>
  <si>
    <t>RE-FIP-202</t>
  </si>
  <si>
    <t>RE-PAS-203</t>
  </si>
  <si>
    <t>RE-BRU-204</t>
  </si>
  <si>
    <t>RE-SEN-205</t>
  </si>
  <si>
    <t>RE-PHI-206</t>
  </si>
  <si>
    <t>RE-SOD-207</t>
  </si>
  <si>
    <t>RE-SOW-208</t>
  </si>
  <si>
    <t>RE-SVW-209</t>
  </si>
  <si>
    <t>RE-POS-210</t>
  </si>
  <si>
    <t>RE-MAP-211</t>
  </si>
  <si>
    <t>RE-FIP-212</t>
  </si>
  <si>
    <t>RE-PAS-213</t>
  </si>
  <si>
    <t>RE-BRU-214</t>
  </si>
  <si>
    <t>RE-SEN-215</t>
  </si>
  <si>
    <t>RE-PHI-216</t>
  </si>
  <si>
    <t>RE-SOD-217</t>
  </si>
  <si>
    <t>RE-SOW-218</t>
  </si>
  <si>
    <t>RE-SVW-219</t>
  </si>
  <si>
    <t>RE-POS-220</t>
  </si>
  <si>
    <t>RE-MAP-221</t>
  </si>
  <si>
    <t>RE-FIP-222</t>
  </si>
  <si>
    <t>RE-PAS-223</t>
  </si>
  <si>
    <t>RE-BRU-224</t>
  </si>
  <si>
    <t>RE-SEN-225</t>
  </si>
  <si>
    <t>RE-PHI-226</t>
  </si>
  <si>
    <t>RE-SOD-227</t>
  </si>
  <si>
    <t>RE-SOW-228</t>
  </si>
  <si>
    <t>RE-SVW-229</t>
  </si>
  <si>
    <t>RE-POS-230</t>
  </si>
  <si>
    <t>RE-MAP-231</t>
  </si>
  <si>
    <t>RE-FIP-232</t>
  </si>
  <si>
    <t>RE-PAS-233</t>
  </si>
  <si>
    <t>RE-BRU-234</t>
  </si>
  <si>
    <t>RE-SEN-235</t>
  </si>
  <si>
    <t>RE-PHI-236</t>
  </si>
  <si>
    <t>RE-SOD-237</t>
  </si>
  <si>
    <t>RE-SOW-238</t>
  </si>
  <si>
    <t>RE-SVW-239</t>
  </si>
  <si>
    <t>RE-POS-240</t>
  </si>
  <si>
    <t>RE-MAP-241</t>
  </si>
  <si>
    <t>RE-FIP-242</t>
  </si>
  <si>
    <t>RE-PAS-243</t>
  </si>
  <si>
    <t>RE-BRU-244</t>
  </si>
  <si>
    <t>RE-SEN-245</t>
  </si>
  <si>
    <t>RE-PHI-246</t>
  </si>
  <si>
    <t>RE-SOD-247</t>
  </si>
  <si>
    <t>RE-SOW-248</t>
  </si>
  <si>
    <t>RE-SVW-249</t>
  </si>
  <si>
    <t>Eficacia Esta métrica se utiliza para determinar la eficacia del mecanismo de detección Nivel3. Por ejemplo, un proxy que inspecciona el tráfico es mucho menos efectivo si no puede inspeccionar el tráfico HTTPS.
Implementación Esta métrica se utiliza para determinar el nivel en el que se implementa el mecanismo de detección Nivel3. Por ejemplo, el nivel de implementación de un IDS es mucho menor si el conjunto de reglas está incompleto o no se ha ajustado.
Cobertura Esta métrica se utiliza para determinar el nivel en el que el mecanismo de detección Nivel3 cubre el caso de uso. Por ejemplo, un caso de uso centrado en eventos de firewall tiene menos cobertura si no todo el tráfico se enruta a través del firewall conectado.
Peso Esta métrica es un puntaje general calculado de efectividad, implementación y cobertura.
Potencial Esta métrica es un valor calculado que indica cuánta mejora se puede lograr al invertir en cobertura e implementación.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</si>
</sst>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charset val="1"/>
    </font>
    <font>
      <sz val="10"/>
      <name val="Arial"/>
      <family val="2"/>
      <charset val="1"/>
    </font>
    <font>
      <sz val="11"/>
      <color indexed="8"/>
      <name val="Calibri"/>
      <family val="2"/>
    </font>
    <font>
      <b/>
      <sz val="12"/>
      <color theme="0"/>
      <name val="Calibri"/>
      <family val="2"/>
      <scheme val="minor"/>
    </font>
    <font>
      <b/>
      <sz val="10"/>
      <color theme="0"/>
      <name val="Calibri"/>
      <family val="2"/>
      <scheme val="minor"/>
    </font>
    <font>
      <sz val="10"/>
      <color rgb="FF000000"/>
      <name val="Calibri"/>
      <family val="2"/>
    </font>
    <font>
      <sz val="10"/>
      <color theme="1"/>
      <name val="Calibri"/>
      <family val="2"/>
      <scheme val="minor"/>
    </font>
    <font>
      <sz val="12"/>
      <color theme="1"/>
      <name val="Calibri"/>
      <family val="2"/>
      <scheme val="minor"/>
    </font>
    <font>
      <b/>
      <sz val="24"/>
      <color theme="1"/>
      <name val="Calibri"/>
      <family val="2"/>
      <scheme val="minor"/>
    </font>
    <font>
      <b/>
      <sz val="18"/>
      <color theme="1"/>
      <name val="Calibri"/>
      <family val="2"/>
      <scheme val="minor"/>
    </font>
    <font>
      <sz val="22"/>
      <color theme="1"/>
      <name val="Calibri"/>
      <family val="2"/>
      <scheme val="minor"/>
    </font>
    <font>
      <b/>
      <sz val="18"/>
      <color theme="3"/>
      <name val="Calibri Light"/>
      <family val="2"/>
      <scheme val="major"/>
    </font>
    <font>
      <b/>
      <sz val="26"/>
      <color theme="1"/>
      <name val="Calibri"/>
      <family val="2"/>
      <scheme val="minor"/>
    </font>
    <font>
      <b/>
      <sz val="11"/>
      <color rgb="FF000000"/>
      <name val="Calibri"/>
      <family val="2"/>
      <scheme val="minor"/>
    </font>
    <font>
      <b/>
      <sz val="10"/>
      <color theme="1"/>
      <name val="Arial"/>
      <family val="2"/>
    </font>
    <font>
      <b/>
      <sz val="14"/>
      <color theme="1"/>
      <name val="Calibri"/>
      <family val="2"/>
      <scheme val="minor"/>
    </font>
    <font>
      <b/>
      <sz val="11"/>
      <color indexed="8"/>
      <name val="Calibri"/>
      <family val="2"/>
    </font>
    <font>
      <b/>
      <sz val="14"/>
      <name val="Calibri"/>
      <family val="2"/>
      <scheme val="minor"/>
    </font>
    <font>
      <sz val="16"/>
      <color theme="1"/>
      <name val="Calibri"/>
      <family val="2"/>
      <scheme val="minor"/>
    </font>
    <font>
      <b/>
      <sz val="26"/>
      <color theme="0"/>
      <name val="Calibri"/>
      <family val="2"/>
      <scheme val="minor"/>
    </font>
    <font>
      <b/>
      <sz val="10"/>
      <color rgb="FF3F3F3F"/>
      <name val="Calibri"/>
      <family val="2"/>
      <scheme val="minor"/>
    </font>
    <font>
      <sz val="10"/>
      <color rgb="FF3F3F3F"/>
      <name val="Calibri"/>
      <family val="2"/>
      <scheme val="minor"/>
    </font>
    <font>
      <b/>
      <sz val="26"/>
      <color theme="0"/>
      <name val="Calibri"/>
      <family val="2"/>
    </font>
    <font>
      <b/>
      <i/>
      <sz val="12"/>
      <color theme="0"/>
      <name val="Calibri"/>
      <family val="2"/>
      <scheme val="minor"/>
    </font>
    <font>
      <b/>
      <sz val="20"/>
      <color theme="0"/>
      <name val="Calibri"/>
      <family val="2"/>
      <scheme val="minor"/>
    </font>
    <font>
      <b/>
      <sz val="14"/>
      <color theme="0"/>
      <name val="Calibri"/>
      <family val="2"/>
      <scheme val="minor"/>
    </font>
    <font>
      <sz val="8"/>
      <color theme="1"/>
      <name val="Calibri"/>
      <family val="2"/>
      <scheme val="minor"/>
    </font>
    <font>
      <u/>
      <sz val="10"/>
      <color rgb="FF0000FF"/>
      <name val="Arial"/>
      <family val="2"/>
    </font>
    <font>
      <sz val="12"/>
      <color theme="0"/>
      <name val="Calibri"/>
      <family val="2"/>
      <scheme val="minor"/>
    </font>
    <font>
      <sz val="8"/>
      <name val="Calibri"/>
      <family val="2"/>
      <scheme val="minor"/>
    </font>
    <font>
      <sz val="8"/>
      <color rgb="FF000000"/>
      <name val="Calibri"/>
      <family val="2"/>
    </font>
    <font>
      <sz val="10"/>
      <color rgb="FF39434C"/>
      <name val="Calibri"/>
      <family val="2"/>
    </font>
    <font>
      <sz val="20"/>
      <color theme="0"/>
      <name val="Calibri"/>
      <family val="2"/>
      <scheme val="minor"/>
    </font>
    <font>
      <b/>
      <i/>
      <sz val="16"/>
      <color theme="1"/>
      <name val="Calibri"/>
      <family val="2"/>
      <scheme val="minor"/>
    </font>
    <font>
      <b/>
      <sz val="18"/>
      <color rgb="FF3F3F3F"/>
      <name val="Calibri"/>
      <family val="2"/>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theme="4"/>
      </patternFill>
    </fill>
    <fill>
      <patternFill patternType="solid">
        <fgColor theme="0"/>
        <bgColor indexed="64"/>
      </patternFill>
    </fill>
    <fill>
      <patternFill patternType="solid">
        <fgColor theme="5" tint="-0.249977111117893"/>
        <bgColor theme="4"/>
      </patternFill>
    </fill>
    <fill>
      <patternFill patternType="solid">
        <fgColor theme="9" tint="-0.249977111117893"/>
        <bgColor theme="4"/>
      </patternFill>
    </fill>
    <fill>
      <patternFill patternType="solid">
        <fgColor theme="9" tint="-0.249977111117893"/>
        <bgColor indexed="64"/>
      </patternFill>
    </fill>
    <fill>
      <patternFill patternType="solid">
        <fgColor theme="9" tint="-0.499984740745262"/>
        <bgColor indexed="64"/>
      </patternFill>
    </fill>
    <fill>
      <patternFill patternType="solid">
        <fgColor theme="1"/>
        <bgColor indexed="64"/>
      </patternFill>
    </fill>
    <fill>
      <patternFill patternType="solid">
        <fgColor theme="0" tint="-4.9989318521683403E-2"/>
        <bgColor indexed="64"/>
      </patternFill>
    </fill>
    <fill>
      <patternFill patternType="solid">
        <fgColor theme="5" tint="-0.499984740745262"/>
        <bgColor indexed="64"/>
      </patternFill>
    </fill>
    <fill>
      <patternFill patternType="solid">
        <fgColor rgb="FF002060"/>
        <bgColor indexed="64"/>
      </patternFill>
    </fill>
    <fill>
      <patternFill patternType="solid">
        <fgColor rgb="FF002060"/>
        <bgColor theme="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00B050"/>
        <bgColor theme="4"/>
      </patternFill>
    </fill>
    <fill>
      <patternFill patternType="solid">
        <fgColor theme="4"/>
        <bgColor indexed="64"/>
      </patternFill>
    </fill>
    <fill>
      <patternFill patternType="solid">
        <fgColor theme="8"/>
        <bgColor indexed="64"/>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rgb="FF3F3F3F"/>
      </right>
      <top style="thin">
        <color rgb="FF3F3F3F"/>
      </top>
      <bottom style="thin">
        <color rgb="FF3F3F3F"/>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19" fillId="0" borderId="0"/>
    <xf numFmtId="0" fontId="20" fillId="0" borderId="0"/>
    <xf numFmtId="0" fontId="19" fillId="0" borderId="0"/>
    <xf numFmtId="0" fontId="29" fillId="0" borderId="0" applyNumberFormat="0" applyFill="0" applyBorder="0" applyAlignment="0" applyProtection="0"/>
    <xf numFmtId="0" fontId="2" fillId="0" borderId="0" applyNumberFormat="0" applyFill="0" applyBorder="0" applyAlignment="0" applyProtection="0"/>
    <xf numFmtId="0" fontId="45" fillId="0" borderId="0" applyNumberFormat="0" applyFill="0" applyBorder="0" applyAlignment="0" applyProtection="0"/>
  </cellStyleXfs>
  <cellXfs count="232">
    <xf numFmtId="0" fontId="0" fillId="0" borderId="0" xfId="0"/>
    <xf numFmtId="0" fontId="0" fillId="0" borderId="10" xfId="0" applyBorder="1" applyAlignment="1">
      <alignment vertical="center" wrapText="1"/>
    </xf>
    <xf numFmtId="0" fontId="18" fillId="0" borderId="0" xfId="42"/>
    <xf numFmtId="0" fontId="0" fillId="0" borderId="10" xfId="0" applyBorder="1"/>
    <xf numFmtId="0" fontId="0" fillId="0" borderId="10" xfId="0" applyBorder="1" applyAlignment="1">
      <alignment vertical="top" wrapText="1"/>
    </xf>
    <xf numFmtId="0" fontId="21" fillId="36" borderId="10" xfId="0" applyFont="1" applyFill="1" applyBorder="1" applyAlignment="1">
      <alignment horizontal="center" vertical="center" wrapText="1"/>
    </xf>
    <xf numFmtId="0" fontId="0" fillId="0" borderId="10" xfId="0" applyBorder="1" applyAlignment="1">
      <alignment horizontal="left" vertical="center"/>
    </xf>
    <xf numFmtId="0" fontId="10" fillId="6" borderId="10" xfId="10" applyBorder="1" applyAlignment="1">
      <alignment horizontal="center" vertical="center" wrapText="1"/>
    </xf>
    <xf numFmtId="0" fontId="0" fillId="39" borderId="0" xfId="0" applyFill="1"/>
    <xf numFmtId="0" fontId="0" fillId="34" borderId="0" xfId="0" applyFill="1"/>
    <xf numFmtId="0" fontId="18" fillId="34" borderId="0" xfId="42" applyFill="1"/>
    <xf numFmtId="0" fontId="31" fillId="34" borderId="0" xfId="0" applyFont="1" applyFill="1" applyAlignment="1">
      <alignment horizontal="center" vertical="center" wrapText="1"/>
    </xf>
    <xf numFmtId="0" fontId="25" fillId="34" borderId="0" xfId="0" applyFont="1" applyFill="1" applyAlignment="1">
      <alignment vertical="center" wrapText="1"/>
    </xf>
    <xf numFmtId="9" fontId="0" fillId="34" borderId="0" xfId="0" applyNumberFormat="1" applyFill="1"/>
    <xf numFmtId="0" fontId="26" fillId="34" borderId="0" xfId="0" applyFont="1" applyFill="1"/>
    <xf numFmtId="0" fontId="34" fillId="34" borderId="0" xfId="42" applyFont="1" applyFill="1" applyAlignment="1">
      <alignment horizontal="center" vertical="center"/>
    </xf>
    <xf numFmtId="0" fontId="21" fillId="35" borderId="10" xfId="0" applyFont="1" applyFill="1" applyBorder="1" applyAlignment="1">
      <alignment horizontal="center" vertical="center" wrapText="1"/>
    </xf>
    <xf numFmtId="0" fontId="23" fillId="0" borderId="10" xfId="0" applyFont="1" applyBorder="1" applyAlignment="1" applyProtection="1">
      <alignment horizontal="center" vertical="center" wrapText="1" readingOrder="1"/>
      <protection locked="0"/>
    </xf>
    <xf numFmtId="0" fontId="23" fillId="0" borderId="10" xfId="0" applyFont="1" applyBorder="1" applyAlignment="1" applyProtection="1">
      <alignment vertical="center" wrapText="1" readingOrder="1"/>
      <protection locked="0"/>
    </xf>
    <xf numFmtId="0" fontId="23" fillId="0" borderId="10" xfId="0" applyFont="1" applyBorder="1" applyAlignment="1" applyProtection="1">
      <alignment horizontal="left" vertical="center" wrapText="1" readingOrder="1"/>
      <protection locked="0"/>
    </xf>
    <xf numFmtId="0" fontId="16" fillId="0" borderId="10" xfId="0" applyFont="1" applyBorder="1" applyAlignment="1" applyProtection="1">
      <alignment horizontal="left" vertical="center" wrapText="1"/>
      <protection locked="0"/>
    </xf>
    <xf numFmtId="0" fontId="31" fillId="0" borderId="10" xfId="0" applyFont="1" applyBorder="1" applyAlignment="1" applyProtection="1">
      <alignment horizontal="center" vertical="center" wrapText="1"/>
      <protection locked="0"/>
    </xf>
    <xf numFmtId="0" fontId="32" fillId="0" borderId="10" xfId="0" applyFont="1" applyBorder="1" applyAlignment="1" applyProtection="1">
      <alignment vertical="center" wrapText="1"/>
      <protection locked="0"/>
    </xf>
    <xf numFmtId="0" fontId="31" fillId="39" borderId="10" xfId="0" applyFont="1" applyFill="1" applyBorder="1" applyAlignment="1" applyProtection="1">
      <alignment horizontal="center" vertical="center" wrapText="1"/>
      <protection locked="0"/>
    </xf>
    <xf numFmtId="0" fontId="32" fillId="39" borderId="10" xfId="0" applyFont="1" applyFill="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0" fillId="39" borderId="10" xfId="0" applyFill="1" applyBorder="1" applyAlignment="1" applyProtection="1">
      <alignment vertical="center" wrapText="1"/>
      <protection locked="0"/>
    </xf>
    <xf numFmtId="0" fontId="24" fillId="0" borderId="10" xfId="0" applyFont="1" applyBorder="1" applyAlignment="1" applyProtection="1">
      <alignment vertical="center" readingOrder="1"/>
      <protection locked="0"/>
    </xf>
    <xf numFmtId="9" fontId="24" fillId="0" borderId="10" xfId="0" applyNumberFormat="1" applyFont="1" applyBorder="1" applyAlignment="1" applyProtection="1">
      <alignment horizontal="center" vertical="center" readingOrder="1"/>
      <protection locked="0"/>
    </xf>
    <xf numFmtId="0" fontId="36" fillId="34" borderId="0" xfId="0" applyFont="1" applyFill="1" applyAlignment="1">
      <alignment vertical="top"/>
    </xf>
    <xf numFmtId="0" fontId="13" fillId="33" borderId="10" xfId="0" applyFont="1" applyFill="1" applyBorder="1" applyAlignment="1">
      <alignment horizontal="center" vertical="center" wrapText="1"/>
    </xf>
    <xf numFmtId="164" fontId="13" fillId="33" borderId="10" xfId="0" applyNumberFormat="1" applyFont="1" applyFill="1" applyBorder="1" applyAlignment="1">
      <alignment horizontal="center" vertical="center" wrapText="1"/>
    </xf>
    <xf numFmtId="164" fontId="13" fillId="33" borderId="14" xfId="0" applyNumberFormat="1" applyFont="1" applyFill="1" applyBorder="1" applyAlignment="1">
      <alignment horizontal="center" vertical="center" wrapText="1"/>
    </xf>
    <xf numFmtId="0" fontId="30" fillId="34" borderId="0" xfId="0" applyFont="1" applyFill="1"/>
    <xf numFmtId="0" fontId="0" fillId="40" borderId="16" xfId="0" applyFill="1" applyBorder="1"/>
    <xf numFmtId="0" fontId="0" fillId="34" borderId="17" xfId="0" applyFill="1" applyBorder="1"/>
    <xf numFmtId="0" fontId="30" fillId="42" borderId="0" xfId="0" applyFont="1" applyFill="1"/>
    <xf numFmtId="0" fontId="37" fillId="42" borderId="0" xfId="0" applyFont="1" applyFill="1"/>
    <xf numFmtId="0" fontId="0" fillId="42" borderId="0" xfId="0" applyFill="1"/>
    <xf numFmtId="0" fontId="0" fillId="45" borderId="0" xfId="0" applyFill="1"/>
    <xf numFmtId="0" fontId="36" fillId="45" borderId="0" xfId="0" applyFont="1" applyFill="1" applyAlignment="1">
      <alignment vertical="top"/>
    </xf>
    <xf numFmtId="0" fontId="0" fillId="45" borderId="0" xfId="0" applyFill="1" applyAlignment="1">
      <alignment vertical="top" wrapText="1"/>
    </xf>
    <xf numFmtId="0" fontId="18" fillId="45" borderId="0" xfId="42" applyFill="1"/>
    <xf numFmtId="0" fontId="26" fillId="45" borderId="0" xfId="0" applyFont="1" applyFill="1"/>
    <xf numFmtId="0" fontId="24" fillId="0" borderId="10" xfId="0" applyFont="1" applyBorder="1" applyAlignment="1" applyProtection="1">
      <alignment horizontal="center" vertical="center"/>
      <protection locked="0"/>
    </xf>
    <xf numFmtId="164" fontId="39" fillId="6" borderId="5" xfId="10" applyNumberFormat="1" applyFont="1" applyAlignment="1" applyProtection="1">
      <alignment horizontal="center" vertical="center" wrapText="1" readingOrder="1"/>
    </xf>
    <xf numFmtId="164" fontId="39" fillId="6" borderId="10" xfId="10" applyNumberFormat="1" applyFont="1" applyBorder="1" applyAlignment="1" applyProtection="1">
      <alignment horizontal="center" vertical="center" wrapText="1" readingOrder="1"/>
    </xf>
    <xf numFmtId="164" fontId="38" fillId="0" borderId="0" xfId="10" applyNumberFormat="1" applyFont="1" applyFill="1" applyBorder="1" applyAlignment="1" applyProtection="1">
      <alignment horizontal="center" vertical="center" wrapText="1" readingOrder="1"/>
    </xf>
    <xf numFmtId="9" fontId="10" fillId="6" borderId="10" xfId="10" applyNumberFormat="1" applyBorder="1" applyAlignment="1">
      <alignment horizontal="center" vertical="center" wrapText="1"/>
    </xf>
    <xf numFmtId="9" fontId="10" fillId="39" borderId="10" xfId="10" applyNumberFormat="1" applyFill="1" applyBorder="1" applyAlignment="1">
      <alignment horizontal="center" vertical="center" wrapText="1"/>
    </xf>
    <xf numFmtId="0" fontId="10" fillId="39" borderId="10" xfId="10" applyFill="1" applyBorder="1" applyAlignment="1">
      <alignment horizontal="center" vertical="center" wrapText="1"/>
    </xf>
    <xf numFmtId="0" fontId="24" fillId="0" borderId="10" xfId="0" applyFont="1" applyBorder="1" applyAlignment="1">
      <alignment horizontal="center" vertical="center" wrapText="1"/>
    </xf>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37" fillId="42" borderId="0" xfId="0" applyFont="1" applyFill="1" applyAlignment="1">
      <alignment vertical="center"/>
    </xf>
    <xf numFmtId="0" fontId="13" fillId="44" borderId="26" xfId="10" applyFont="1" applyFill="1" applyBorder="1" applyAlignment="1">
      <alignment horizontal="center" vertical="center" wrapText="1"/>
    </xf>
    <xf numFmtId="0" fontId="13" fillId="44" borderId="27" xfId="10" applyFont="1" applyFill="1" applyBorder="1" applyAlignment="1">
      <alignment horizontal="center" vertical="center" wrapText="1"/>
    </xf>
    <xf numFmtId="0" fontId="0" fillId="34" borderId="15" xfId="0" applyFill="1" applyBorder="1"/>
    <xf numFmtId="0" fontId="0" fillId="34" borderId="16" xfId="0" applyFill="1" applyBorder="1"/>
    <xf numFmtId="0" fontId="0" fillId="34" borderId="18" xfId="0" applyFill="1" applyBorder="1"/>
    <xf numFmtId="0" fontId="0" fillId="34" borderId="19" xfId="0" applyFill="1" applyBorder="1"/>
    <xf numFmtId="0" fontId="0" fillId="34" borderId="28" xfId="0" applyFill="1" applyBorder="1"/>
    <xf numFmtId="0" fontId="0" fillId="34" borderId="29" xfId="0" applyFill="1" applyBorder="1"/>
    <xf numFmtId="0" fontId="0" fillId="34" borderId="31" xfId="0" applyFill="1" applyBorder="1"/>
    <xf numFmtId="0" fontId="0" fillId="34" borderId="32" xfId="0" applyFill="1" applyBorder="1"/>
    <xf numFmtId="0" fontId="40" fillId="42" borderId="22" xfId="42" applyFont="1" applyFill="1" applyBorder="1" applyAlignment="1">
      <alignment vertical="center"/>
    </xf>
    <xf numFmtId="0" fontId="40" fillId="42" borderId="23" xfId="42" applyFont="1" applyFill="1" applyBorder="1" applyAlignment="1">
      <alignment vertical="center"/>
    </xf>
    <xf numFmtId="0" fontId="40" fillId="42" borderId="24" xfId="42" applyFont="1" applyFill="1" applyBorder="1" applyAlignment="1">
      <alignment vertical="center"/>
    </xf>
    <xf numFmtId="0" fontId="37" fillId="42" borderId="23" xfId="0" applyFont="1" applyFill="1" applyBorder="1" applyAlignment="1">
      <alignment vertical="center"/>
    </xf>
    <xf numFmtId="0" fontId="37" fillId="42" borderId="24" xfId="0" applyFont="1" applyFill="1" applyBorder="1" applyAlignment="1">
      <alignment vertical="center"/>
    </xf>
    <xf numFmtId="0" fontId="0" fillId="42" borderId="22" xfId="0" applyFill="1" applyBorder="1"/>
    <xf numFmtId="0" fontId="0" fillId="34" borderId="12" xfId="0" applyFill="1" applyBorder="1"/>
    <xf numFmtId="0" fontId="0" fillId="34" borderId="41" xfId="0" applyFill="1" applyBorder="1"/>
    <xf numFmtId="0" fontId="0" fillId="34" borderId="13" xfId="0" applyFill="1" applyBorder="1"/>
    <xf numFmtId="164" fontId="24" fillId="0" borderId="10" xfId="0" applyNumberFormat="1" applyFont="1" applyBorder="1" applyAlignment="1" applyProtection="1">
      <alignment vertical="center" readingOrder="1"/>
      <protection locked="0"/>
    </xf>
    <xf numFmtId="164" fontId="24" fillId="0" borderId="0" xfId="0" applyNumberFormat="1" applyFont="1" applyAlignment="1" applyProtection="1">
      <alignment vertical="center" readingOrder="1"/>
      <protection locked="0"/>
    </xf>
    <xf numFmtId="0" fontId="24" fillId="0" borderId="0" xfId="0" applyFont="1" applyProtection="1">
      <protection locked="0"/>
    </xf>
    <xf numFmtId="0" fontId="24" fillId="0" borderId="0" xfId="0" applyFont="1" applyAlignment="1" applyProtection="1">
      <alignment vertical="center" readingOrder="1"/>
      <protection locked="0"/>
    </xf>
    <xf numFmtId="9" fontId="24" fillId="0" borderId="0" xfId="0" applyNumberFormat="1" applyFont="1" applyAlignment="1" applyProtection="1">
      <alignment horizontal="center" vertical="center" readingOrder="1"/>
      <protection locked="0"/>
    </xf>
    <xf numFmtId="9" fontId="38" fillId="0" borderId="0" xfId="10" applyNumberFormat="1" applyFont="1" applyFill="1" applyBorder="1" applyAlignment="1" applyProtection="1">
      <alignment horizontal="center" vertical="center" readingOrder="1"/>
      <protection locked="0"/>
    </xf>
    <xf numFmtId="0" fontId="0" fillId="0" borderId="0" xfId="0" applyProtection="1">
      <protection locked="0"/>
    </xf>
    <xf numFmtId="0" fontId="24" fillId="0" borderId="0" xfId="0" applyFont="1" applyAlignment="1" applyProtection="1">
      <alignment horizontal="center" vertical="center"/>
      <protection locked="0"/>
    </xf>
    <xf numFmtId="0" fontId="13" fillId="33" borderId="14" xfId="0" applyFont="1" applyFill="1" applyBorder="1" applyAlignment="1">
      <alignment horizontal="center" vertical="center" wrapText="1"/>
    </xf>
    <xf numFmtId="0" fontId="23" fillId="40" borderId="10" xfId="0" applyFont="1" applyFill="1" applyBorder="1" applyAlignment="1">
      <alignment horizontal="center" vertical="center" wrapText="1" readingOrder="1"/>
    </xf>
    <xf numFmtId="0" fontId="39" fillId="6" borderId="10" xfId="10" applyFont="1" applyBorder="1" applyAlignment="1" applyProtection="1">
      <alignment horizontal="center" vertical="center" wrapText="1" readingOrder="1"/>
    </xf>
    <xf numFmtId="0" fontId="24" fillId="0" borderId="0" xfId="0" applyFont="1" applyAlignment="1">
      <alignment horizontal="center" wrapText="1"/>
    </xf>
    <xf numFmtId="0" fontId="38" fillId="0" borderId="0" xfId="10" applyFont="1" applyFill="1" applyBorder="1" applyAlignment="1" applyProtection="1">
      <alignment horizontal="center"/>
    </xf>
    <xf numFmtId="0" fontId="38" fillId="6" borderId="10" xfId="10" applyFont="1" applyBorder="1" applyAlignment="1" applyProtection="1">
      <alignment horizontal="center" vertical="center" wrapText="1" readingOrder="1"/>
    </xf>
    <xf numFmtId="9" fontId="38" fillId="6" borderId="10" xfId="10" applyNumberFormat="1" applyFont="1" applyBorder="1" applyAlignment="1" applyProtection="1">
      <alignment horizontal="center" vertical="center" wrapText="1" readingOrder="1"/>
    </xf>
    <xf numFmtId="9" fontId="38" fillId="6" borderId="10" xfId="10" applyNumberFormat="1" applyFont="1" applyBorder="1" applyAlignment="1" applyProtection="1">
      <alignment horizontal="center" vertical="center" readingOrder="1"/>
    </xf>
    <xf numFmtId="9" fontId="38" fillId="6" borderId="10" xfId="10" applyNumberFormat="1" applyFont="1" applyBorder="1" applyAlignment="1" applyProtection="1">
      <alignment horizontal="center" vertical="center"/>
    </xf>
    <xf numFmtId="0" fontId="38" fillId="0" borderId="0" xfId="10" applyFont="1" applyFill="1" applyBorder="1" applyAlignment="1" applyProtection="1">
      <alignment horizontal="center" vertical="center" wrapText="1" readingOrder="1"/>
    </xf>
    <xf numFmtId="9" fontId="38" fillId="0" borderId="0" xfId="10" applyNumberFormat="1" applyFont="1" applyFill="1" applyBorder="1" applyAlignment="1" applyProtection="1">
      <alignment horizontal="center" vertical="center" wrapText="1" readingOrder="1"/>
    </xf>
    <xf numFmtId="9" fontId="38" fillId="0" borderId="0" xfId="10" applyNumberFormat="1" applyFont="1" applyFill="1" applyBorder="1" applyProtection="1"/>
    <xf numFmtId="9" fontId="38" fillId="0" borderId="0" xfId="10" applyNumberFormat="1" applyFont="1" applyFill="1" applyBorder="1" applyAlignment="1" applyProtection="1">
      <alignment horizontal="center"/>
    </xf>
    <xf numFmtId="0" fontId="13" fillId="35" borderId="14" xfId="0" applyFont="1" applyFill="1" applyBorder="1" applyAlignment="1">
      <alignment horizontal="center" vertical="center" wrapText="1"/>
    </xf>
    <xf numFmtId="0" fontId="17" fillId="37" borderId="10" xfId="9" applyFont="1" applyFill="1" applyBorder="1" applyAlignment="1" applyProtection="1">
      <alignment horizontal="center" vertical="center" wrapText="1"/>
    </xf>
    <xf numFmtId="0" fontId="43" fillId="33" borderId="24" xfId="0" applyFont="1" applyFill="1" applyBorder="1" applyAlignment="1">
      <alignment horizontal="center" vertical="center" wrapText="1"/>
    </xf>
    <xf numFmtId="0" fontId="33" fillId="34" borderId="0" xfId="0" applyFont="1" applyFill="1"/>
    <xf numFmtId="0" fontId="10" fillId="34" borderId="0" xfId="10" applyFill="1" applyBorder="1" applyAlignment="1">
      <alignment horizontal="center" vertical="center" wrapText="1"/>
    </xf>
    <xf numFmtId="0" fontId="44" fillId="34" borderId="0" xfId="0" applyFont="1" applyFill="1"/>
    <xf numFmtId="0" fontId="0" fillId="34" borderId="0" xfId="0" applyFill="1" applyAlignment="1">
      <alignment horizontal="left"/>
    </xf>
    <xf numFmtId="0" fontId="24" fillId="0" borderId="10" xfId="0" applyFont="1" applyBorder="1" applyAlignment="1" applyProtection="1">
      <alignment vertical="center" wrapText="1"/>
      <protection locked="0"/>
    </xf>
    <xf numFmtId="0" fontId="24" fillId="0" borderId="0" xfId="0" applyFont="1" applyAlignment="1" applyProtection="1">
      <alignment vertical="center" wrapText="1"/>
      <protection locked="0"/>
    </xf>
    <xf numFmtId="9" fontId="38" fillId="6" borderId="10" xfId="10" applyNumberFormat="1" applyFont="1" applyBorder="1" applyAlignment="1" applyProtection="1">
      <alignment horizontal="center" vertical="center" readingOrder="1"/>
      <protection locked="0"/>
    </xf>
    <xf numFmtId="164" fontId="39" fillId="6" borderId="48" xfId="10" applyNumberFormat="1" applyFont="1" applyBorder="1" applyAlignment="1" applyProtection="1">
      <alignment horizontal="center" vertical="center" wrapText="1" readingOrder="1"/>
    </xf>
    <xf numFmtId="164" fontId="13" fillId="33" borderId="13" xfId="0" applyNumberFormat="1" applyFont="1" applyFill="1" applyBorder="1" applyAlignment="1">
      <alignment horizontal="center" vertical="center" wrapText="1"/>
    </xf>
    <xf numFmtId="164" fontId="39" fillId="40" borderId="48" xfId="10" applyNumberFormat="1" applyFont="1" applyFill="1" applyBorder="1" applyAlignment="1" applyProtection="1">
      <alignment horizontal="center" vertical="center" wrapText="1" readingOrder="1"/>
    </xf>
    <xf numFmtId="0" fontId="24" fillId="40" borderId="10" xfId="0" applyFont="1" applyFill="1" applyBorder="1" applyAlignment="1" applyProtection="1">
      <alignment horizontal="center" vertical="center"/>
      <protection locked="0"/>
    </xf>
    <xf numFmtId="0" fontId="24" fillId="0" borderId="10" xfId="0" applyFont="1" applyBorder="1" applyAlignment="1" applyProtection="1">
      <alignment vertical="center" wrapText="1" readingOrder="1"/>
      <protection locked="0"/>
    </xf>
    <xf numFmtId="0" fontId="24" fillId="0" borderId="0" xfId="0" applyFont="1" applyAlignment="1" applyProtection="1">
      <alignment horizontal="left" vertical="center" wrapText="1"/>
      <protection locked="0"/>
    </xf>
    <xf numFmtId="0" fontId="24" fillId="0" borderId="10" xfId="0" applyFont="1" applyBorder="1" applyAlignment="1">
      <alignment horizontal="left" vertical="center"/>
    </xf>
    <xf numFmtId="0" fontId="45" fillId="0" borderId="10" xfId="49" applyFill="1" applyBorder="1" applyAlignment="1" applyProtection="1">
      <alignment vertical="center" readingOrder="1"/>
      <protection locked="0"/>
    </xf>
    <xf numFmtId="0" fontId="45" fillId="0" borderId="10" xfId="49" applyFill="1" applyBorder="1" applyAlignment="1" applyProtection="1">
      <alignment vertical="center" wrapText="1" readingOrder="1"/>
      <protection locked="0"/>
    </xf>
    <xf numFmtId="9" fontId="33" fillId="0" borderId="34" xfId="0" applyNumberFormat="1" applyFont="1" applyBorder="1" applyAlignment="1">
      <alignment horizontal="center" vertical="center"/>
    </xf>
    <xf numFmtId="9" fontId="35" fillId="0" borderId="35" xfId="0" applyNumberFormat="1" applyFont="1" applyBorder="1" applyAlignment="1">
      <alignment horizontal="center" vertical="center"/>
    </xf>
    <xf numFmtId="9" fontId="27" fillId="34" borderId="19" xfId="0" applyNumberFormat="1" applyFont="1" applyFill="1" applyBorder="1" applyAlignment="1">
      <alignment vertical="center"/>
    </xf>
    <xf numFmtId="9" fontId="27" fillId="34" borderId="20" xfId="0" applyNumberFormat="1" applyFont="1" applyFill="1" applyBorder="1" applyAlignment="1">
      <alignment vertical="center"/>
    </xf>
    <xf numFmtId="0" fontId="24" fillId="34" borderId="10" xfId="0" applyFont="1" applyFill="1" applyBorder="1" applyAlignment="1">
      <alignment horizontal="center" vertical="center"/>
    </xf>
    <xf numFmtId="0" fontId="24" fillId="34" borderId="10" xfId="0" applyFont="1" applyFill="1" applyBorder="1" applyAlignment="1">
      <alignment horizontal="left" vertical="center"/>
    </xf>
    <xf numFmtId="9" fontId="33" fillId="0" borderId="10" xfId="0" applyNumberFormat="1" applyFont="1" applyBorder="1" applyAlignment="1">
      <alignment vertical="center"/>
    </xf>
    <xf numFmtId="9" fontId="35" fillId="0" borderId="10" xfId="0" applyNumberFormat="1" applyFont="1" applyBorder="1" applyAlignment="1">
      <alignment vertical="center"/>
    </xf>
    <xf numFmtId="0" fontId="43" fillId="34" borderId="0" xfId="0" applyFont="1" applyFill="1" applyAlignment="1">
      <alignment horizontal="center" vertical="center" wrapText="1"/>
    </xf>
    <xf numFmtId="9" fontId="33" fillId="34" borderId="0" xfId="0" applyNumberFormat="1" applyFont="1" applyFill="1"/>
    <xf numFmtId="0" fontId="0" fillId="0" borderId="12" xfId="0" applyBorder="1" applyAlignment="1" applyProtection="1">
      <alignment vertical="center" wrapText="1"/>
      <protection locked="0"/>
    </xf>
    <xf numFmtId="0" fontId="0" fillId="0" borderId="41" xfId="0" applyBorder="1" applyAlignment="1" applyProtection="1">
      <alignment vertical="center" wrapText="1"/>
      <protection locked="0"/>
    </xf>
    <xf numFmtId="0" fontId="0" fillId="0" borderId="13" xfId="0" applyBorder="1" applyAlignment="1" applyProtection="1">
      <alignment vertical="center" wrapText="1"/>
      <protection locked="0"/>
    </xf>
    <xf numFmtId="0" fontId="48" fillId="0" borderId="10" xfId="0" applyFont="1" applyBorder="1" applyAlignment="1" applyProtection="1">
      <alignment horizontal="left" vertical="center" wrapText="1" readingOrder="1"/>
      <protection locked="0"/>
    </xf>
    <xf numFmtId="0" fontId="23" fillId="46" borderId="10" xfId="0" applyFont="1" applyFill="1" applyBorder="1" applyAlignment="1">
      <alignment horizontal="center" vertical="center" wrapText="1" readingOrder="1"/>
    </xf>
    <xf numFmtId="0" fontId="39" fillId="46" borderId="10" xfId="10" applyFont="1" applyFill="1" applyBorder="1" applyAlignment="1" applyProtection="1">
      <alignment horizontal="center" vertical="center" wrapText="1" readingOrder="1"/>
    </xf>
    <xf numFmtId="0" fontId="23" fillId="47" borderId="10" xfId="0" applyFont="1" applyFill="1" applyBorder="1" applyAlignment="1">
      <alignment horizontal="center" vertical="center" wrapText="1" readingOrder="1"/>
    </xf>
    <xf numFmtId="0" fontId="39" fillId="47" borderId="10" xfId="10" applyFont="1" applyFill="1" applyBorder="1" applyAlignment="1" applyProtection="1">
      <alignment horizontal="center" vertical="center" wrapText="1" readingOrder="1"/>
    </xf>
    <xf numFmtId="0" fontId="23" fillId="48" borderId="10" xfId="0" applyFont="1" applyFill="1" applyBorder="1" applyAlignment="1">
      <alignment horizontal="center" vertical="center" wrapText="1" readingOrder="1"/>
    </xf>
    <xf numFmtId="0" fontId="39" fillId="48" borderId="10" xfId="10" applyFont="1" applyFill="1" applyBorder="1" applyAlignment="1" applyProtection="1">
      <alignment horizontal="center" vertical="center" wrapText="1" readingOrder="1"/>
    </xf>
    <xf numFmtId="0" fontId="23" fillId="49" borderId="10" xfId="0" applyFont="1" applyFill="1" applyBorder="1" applyAlignment="1">
      <alignment horizontal="center" vertical="center" wrapText="1" readingOrder="1"/>
    </xf>
    <xf numFmtId="0" fontId="39" fillId="49" borderId="10" xfId="10" applyFont="1" applyFill="1" applyBorder="1" applyAlignment="1" applyProtection="1">
      <alignment horizontal="center" vertical="center" wrapText="1" readingOrder="1"/>
    </xf>
    <xf numFmtId="0" fontId="37" fillId="50" borderId="16" xfId="0" applyFont="1" applyFill="1" applyBorder="1"/>
    <xf numFmtId="0" fontId="16" fillId="0" borderId="13" xfId="0" applyFont="1" applyBorder="1" applyAlignment="1" applyProtection="1">
      <alignment horizontal="center" vertical="center" wrapText="1"/>
      <protection locked="0"/>
    </xf>
    <xf numFmtId="0" fontId="31" fillId="0" borderId="13" xfId="0" applyFont="1" applyBorder="1" applyAlignment="1" applyProtection="1">
      <alignment horizontal="center" vertical="center" wrapText="1"/>
      <protection locked="0"/>
    </xf>
    <xf numFmtId="0" fontId="37" fillId="50" borderId="17" xfId="0" applyFont="1" applyFill="1" applyBorder="1"/>
    <xf numFmtId="0" fontId="16" fillId="0" borderId="40" xfId="0" applyFont="1" applyBorder="1" applyAlignment="1" applyProtection="1">
      <alignment horizontal="center" vertical="center" wrapText="1"/>
      <protection locked="0"/>
    </xf>
    <xf numFmtId="0" fontId="16" fillId="0" borderId="21" xfId="0" applyFont="1" applyBorder="1" applyAlignment="1" applyProtection="1">
      <alignment horizontal="left" vertical="center" wrapText="1"/>
      <protection locked="0"/>
    </xf>
    <xf numFmtId="0" fontId="10" fillId="6" borderId="21" xfId="10" applyBorder="1" applyAlignment="1">
      <alignment horizontal="center" vertical="center" wrapText="1"/>
    </xf>
    <xf numFmtId="9" fontId="10" fillId="6" borderId="21" xfId="10" applyNumberFormat="1" applyBorder="1" applyAlignment="1">
      <alignment horizontal="center" vertical="center" wrapText="1"/>
    </xf>
    <xf numFmtId="0" fontId="22" fillId="51" borderId="53" xfId="0" applyFont="1" applyFill="1" applyBorder="1" applyAlignment="1">
      <alignment horizontal="center" vertical="center" wrapText="1"/>
    </xf>
    <xf numFmtId="0" fontId="22" fillId="51" borderId="49" xfId="0" applyFont="1" applyFill="1" applyBorder="1" applyAlignment="1">
      <alignment horizontal="center" vertical="center" wrapText="1"/>
    </xf>
    <xf numFmtId="0" fontId="22" fillId="51" borderId="50" xfId="0" applyFont="1" applyFill="1" applyBorder="1" applyAlignment="1">
      <alignment horizontal="center" vertical="center" wrapText="1"/>
    </xf>
    <xf numFmtId="0" fontId="49" fillId="0" borderId="0" xfId="0" applyFont="1" applyAlignment="1">
      <alignment vertical="center" wrapText="1"/>
    </xf>
    <xf numFmtId="0" fontId="23" fillId="0" borderId="10" xfId="0" applyFont="1" applyBorder="1" applyAlignment="1" applyProtection="1">
      <alignment horizontal="left" vertical="top" wrapText="1" readingOrder="1"/>
      <protection locked="0"/>
    </xf>
    <xf numFmtId="0" fontId="24" fillId="0" borderId="10" xfId="0" applyFont="1" applyBorder="1" applyAlignment="1" applyProtection="1">
      <alignment horizontal="left" vertical="center"/>
      <protection locked="0"/>
    </xf>
    <xf numFmtId="0" fontId="38" fillId="6" borderId="10" xfId="10" applyFont="1" applyBorder="1" applyAlignment="1">
      <alignment horizontal="center" vertical="center" wrapText="1"/>
    </xf>
    <xf numFmtId="0" fontId="37" fillId="50" borderId="0" xfId="0" applyFont="1" applyFill="1"/>
    <xf numFmtId="0" fontId="0" fillId="50" borderId="0" xfId="0" applyFill="1"/>
    <xf numFmtId="0" fontId="41" fillId="50" borderId="0" xfId="0" applyFont="1" applyFill="1"/>
    <xf numFmtId="0" fontId="45" fillId="50" borderId="0" xfId="49" applyFill="1"/>
    <xf numFmtId="0" fontId="17" fillId="50" borderId="0" xfId="0" applyFont="1" applyFill="1"/>
    <xf numFmtId="0" fontId="0" fillId="0" borderId="0" xfId="0" applyAlignment="1">
      <alignment vertical="center"/>
    </xf>
    <xf numFmtId="0" fontId="0" fillId="52" borderId="0" xfId="0" applyFill="1" applyAlignment="1">
      <alignment vertical="center"/>
    </xf>
    <xf numFmtId="0" fontId="51" fillId="45" borderId="0" xfId="0" applyFont="1" applyFill="1"/>
    <xf numFmtId="0" fontId="36" fillId="45" borderId="0" xfId="0" applyFont="1" applyFill="1"/>
    <xf numFmtId="0" fontId="36" fillId="45" borderId="0" xfId="0" applyFont="1" applyFill="1" applyAlignment="1">
      <alignment vertical="top" wrapText="1"/>
    </xf>
    <xf numFmtId="0" fontId="27" fillId="34" borderId="30" xfId="0" applyFont="1" applyFill="1" applyBorder="1" applyAlignment="1">
      <alignment horizontal="center" vertical="center"/>
    </xf>
    <xf numFmtId="0" fontId="27" fillId="34" borderId="33" xfId="0" applyFont="1" applyFill="1" applyBorder="1" applyAlignment="1">
      <alignment horizontal="center" vertical="center"/>
    </xf>
    <xf numFmtId="0" fontId="27" fillId="34" borderId="20" xfId="0" applyFont="1" applyFill="1" applyBorder="1" applyAlignment="1">
      <alignment horizontal="center" vertical="center"/>
    </xf>
    <xf numFmtId="0" fontId="50" fillId="50" borderId="0" xfId="0" applyFont="1" applyFill="1" applyAlignment="1">
      <alignment horizontal="center" wrapText="1"/>
    </xf>
    <xf numFmtId="0" fontId="50" fillId="50" borderId="0" xfId="0" applyFont="1" applyFill="1" applyAlignment="1">
      <alignment horizontal="center" vertical="top" wrapText="1"/>
    </xf>
    <xf numFmtId="0" fontId="28" fillId="34" borderId="0" xfId="0" applyFont="1" applyFill="1" applyAlignment="1">
      <alignment horizontal="center" vertical="center"/>
    </xf>
    <xf numFmtId="0" fontId="37" fillId="42" borderId="0" xfId="0" applyFont="1" applyFill="1" applyAlignment="1">
      <alignment horizontal="left" vertical="center"/>
    </xf>
    <xf numFmtId="0" fontId="36" fillId="45" borderId="0" xfId="0" applyFont="1" applyFill="1" applyAlignment="1">
      <alignment vertical="top" wrapText="1"/>
    </xf>
    <xf numFmtId="0" fontId="52" fillId="6" borderId="32" xfId="10" applyFont="1" applyBorder="1" applyAlignment="1">
      <alignment horizontal="center" vertical="center" wrapText="1"/>
    </xf>
    <xf numFmtId="0" fontId="52" fillId="6" borderId="19" xfId="10" applyFont="1" applyBorder="1" applyAlignment="1">
      <alignment horizontal="center" vertical="center" wrapText="1"/>
    </xf>
    <xf numFmtId="0" fontId="52" fillId="6" borderId="29" xfId="10" applyFont="1" applyBorder="1" applyAlignment="1">
      <alignment horizontal="center" vertical="center" wrapText="1"/>
    </xf>
    <xf numFmtId="0" fontId="37" fillId="42" borderId="22" xfId="0" applyFont="1" applyFill="1" applyBorder="1" applyAlignment="1">
      <alignment horizontal="center" wrapText="1"/>
    </xf>
    <xf numFmtId="0" fontId="37" fillId="42" borderId="23" xfId="0" applyFont="1" applyFill="1" applyBorder="1" applyAlignment="1">
      <alignment horizontal="center" wrapText="1"/>
    </xf>
    <xf numFmtId="0" fontId="37" fillId="42" borderId="24" xfId="0" applyFont="1" applyFill="1" applyBorder="1" applyAlignment="1">
      <alignment horizontal="center" wrapText="1"/>
    </xf>
    <xf numFmtId="9" fontId="27" fillId="34" borderId="19" xfId="0" applyNumberFormat="1" applyFont="1" applyFill="1" applyBorder="1" applyAlignment="1">
      <alignment vertical="center"/>
    </xf>
    <xf numFmtId="9" fontId="27" fillId="34" borderId="18" xfId="0" applyNumberFormat="1" applyFont="1" applyFill="1" applyBorder="1" applyAlignment="1">
      <alignment vertical="center"/>
    </xf>
    <xf numFmtId="0" fontId="13" fillId="44" borderId="25" xfId="10" applyFont="1" applyFill="1" applyBorder="1" applyAlignment="1">
      <alignment horizontal="center" vertical="center" wrapText="1"/>
    </xf>
    <xf numFmtId="0" fontId="13" fillId="44" borderId="26" xfId="10" applyFont="1" applyFill="1" applyBorder="1" applyAlignment="1">
      <alignment horizontal="center" vertical="center" wrapText="1"/>
    </xf>
    <xf numFmtId="0" fontId="22" fillId="51" borderId="54" xfId="0" applyFont="1" applyFill="1" applyBorder="1" applyAlignment="1">
      <alignment horizontal="left" vertical="center" wrapText="1"/>
    </xf>
    <xf numFmtId="0" fontId="22" fillId="51" borderId="23" xfId="0" applyFont="1" applyFill="1" applyBorder="1" applyAlignment="1">
      <alignment horizontal="left" vertical="center" wrapText="1"/>
    </xf>
    <xf numFmtId="0" fontId="22" fillId="51" borderId="24" xfId="0" applyFont="1" applyFill="1" applyBorder="1" applyAlignment="1">
      <alignment horizontal="left" vertical="center" wrapText="1"/>
    </xf>
    <xf numFmtId="0" fontId="0" fillId="0" borderId="12" xfId="0" applyBorder="1" applyAlignment="1" applyProtection="1">
      <alignment vertical="center" wrapText="1"/>
      <protection locked="0"/>
    </xf>
    <xf numFmtId="0" fontId="0" fillId="0" borderId="41" xfId="0" applyBorder="1" applyAlignment="1" applyProtection="1">
      <alignment vertical="center" wrapText="1"/>
      <protection locked="0"/>
    </xf>
    <xf numFmtId="0" fontId="0" fillId="0" borderId="13" xfId="0" applyBorder="1" applyAlignment="1" applyProtection="1">
      <alignment vertical="center" wrapText="1"/>
      <protection locked="0"/>
    </xf>
    <xf numFmtId="0" fontId="33" fillId="0" borderId="25" xfId="0" applyFont="1" applyBorder="1" applyAlignment="1">
      <alignment vertical="center" wrapText="1"/>
    </xf>
    <xf numFmtId="0" fontId="33" fillId="0" borderId="26" xfId="0" applyFont="1" applyBorder="1" applyAlignment="1">
      <alignment vertical="center" wrapText="1"/>
    </xf>
    <xf numFmtId="0" fontId="33" fillId="0" borderId="44" xfId="0" applyFont="1" applyBorder="1" applyAlignment="1">
      <alignment vertical="center" wrapText="1"/>
    </xf>
    <xf numFmtId="0" fontId="33" fillId="0" borderId="45" xfId="0" applyFont="1" applyBorder="1" applyAlignment="1">
      <alignment horizontal="left" vertical="center" wrapText="1"/>
    </xf>
    <xf numFmtId="0" fontId="33" fillId="0" borderId="46" xfId="0" applyFont="1" applyBorder="1" applyAlignment="1">
      <alignment horizontal="left" vertical="center" wrapText="1"/>
    </xf>
    <xf numFmtId="0" fontId="33" fillId="0" borderId="47" xfId="0" applyFont="1" applyBorder="1" applyAlignment="1">
      <alignment horizontal="left" vertical="center" wrapText="1"/>
    </xf>
    <xf numFmtId="0" fontId="43" fillId="33" borderId="22" xfId="0" applyFont="1" applyFill="1" applyBorder="1" applyAlignment="1">
      <alignment horizontal="left" vertical="center" wrapText="1"/>
    </xf>
    <xf numFmtId="0" fontId="43" fillId="33" borderId="23" xfId="0" applyFont="1" applyFill="1" applyBorder="1" applyAlignment="1">
      <alignment horizontal="left" vertical="center" wrapText="1"/>
    </xf>
    <xf numFmtId="0" fontId="43" fillId="33" borderId="49" xfId="0" applyFont="1" applyFill="1" applyBorder="1" applyAlignment="1">
      <alignment horizontal="left" vertical="center" wrapText="1"/>
    </xf>
    <xf numFmtId="0" fontId="22" fillId="51" borderId="22" xfId="0" applyFont="1" applyFill="1" applyBorder="1" applyAlignment="1">
      <alignment horizontal="center" vertical="center" wrapText="1"/>
    </xf>
    <xf numFmtId="0" fontId="22" fillId="51" borderId="24" xfId="0" applyFont="1" applyFill="1" applyBorder="1" applyAlignment="1">
      <alignment horizontal="center" vertical="center" wrapText="1"/>
    </xf>
    <xf numFmtId="0" fontId="33" fillId="0" borderId="36" xfId="0" applyFont="1" applyBorder="1" applyAlignment="1">
      <alignment horizontal="center" vertical="center"/>
    </xf>
    <xf numFmtId="0" fontId="33" fillId="0" borderId="38" xfId="0" applyFont="1" applyBorder="1" applyAlignment="1">
      <alignment horizontal="center" vertical="center"/>
    </xf>
    <xf numFmtId="0" fontId="33" fillId="0" borderId="43" xfId="0" applyFont="1" applyBorder="1" applyAlignment="1">
      <alignment horizontal="center" vertical="center"/>
    </xf>
    <xf numFmtId="0" fontId="33" fillId="0" borderId="42" xfId="0" applyFont="1" applyBorder="1" applyAlignment="1">
      <alignment horizontal="center" vertical="center"/>
    </xf>
    <xf numFmtId="0" fontId="33" fillId="0" borderId="39" xfId="0" applyFont="1" applyBorder="1" applyAlignment="1">
      <alignment horizontal="center" vertical="center"/>
    </xf>
    <xf numFmtId="0" fontId="33" fillId="0" borderId="40" xfId="0" applyFont="1" applyBorder="1" applyAlignment="1">
      <alignment horizontal="center" vertical="center"/>
    </xf>
    <xf numFmtId="0" fontId="0" fillId="34" borderId="12" xfId="0" applyFill="1" applyBorder="1" applyAlignment="1" applyProtection="1">
      <alignment vertical="center" wrapText="1"/>
      <protection locked="0"/>
    </xf>
    <xf numFmtId="0" fontId="0" fillId="34" borderId="41" xfId="0" applyFill="1" applyBorder="1" applyAlignment="1" applyProtection="1">
      <alignment vertical="center" wrapText="1"/>
      <protection locked="0"/>
    </xf>
    <xf numFmtId="0" fontId="0" fillId="34" borderId="13" xfId="0" applyFill="1" applyBorder="1" applyAlignment="1" applyProtection="1">
      <alignment vertical="center" wrapText="1"/>
      <protection locked="0"/>
    </xf>
    <xf numFmtId="0" fontId="18" fillId="0" borderId="12" xfId="42" applyBorder="1" applyAlignment="1" applyProtection="1">
      <alignment vertical="center"/>
      <protection locked="0"/>
    </xf>
    <xf numFmtId="0" fontId="18" fillId="0" borderId="41" xfId="42" applyBorder="1" applyAlignment="1" applyProtection="1">
      <alignment vertical="center"/>
      <protection locked="0"/>
    </xf>
    <xf numFmtId="0" fontId="18" fillId="0" borderId="13" xfId="42" applyBorder="1" applyAlignment="1" applyProtection="1">
      <alignment vertical="center"/>
      <protection locked="0"/>
    </xf>
    <xf numFmtId="0" fontId="33" fillId="0" borderId="51" xfId="0" applyFont="1" applyBorder="1" applyAlignment="1">
      <alignment horizontal="center" vertical="center"/>
    </xf>
    <xf numFmtId="0" fontId="33" fillId="0" borderId="52" xfId="0" applyFont="1" applyBorder="1" applyAlignment="1">
      <alignment horizontal="center" vertical="center"/>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0" fillId="0" borderId="39" xfId="0" applyBorder="1" applyAlignment="1" applyProtection="1">
      <alignment vertical="center" wrapText="1"/>
      <protection locked="0"/>
    </xf>
    <xf numFmtId="0" fontId="0" fillId="0" borderId="11" xfId="0" applyBorder="1" applyAlignment="1" applyProtection="1">
      <alignment vertical="center" wrapText="1"/>
      <protection locked="0"/>
    </xf>
    <xf numFmtId="0" fontId="0" fillId="0" borderId="40" xfId="0" applyBorder="1" applyAlignment="1" applyProtection="1">
      <alignment vertical="center" wrapText="1"/>
      <protection locked="0"/>
    </xf>
    <xf numFmtId="0" fontId="46" fillId="44" borderId="21" xfId="0" applyFont="1" applyFill="1" applyBorder="1" applyAlignment="1">
      <alignment horizontal="center" vertical="center"/>
    </xf>
    <xf numFmtId="0" fontId="13" fillId="41" borderId="12" xfId="0" applyFont="1" applyFill="1" applyBorder="1" applyAlignment="1">
      <alignment horizontal="center"/>
    </xf>
    <xf numFmtId="0" fontId="13" fillId="41" borderId="41" xfId="0" applyFont="1" applyFill="1" applyBorder="1" applyAlignment="1">
      <alignment horizontal="center"/>
    </xf>
    <xf numFmtId="0" fontId="13" fillId="41" borderId="13" xfId="0" applyFont="1" applyFill="1" applyBorder="1" applyAlignment="1">
      <alignment horizontal="center"/>
    </xf>
    <xf numFmtId="0" fontId="13" fillId="38" borderId="12" xfId="0" applyFont="1" applyFill="1" applyBorder="1" applyAlignment="1">
      <alignment horizontal="center"/>
    </xf>
    <xf numFmtId="0" fontId="13" fillId="38" borderId="41" xfId="0" applyFont="1" applyFill="1" applyBorder="1" applyAlignment="1">
      <alignment horizontal="center"/>
    </xf>
    <xf numFmtId="0" fontId="13" fillId="38" borderId="13" xfId="0" applyFont="1" applyFill="1" applyBorder="1" applyAlignment="1">
      <alignment horizontal="center"/>
    </xf>
    <xf numFmtId="0" fontId="42" fillId="42" borderId="36" xfId="0" applyFont="1" applyFill="1" applyBorder="1" applyAlignment="1">
      <alignment horizontal="center" vertical="center" wrapText="1"/>
    </xf>
    <xf numFmtId="0" fontId="42" fillId="42" borderId="37" xfId="0" applyFont="1" applyFill="1" applyBorder="1" applyAlignment="1">
      <alignment horizontal="center" vertical="center" wrapText="1"/>
    </xf>
    <xf numFmtId="0" fontId="42" fillId="42" borderId="38" xfId="0" applyFont="1" applyFill="1" applyBorder="1" applyAlignment="1">
      <alignment horizontal="center" vertical="center" wrapText="1"/>
    </xf>
    <xf numFmtId="0" fontId="42" fillId="42" borderId="39" xfId="0" applyFont="1" applyFill="1" applyBorder="1" applyAlignment="1">
      <alignment horizontal="center" vertical="center" wrapText="1"/>
    </xf>
    <xf numFmtId="0" fontId="42" fillId="42" borderId="11" xfId="0" applyFont="1" applyFill="1" applyBorder="1" applyAlignment="1">
      <alignment horizontal="center" vertical="center" wrapText="1"/>
    </xf>
    <xf numFmtId="0" fontId="42" fillId="42" borderId="40" xfId="0" applyFont="1" applyFill="1" applyBorder="1" applyAlignment="1">
      <alignment horizontal="center" vertical="center" wrapText="1"/>
    </xf>
    <xf numFmtId="0" fontId="42" fillId="43" borderId="12" xfId="0" applyFont="1" applyFill="1" applyBorder="1" applyAlignment="1">
      <alignment horizontal="center" vertical="center" wrapText="1"/>
    </xf>
    <xf numFmtId="0" fontId="42" fillId="43" borderId="13" xfId="0" applyFont="1" applyFill="1" applyBorder="1" applyAlignment="1">
      <alignment horizontal="center" vertical="center" wrapText="1"/>
    </xf>
    <xf numFmtId="0" fontId="36" fillId="45" borderId="0" xfId="0" applyFont="1" applyFill="1" applyAlignment="1">
      <alignment horizontal="center" vertical="top" wrapText="1"/>
    </xf>
    <xf numFmtId="0" fontId="0" fillId="53" borderId="0" xfId="0" applyFill="1"/>
  </cellXfs>
  <cellStyles count="50">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xcel Built-in Normal" xfId="42" xr:uid="{00000000-0005-0000-0000-00001A000000}"/>
    <cellStyle name="Excel Built-in Normal 2" xfId="45" xr:uid="{00000000-0005-0000-0000-00001B000000}"/>
    <cellStyle name="Hipervínculo" xfId="49" builtinId="8"/>
    <cellStyle name="Incorrecto" xfId="7" builtinId="27" customBuiltin="1"/>
    <cellStyle name="Neutral" xfId="8" builtinId="28" customBuiltin="1"/>
    <cellStyle name="Normal" xfId="0" builtinId="0"/>
    <cellStyle name="Normal 12" xfId="44" xr:uid="{00000000-0005-0000-0000-000025000000}"/>
    <cellStyle name="Normal 17" xfId="43" xr:uid="{00000000-0005-0000-0000-000026000000}"/>
    <cellStyle name="Notas" xfId="15" builtinId="10" customBuiltin="1"/>
    <cellStyle name="Salida" xfId="10" builtinId="21" customBuiltin="1"/>
    <cellStyle name="TableStyleLight1" xfId="46" xr:uid="{00000000-0005-0000-0000-00002B000000}"/>
    <cellStyle name="Texto de advertencia" xfId="14" builtinId="11" customBuiltin="1"/>
    <cellStyle name="Texto explicativo" xfId="16" builtinId="53" customBuiltin="1"/>
    <cellStyle name="Title 2" xfId="48" xr:uid="{00000000-0005-0000-0000-00002D000000}"/>
    <cellStyle name="Title 3" xfId="47" xr:uid="{00000000-0005-0000-0000-00002E000000}"/>
    <cellStyle name="Título" xfId="1" builtinId="15" customBuiltin="1"/>
    <cellStyle name="Título 2" xfId="3" builtinId="17" customBuiltin="1"/>
    <cellStyle name="Título 3" xfId="4" builtinId="18" customBuiltin="1"/>
    <cellStyle name="Total" xfId="17" builtinId="25"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color rgb="FFFF4B4B"/>
      <color rgb="FFB3C7CA"/>
      <color rgb="FFB3EEFF"/>
      <color rgb="FFEEF4E9"/>
      <color rgb="FFC48976"/>
      <color rgb="FFFFFF71"/>
      <color rgb="FFFFFF53"/>
      <color rgb="FFDBA4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RESULTADOS TOTALES</a:t>
            </a:r>
          </a:p>
        </c:rich>
      </c:tx>
      <c:layout>
        <c:manualLayout>
          <c:xMode val="edge"/>
          <c:yMode val="edge"/>
          <c:x val="0.35382045929018796"/>
          <c:y val="2.78940027894002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cat>
            <c:strRef>
              <c:f>Resultados!$G$6:$G$12</c:f>
              <c:strCache>
                <c:ptCount val="7"/>
                <c:pt idx="0">
                  <c:v>Driver de Negocio</c:v>
                </c:pt>
                <c:pt idx="1">
                  <c:v>Driver de Cumplimiento</c:v>
                </c:pt>
                <c:pt idx="2">
                  <c:v>Casos de Uso Nivel 1</c:v>
                </c:pt>
                <c:pt idx="3">
                  <c:v>Casos de Uso Nivel 2</c:v>
                </c:pt>
                <c:pt idx="4">
                  <c:v>Reglas de correlación (Nivel 3)</c:v>
                </c:pt>
                <c:pt idx="5">
                  <c:v>Tecnologias de Detección</c:v>
                </c:pt>
                <c:pt idx="6">
                  <c:v>Fuentes de eventos de Datos</c:v>
                </c:pt>
              </c:strCache>
            </c:strRef>
          </c:cat>
          <c:val>
            <c:numRef>
              <c:f>Resultados!$H$6:$H$12</c:f>
              <c:numCache>
                <c:formatCode>General</c:formatCode>
                <c:ptCount val="7"/>
              </c:numCache>
            </c:numRef>
          </c:val>
          <c:extLst>
            <c:ext xmlns:c16="http://schemas.microsoft.com/office/drawing/2014/chart" uri="{C3380CC4-5D6E-409C-BE32-E72D297353CC}">
              <c16:uniqueId val="{00000000-8040-4FDB-A816-6B2495AA07FF}"/>
            </c:ext>
          </c:extLst>
        </c:ser>
        <c:ser>
          <c:idx val="1"/>
          <c:order val="1"/>
          <c:spPr>
            <a:solidFill>
              <a:schemeClr val="accent2"/>
            </a:solidFill>
            <a:ln>
              <a:noFill/>
            </a:ln>
            <a:effectLst/>
          </c:spPr>
          <c:invertIfNegative val="0"/>
          <c:cat>
            <c:strRef>
              <c:f>Resultados!$G$6:$G$12</c:f>
              <c:strCache>
                <c:ptCount val="7"/>
                <c:pt idx="0">
                  <c:v>Driver de Negocio</c:v>
                </c:pt>
                <c:pt idx="1">
                  <c:v>Driver de Cumplimiento</c:v>
                </c:pt>
                <c:pt idx="2">
                  <c:v>Casos de Uso Nivel 1</c:v>
                </c:pt>
                <c:pt idx="3">
                  <c:v>Casos de Uso Nivel 2</c:v>
                </c:pt>
                <c:pt idx="4">
                  <c:v>Reglas de correlación (Nivel 3)</c:v>
                </c:pt>
                <c:pt idx="5">
                  <c:v>Tecnologias de Detección</c:v>
                </c:pt>
                <c:pt idx="6">
                  <c:v>Fuentes de eventos de Datos</c:v>
                </c:pt>
              </c:strCache>
            </c:strRef>
          </c:cat>
          <c:val>
            <c:numRef>
              <c:f>Resultados!$I$6:$I$12</c:f>
              <c:numCache>
                <c:formatCode>General</c:formatCode>
                <c:ptCount val="7"/>
              </c:numCache>
            </c:numRef>
          </c:val>
          <c:extLst>
            <c:ext xmlns:c16="http://schemas.microsoft.com/office/drawing/2014/chart" uri="{C3380CC4-5D6E-409C-BE32-E72D297353CC}">
              <c16:uniqueId val="{00000001-8040-4FDB-A816-6B2495AA07FF}"/>
            </c:ext>
          </c:extLst>
        </c:ser>
        <c:ser>
          <c:idx val="2"/>
          <c:order val="2"/>
          <c:spPr>
            <a:solidFill>
              <a:schemeClr val="accent3"/>
            </a:solidFill>
            <a:ln>
              <a:noFill/>
            </a:ln>
            <a:effectLst/>
          </c:spPr>
          <c:invertIfNegative val="0"/>
          <c:cat>
            <c:strRef>
              <c:f>Resultados!$G$6:$G$12</c:f>
              <c:strCache>
                <c:ptCount val="7"/>
                <c:pt idx="0">
                  <c:v>Driver de Negocio</c:v>
                </c:pt>
                <c:pt idx="1">
                  <c:v>Driver de Cumplimiento</c:v>
                </c:pt>
                <c:pt idx="2">
                  <c:v>Casos de Uso Nivel 1</c:v>
                </c:pt>
                <c:pt idx="3">
                  <c:v>Casos de Uso Nivel 2</c:v>
                </c:pt>
                <c:pt idx="4">
                  <c:v>Reglas de correlación (Nivel 3)</c:v>
                </c:pt>
                <c:pt idx="5">
                  <c:v>Tecnologias de Detección</c:v>
                </c:pt>
                <c:pt idx="6">
                  <c:v>Fuentes de eventos de Datos</c:v>
                </c:pt>
              </c:strCache>
            </c:strRef>
          </c:cat>
          <c:val>
            <c:numRef>
              <c:f>Resultados!$J$6:$J$12</c:f>
              <c:numCache>
                <c:formatCode>General</c:formatCode>
                <c:ptCount val="7"/>
              </c:numCache>
            </c:numRef>
          </c:val>
          <c:extLst>
            <c:ext xmlns:c16="http://schemas.microsoft.com/office/drawing/2014/chart" uri="{C3380CC4-5D6E-409C-BE32-E72D297353CC}">
              <c16:uniqueId val="{00000002-8040-4FDB-A816-6B2495AA07FF}"/>
            </c:ext>
          </c:extLst>
        </c:ser>
        <c:ser>
          <c:idx val="3"/>
          <c:order val="3"/>
          <c:spPr>
            <a:solidFill>
              <a:schemeClr val="accent4"/>
            </a:solidFill>
            <a:ln>
              <a:noFill/>
            </a:ln>
            <a:effectLst/>
          </c:spPr>
          <c:invertIfNegative val="0"/>
          <c:cat>
            <c:strRef>
              <c:f>Resultados!$G$6:$G$12</c:f>
              <c:strCache>
                <c:ptCount val="7"/>
                <c:pt idx="0">
                  <c:v>Driver de Negocio</c:v>
                </c:pt>
                <c:pt idx="1">
                  <c:v>Driver de Cumplimiento</c:v>
                </c:pt>
                <c:pt idx="2">
                  <c:v>Casos de Uso Nivel 1</c:v>
                </c:pt>
                <c:pt idx="3">
                  <c:v>Casos de Uso Nivel 2</c:v>
                </c:pt>
                <c:pt idx="4">
                  <c:v>Reglas de correlación (Nivel 3)</c:v>
                </c:pt>
                <c:pt idx="5">
                  <c:v>Tecnologias de Detección</c:v>
                </c:pt>
                <c:pt idx="6">
                  <c:v>Fuentes de eventos de Datos</c:v>
                </c:pt>
              </c:strCache>
            </c:strRef>
          </c:cat>
          <c:val>
            <c:numRef>
              <c:f>Resultados!$K$6:$K$12</c:f>
              <c:numCache>
                <c:formatCode>General</c:formatCode>
                <c:ptCount val="7"/>
                <c:pt idx="0">
                  <c:v>6</c:v>
                </c:pt>
                <c:pt idx="1">
                  <c:v>15</c:v>
                </c:pt>
                <c:pt idx="2">
                  <c:v>19</c:v>
                </c:pt>
                <c:pt idx="3">
                  <c:v>238</c:v>
                </c:pt>
                <c:pt idx="4">
                  <c:v>535</c:v>
                </c:pt>
                <c:pt idx="5">
                  <c:v>6.9999999999999805</c:v>
                </c:pt>
                <c:pt idx="6">
                  <c:v>6.999999999999984</c:v>
                </c:pt>
              </c:numCache>
            </c:numRef>
          </c:val>
          <c:extLst>
            <c:ext xmlns:c16="http://schemas.microsoft.com/office/drawing/2014/chart" uri="{C3380CC4-5D6E-409C-BE32-E72D297353CC}">
              <c16:uniqueId val="{00000003-8040-4FDB-A816-6B2495AA07FF}"/>
            </c:ext>
          </c:extLst>
        </c:ser>
        <c:dLbls>
          <c:showLegendKey val="0"/>
          <c:showVal val="0"/>
          <c:showCatName val="0"/>
          <c:showSerName val="0"/>
          <c:showPercent val="0"/>
          <c:showBubbleSize val="0"/>
        </c:dLbls>
        <c:gapWidth val="182"/>
        <c:axId val="476977135"/>
        <c:axId val="476978575"/>
      </c:barChart>
      <c:catAx>
        <c:axId val="47697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6978575"/>
        <c:crosses val="autoZero"/>
        <c:auto val="1"/>
        <c:lblAlgn val="ctr"/>
        <c:lblOffset val="100"/>
        <c:noMultiLvlLbl val="0"/>
      </c:catAx>
      <c:valAx>
        <c:axId val="476978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6977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strRef>
              <c:f>Tácticas!$I$2</c:f>
              <c:strCache>
                <c:ptCount val="1"/>
                <c:pt idx="0">
                  <c:v>Efectividad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(Tácticas!$D$3,Tácticas!$D$11:$D$16,Tácticas!$D$18:$D$23)</c:f>
              <c:strCache>
                <c:ptCount val="13"/>
                <c:pt idx="0">
                  <c:v>Reconnaissance</c:v>
                </c:pt>
                <c:pt idx="1">
                  <c:v>Discovery</c:v>
                </c:pt>
                <c:pt idx="2">
                  <c:v>Lateral Movement</c:v>
                </c:pt>
                <c:pt idx="3">
                  <c:v>Collection</c:v>
                </c:pt>
                <c:pt idx="4">
                  <c:v>Command &amp; Control</c:v>
                </c:pt>
                <c:pt idx="5">
                  <c:v>Exfiltration</c:v>
                </c:pt>
                <c:pt idx="6">
                  <c:v>Impact</c:v>
                </c:pt>
                <c:pt idx="7">
                  <c:v>Fraude y Extorsion</c:v>
                </c:pt>
                <c:pt idx="8">
                  <c:v>Denegacion de Servicio</c:v>
                </c:pt>
                <c:pt idx="9">
                  <c:v>Acceso Fisico Comprometido</c:v>
                </c:pt>
                <c:pt idx="10">
                  <c:v>Listas de Negas Ips</c:v>
                </c:pt>
                <c:pt idx="11">
                  <c:v>Sabotaje</c:v>
                </c:pt>
                <c:pt idx="12">
                  <c:v>Violacion de Politicas Internas</c:v>
                </c:pt>
              </c:strCache>
            </c:strRef>
          </c:cat>
          <c:val>
            <c:numRef>
              <c:f>(Tácticas!$I$3,Tácticas!$I$11:$I$16,Tácticas!$I$18:$I$23)</c:f>
              <c:numCache>
                <c:formatCode>0%</c:formatCode>
                <c:ptCount val="13"/>
                <c:pt idx="0">
                  <c:v>0.13849999999999998</c:v>
                </c:pt>
                <c:pt idx="1">
                  <c:v>0.83100000000000007</c:v>
                </c:pt>
                <c:pt idx="2">
                  <c:v>0.82000000000000017</c:v>
                </c:pt>
                <c:pt idx="3">
                  <c:v>0.83411764705882341</c:v>
                </c:pt>
                <c:pt idx="4">
                  <c:v>0.82781249999999995</c:v>
                </c:pt>
                <c:pt idx="5">
                  <c:v>0.82944444444444454</c:v>
                </c:pt>
                <c:pt idx="6">
                  <c:v>0.8373076923076922</c:v>
                </c:pt>
                <c:pt idx="7">
                  <c:v>0.77500000000000002</c:v>
                </c:pt>
                <c:pt idx="8">
                  <c:v>0.81833333333333336</c:v>
                </c:pt>
                <c:pt idx="9">
                  <c:v>0.8666666666666667</c:v>
                </c:pt>
                <c:pt idx="10">
                  <c:v>0.86499999999999988</c:v>
                </c:pt>
                <c:pt idx="11">
                  <c:v>0.85166666666666657</c:v>
                </c:pt>
                <c:pt idx="12">
                  <c:v>0.81666666666666676</c:v>
                </c:pt>
              </c:numCache>
            </c:numRef>
          </c:val>
          <c:extLst>
            <c:ext xmlns:c16="http://schemas.microsoft.com/office/drawing/2014/chart" uri="{C3380CC4-5D6E-409C-BE32-E72D297353CC}">
              <c16:uniqueId val="{00000000-E59F-4717-A541-7D65F7A97DD8}"/>
            </c:ext>
          </c:extLst>
        </c:ser>
        <c:ser>
          <c:idx val="0"/>
          <c:order val="1"/>
          <c:tx>
            <c:strRef>
              <c:f>Tácticas!$J$2</c:f>
              <c:strCache>
                <c:ptCount val="1"/>
                <c:pt idx="0">
                  <c:v>Implementacion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(Tácticas!$D$3,Tácticas!$D$11:$D$16,Tácticas!$D$18:$D$23)</c:f>
              <c:strCache>
                <c:ptCount val="13"/>
                <c:pt idx="0">
                  <c:v>Reconnaissance</c:v>
                </c:pt>
                <c:pt idx="1">
                  <c:v>Discovery</c:v>
                </c:pt>
                <c:pt idx="2">
                  <c:v>Lateral Movement</c:v>
                </c:pt>
                <c:pt idx="3">
                  <c:v>Collection</c:v>
                </c:pt>
                <c:pt idx="4">
                  <c:v>Command &amp; Control</c:v>
                </c:pt>
                <c:pt idx="5">
                  <c:v>Exfiltration</c:v>
                </c:pt>
                <c:pt idx="6">
                  <c:v>Impact</c:v>
                </c:pt>
                <c:pt idx="7">
                  <c:v>Fraude y Extorsion</c:v>
                </c:pt>
                <c:pt idx="8">
                  <c:v>Denegacion de Servicio</c:v>
                </c:pt>
                <c:pt idx="9">
                  <c:v>Acceso Fisico Comprometido</c:v>
                </c:pt>
                <c:pt idx="10">
                  <c:v>Listas de Negas Ips</c:v>
                </c:pt>
                <c:pt idx="11">
                  <c:v>Sabotaje</c:v>
                </c:pt>
                <c:pt idx="12">
                  <c:v>Violacion de Politicas Internas</c:v>
                </c:pt>
              </c:strCache>
            </c:strRef>
          </c:cat>
          <c:val>
            <c:numRef>
              <c:f>(Tácticas!$J$3,Tácticas!$J$11:$J$16,Tácticas!$J$18:$J$23)</c:f>
              <c:numCache>
                <c:formatCode>0%</c:formatCode>
                <c:ptCount val="13"/>
                <c:pt idx="0">
                  <c:v>0.1085</c:v>
                </c:pt>
                <c:pt idx="1">
                  <c:v>0.66666666666666663</c:v>
                </c:pt>
                <c:pt idx="2">
                  <c:v>0.64222222222222214</c:v>
                </c:pt>
                <c:pt idx="3">
                  <c:v>0.6655882352941177</c:v>
                </c:pt>
                <c:pt idx="4">
                  <c:v>0.66249999999999998</c:v>
                </c:pt>
                <c:pt idx="5">
                  <c:v>0.6661111111111111</c:v>
                </c:pt>
                <c:pt idx="6">
                  <c:v>0.65923076923076929</c:v>
                </c:pt>
                <c:pt idx="7">
                  <c:v>0.66</c:v>
                </c:pt>
                <c:pt idx="8">
                  <c:v>0.68333333333333324</c:v>
                </c:pt>
                <c:pt idx="9">
                  <c:v>0.66666666666666663</c:v>
                </c:pt>
                <c:pt idx="10">
                  <c:v>0.64166666666666672</c:v>
                </c:pt>
                <c:pt idx="11">
                  <c:v>0.65499999999999992</c:v>
                </c:pt>
                <c:pt idx="12">
                  <c:v>0.66833333333333345</c:v>
                </c:pt>
              </c:numCache>
            </c:numRef>
          </c:val>
          <c:extLst>
            <c:ext xmlns:c16="http://schemas.microsoft.com/office/drawing/2014/chart" uri="{C3380CC4-5D6E-409C-BE32-E72D297353CC}">
              <c16:uniqueId val="{00000001-E59F-4717-A541-7D65F7A97DD8}"/>
            </c:ext>
          </c:extLst>
        </c:ser>
        <c:ser>
          <c:idx val="1"/>
          <c:order val="2"/>
          <c:tx>
            <c:strRef>
              <c:f>Tácticas!$K$2</c:f>
              <c:strCache>
                <c:ptCount val="1"/>
                <c:pt idx="0">
                  <c:v>Cobertura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(Tácticas!$D$3,Tácticas!$D$11:$D$16,Tácticas!$D$18:$D$23)</c:f>
              <c:strCache>
                <c:ptCount val="13"/>
                <c:pt idx="0">
                  <c:v>Reconnaissance</c:v>
                </c:pt>
                <c:pt idx="1">
                  <c:v>Discovery</c:v>
                </c:pt>
                <c:pt idx="2">
                  <c:v>Lateral Movement</c:v>
                </c:pt>
                <c:pt idx="3">
                  <c:v>Collection</c:v>
                </c:pt>
                <c:pt idx="4">
                  <c:v>Command &amp; Control</c:v>
                </c:pt>
                <c:pt idx="5">
                  <c:v>Exfiltration</c:v>
                </c:pt>
                <c:pt idx="6">
                  <c:v>Impact</c:v>
                </c:pt>
                <c:pt idx="7">
                  <c:v>Fraude y Extorsion</c:v>
                </c:pt>
                <c:pt idx="8">
                  <c:v>Denegacion de Servicio</c:v>
                </c:pt>
                <c:pt idx="9">
                  <c:v>Acceso Fisico Comprometido</c:v>
                </c:pt>
                <c:pt idx="10">
                  <c:v>Listas de Negas Ips</c:v>
                </c:pt>
                <c:pt idx="11">
                  <c:v>Sabotaje</c:v>
                </c:pt>
                <c:pt idx="12">
                  <c:v>Violacion de Politicas Internas</c:v>
                </c:pt>
              </c:strCache>
            </c:strRef>
          </c:cat>
          <c:val>
            <c:numRef>
              <c:f>(Tácticas!$K$3,Tácticas!$K$11:$K$16,Tácticas!$K$18:$K$23)</c:f>
              <c:numCache>
                <c:formatCode>0%</c:formatCode>
                <c:ptCount val="13"/>
                <c:pt idx="0">
                  <c:v>0.13233333333333333</c:v>
                </c:pt>
                <c:pt idx="1">
                  <c:v>0.78666666666666674</c:v>
                </c:pt>
                <c:pt idx="2">
                  <c:v>0.77666666666666662</c:v>
                </c:pt>
                <c:pt idx="3">
                  <c:v>0.79176470588235304</c:v>
                </c:pt>
                <c:pt idx="4">
                  <c:v>0.79656250000000006</c:v>
                </c:pt>
                <c:pt idx="5">
                  <c:v>0.78166666666666673</c:v>
                </c:pt>
                <c:pt idx="6">
                  <c:v>0.79115384615384621</c:v>
                </c:pt>
                <c:pt idx="7">
                  <c:v>0.82333333333333325</c:v>
                </c:pt>
                <c:pt idx="8">
                  <c:v>0.76999999999999991</c:v>
                </c:pt>
                <c:pt idx="9">
                  <c:v>0.76333333333333331</c:v>
                </c:pt>
                <c:pt idx="10">
                  <c:v>0.76000000000000012</c:v>
                </c:pt>
                <c:pt idx="11">
                  <c:v>0.7416666666666667</c:v>
                </c:pt>
                <c:pt idx="12">
                  <c:v>0.79166666666666663</c:v>
                </c:pt>
              </c:numCache>
            </c:numRef>
          </c:val>
          <c:extLst>
            <c:ext xmlns:c16="http://schemas.microsoft.com/office/drawing/2014/chart" uri="{C3380CC4-5D6E-409C-BE32-E72D297353CC}">
              <c16:uniqueId val="{00000002-E59F-4717-A541-7D65F7A97DD8}"/>
            </c:ext>
          </c:extLst>
        </c:ser>
        <c:dLbls>
          <c:showLegendKey val="0"/>
          <c:showVal val="0"/>
          <c:showCatName val="0"/>
          <c:showSerName val="0"/>
          <c:showPercent val="0"/>
          <c:showBubbleSize val="0"/>
        </c:dLbls>
        <c:gapWidth val="315"/>
        <c:overlap val="-40"/>
        <c:axId val="421949376"/>
        <c:axId val="421939184"/>
      </c:barChart>
      <c:catAx>
        <c:axId val="421949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21939184"/>
        <c:crosses val="autoZero"/>
        <c:auto val="1"/>
        <c:lblAlgn val="ctr"/>
        <c:lblOffset val="100"/>
        <c:noMultiLvlLbl val="0"/>
      </c:catAx>
      <c:valAx>
        <c:axId val="4219391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21949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Tácticas!$G$2</c:f>
              <c:strCache>
                <c:ptCount val="1"/>
                <c:pt idx="0">
                  <c:v>Tecnicas Relacionadas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(Tácticas!$D$3,Tácticas!$D$11:$D$16,Tácticas!$D$18:$D$23)</c:f>
              <c:strCache>
                <c:ptCount val="13"/>
                <c:pt idx="0">
                  <c:v>Reconnaissance</c:v>
                </c:pt>
                <c:pt idx="1">
                  <c:v>Discovery</c:v>
                </c:pt>
                <c:pt idx="2">
                  <c:v>Lateral Movement</c:v>
                </c:pt>
                <c:pt idx="3">
                  <c:v>Collection</c:v>
                </c:pt>
                <c:pt idx="4">
                  <c:v>Command &amp; Control</c:v>
                </c:pt>
                <c:pt idx="5">
                  <c:v>Exfiltration</c:v>
                </c:pt>
                <c:pt idx="6">
                  <c:v>Impact</c:v>
                </c:pt>
                <c:pt idx="7">
                  <c:v>Fraude y Extorsion</c:v>
                </c:pt>
                <c:pt idx="8">
                  <c:v>Denegacion de Servicio</c:v>
                </c:pt>
                <c:pt idx="9">
                  <c:v>Acceso Fisico Comprometido</c:v>
                </c:pt>
                <c:pt idx="10">
                  <c:v>Listas de Negas Ips</c:v>
                </c:pt>
                <c:pt idx="11">
                  <c:v>Sabotaje</c:v>
                </c:pt>
                <c:pt idx="12">
                  <c:v>Violacion de Politicas Internas</c:v>
                </c:pt>
              </c:strCache>
            </c:strRef>
          </c:cat>
          <c:val>
            <c:numRef>
              <c:f>(Tácticas!$G$3,Tácticas!$G$11:$G$16,Tácticas!$G$18:$G$23)</c:f>
              <c:numCache>
                <c:formatCode>General</c:formatCode>
                <c:ptCount val="13"/>
                <c:pt idx="0">
                  <c:v>10</c:v>
                </c:pt>
                <c:pt idx="1">
                  <c:v>30</c:v>
                </c:pt>
                <c:pt idx="2">
                  <c:v>9</c:v>
                </c:pt>
                <c:pt idx="3">
                  <c:v>17</c:v>
                </c:pt>
                <c:pt idx="4">
                  <c:v>16</c:v>
                </c:pt>
                <c:pt idx="5">
                  <c:v>9</c:v>
                </c:pt>
                <c:pt idx="6">
                  <c:v>13</c:v>
                </c:pt>
                <c:pt idx="7">
                  <c:v>1</c:v>
                </c:pt>
                <c:pt idx="8">
                  <c:v>1</c:v>
                </c:pt>
                <c:pt idx="9">
                  <c:v>1</c:v>
                </c:pt>
                <c:pt idx="10">
                  <c:v>1</c:v>
                </c:pt>
                <c:pt idx="11">
                  <c:v>1</c:v>
                </c:pt>
                <c:pt idx="12">
                  <c:v>1</c:v>
                </c:pt>
              </c:numCache>
            </c:numRef>
          </c:val>
          <c:extLst>
            <c:ext xmlns:c16="http://schemas.microsoft.com/office/drawing/2014/chart" uri="{C3380CC4-5D6E-409C-BE32-E72D297353CC}">
              <c16:uniqueId val="{00000000-DDF4-4CEA-8CED-F540EAFEA777}"/>
            </c:ext>
          </c:extLst>
        </c:ser>
        <c:ser>
          <c:idx val="1"/>
          <c:order val="1"/>
          <c:tx>
            <c:strRef>
              <c:f>Tácticas!$H$2</c:f>
              <c:strCache>
                <c:ptCount val="1"/>
                <c:pt idx="0">
                  <c:v>REGLAS CREADAS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(Tácticas!$D$3,Tácticas!$D$11:$D$16,Tácticas!$D$18:$D$23)</c:f>
              <c:strCache>
                <c:ptCount val="13"/>
                <c:pt idx="0">
                  <c:v>Reconnaissance</c:v>
                </c:pt>
                <c:pt idx="1">
                  <c:v>Discovery</c:v>
                </c:pt>
                <c:pt idx="2">
                  <c:v>Lateral Movement</c:v>
                </c:pt>
                <c:pt idx="3">
                  <c:v>Collection</c:v>
                </c:pt>
                <c:pt idx="4">
                  <c:v>Command &amp; Control</c:v>
                </c:pt>
                <c:pt idx="5">
                  <c:v>Exfiltration</c:v>
                </c:pt>
                <c:pt idx="6">
                  <c:v>Impact</c:v>
                </c:pt>
                <c:pt idx="7">
                  <c:v>Fraude y Extorsion</c:v>
                </c:pt>
                <c:pt idx="8">
                  <c:v>Denegacion de Servicio</c:v>
                </c:pt>
                <c:pt idx="9">
                  <c:v>Acceso Fisico Comprometido</c:v>
                </c:pt>
                <c:pt idx="10">
                  <c:v>Listas de Negas Ips</c:v>
                </c:pt>
                <c:pt idx="11">
                  <c:v>Sabotaje</c:v>
                </c:pt>
                <c:pt idx="12">
                  <c:v>Violacion de Politicas Internas</c:v>
                </c:pt>
              </c:strCache>
            </c:strRef>
          </c:cat>
          <c:val>
            <c:numRef>
              <c:f>(Tácticas!$H$3,Tácticas!$H$11:$H$16,Tácticas!$H$18:$H$23)</c:f>
              <c:numCache>
                <c:formatCode>General</c:formatCode>
                <c:ptCount val="13"/>
                <c:pt idx="0">
                  <c:v>60</c:v>
                </c:pt>
                <c:pt idx="1">
                  <c:v>30</c:v>
                </c:pt>
                <c:pt idx="2">
                  <c:v>9</c:v>
                </c:pt>
                <c:pt idx="3">
                  <c:v>23</c:v>
                </c:pt>
                <c:pt idx="4">
                  <c:v>33</c:v>
                </c:pt>
                <c:pt idx="5">
                  <c:v>18</c:v>
                </c:pt>
                <c:pt idx="6">
                  <c:v>26</c:v>
                </c:pt>
                <c:pt idx="7">
                  <c:v>6</c:v>
                </c:pt>
                <c:pt idx="8">
                  <c:v>6</c:v>
                </c:pt>
                <c:pt idx="9">
                  <c:v>6</c:v>
                </c:pt>
                <c:pt idx="10">
                  <c:v>6</c:v>
                </c:pt>
                <c:pt idx="11">
                  <c:v>6</c:v>
                </c:pt>
                <c:pt idx="12">
                  <c:v>6</c:v>
                </c:pt>
              </c:numCache>
            </c:numRef>
          </c:val>
          <c:extLst>
            <c:ext xmlns:c16="http://schemas.microsoft.com/office/drawing/2014/chart" uri="{C3380CC4-5D6E-409C-BE32-E72D297353CC}">
              <c16:uniqueId val="{00000001-DDF4-4CEA-8CED-F540EAFEA777}"/>
            </c:ext>
          </c:extLst>
        </c:ser>
        <c:dLbls>
          <c:showLegendKey val="0"/>
          <c:showVal val="0"/>
          <c:showCatName val="0"/>
          <c:showSerName val="0"/>
          <c:showPercent val="0"/>
          <c:showBubbleSize val="0"/>
        </c:dLbls>
        <c:gapWidth val="315"/>
        <c:overlap val="-40"/>
        <c:axId val="421948200"/>
        <c:axId val="421939576"/>
      </c:barChart>
      <c:catAx>
        <c:axId val="421948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21939576"/>
        <c:crosses val="autoZero"/>
        <c:auto val="1"/>
        <c:lblAlgn val="ctr"/>
        <c:lblOffset val="100"/>
        <c:noMultiLvlLbl val="0"/>
      </c:catAx>
      <c:valAx>
        <c:axId val="421939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21948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Tácticas!$L$2</c:f>
              <c:strCache>
                <c:ptCount val="1"/>
                <c:pt idx="0">
                  <c:v>Peso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(Tácticas!$D$3,Tácticas!$D$11:$D$16,Tácticas!$D$18:$D$23)</c:f>
              <c:strCache>
                <c:ptCount val="13"/>
                <c:pt idx="0">
                  <c:v>Reconnaissance</c:v>
                </c:pt>
                <c:pt idx="1">
                  <c:v>Discovery</c:v>
                </c:pt>
                <c:pt idx="2">
                  <c:v>Lateral Movement</c:v>
                </c:pt>
                <c:pt idx="3">
                  <c:v>Collection</c:v>
                </c:pt>
                <c:pt idx="4">
                  <c:v>Command &amp; Control</c:v>
                </c:pt>
                <c:pt idx="5">
                  <c:v>Exfiltration</c:v>
                </c:pt>
                <c:pt idx="6">
                  <c:v>Impact</c:v>
                </c:pt>
                <c:pt idx="7">
                  <c:v>Fraude y Extorsion</c:v>
                </c:pt>
                <c:pt idx="8">
                  <c:v>Denegacion de Servicio</c:v>
                </c:pt>
                <c:pt idx="9">
                  <c:v>Acceso Fisico Comprometido</c:v>
                </c:pt>
                <c:pt idx="10">
                  <c:v>Listas de Negas Ips</c:v>
                </c:pt>
                <c:pt idx="11">
                  <c:v>Sabotaje</c:v>
                </c:pt>
                <c:pt idx="12">
                  <c:v>Violacion de Politicas Internas</c:v>
                </c:pt>
              </c:strCache>
            </c:strRef>
          </c:cat>
          <c:val>
            <c:numRef>
              <c:f>(Tácticas!$L$3,Tácticas!$L$11:$L$16,Tácticas!$L$18:$L$23)</c:f>
              <c:numCache>
                <c:formatCode>0%</c:formatCode>
                <c:ptCount val="13"/>
                <c:pt idx="0">
                  <c:v>6.9956866666666659E-2</c:v>
                </c:pt>
                <c:pt idx="1">
                  <c:v>0.42990099999999998</c:v>
                </c:pt>
                <c:pt idx="2">
                  <c:v>0.40030511111111111</c:v>
                </c:pt>
                <c:pt idx="3">
                  <c:v>0.43321047058823531</c:v>
                </c:pt>
                <c:pt idx="4">
                  <c:v>0.43020968749999999</c:v>
                </c:pt>
                <c:pt idx="5">
                  <c:v>0.42498211111111112</c:v>
                </c:pt>
                <c:pt idx="6">
                  <c:v>0.42881146153846156</c:v>
                </c:pt>
                <c:pt idx="7">
                  <c:v>0.41814200000000001</c:v>
                </c:pt>
                <c:pt idx="8">
                  <c:v>0.42162999999999995</c:v>
                </c:pt>
                <c:pt idx="9">
                  <c:v>0.42896666666666666</c:v>
                </c:pt>
                <c:pt idx="10">
                  <c:v>0.41573666666666664</c:v>
                </c:pt>
                <c:pt idx="11">
                  <c:v>0.41093099999999999</c:v>
                </c:pt>
                <c:pt idx="12">
                  <c:v>0.42909866666666668</c:v>
                </c:pt>
              </c:numCache>
            </c:numRef>
          </c:val>
          <c:extLst>
            <c:ext xmlns:c16="http://schemas.microsoft.com/office/drawing/2014/chart" uri="{C3380CC4-5D6E-409C-BE32-E72D297353CC}">
              <c16:uniqueId val="{00000000-3D77-48FC-9438-8B2385855BDE}"/>
            </c:ext>
          </c:extLst>
        </c:ser>
        <c:ser>
          <c:idx val="1"/>
          <c:order val="1"/>
          <c:tx>
            <c:strRef>
              <c:f>Tácticas!$M$2</c:f>
              <c:strCache>
                <c:ptCount val="1"/>
                <c:pt idx="0">
                  <c:v>Potencial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(Tácticas!$D$3,Tácticas!$D$11:$D$16,Tácticas!$D$18:$D$23)</c:f>
              <c:strCache>
                <c:ptCount val="13"/>
                <c:pt idx="0">
                  <c:v>Reconnaissance</c:v>
                </c:pt>
                <c:pt idx="1">
                  <c:v>Discovery</c:v>
                </c:pt>
                <c:pt idx="2">
                  <c:v>Lateral Movement</c:v>
                </c:pt>
                <c:pt idx="3">
                  <c:v>Collection</c:v>
                </c:pt>
                <c:pt idx="4">
                  <c:v>Command &amp; Control</c:v>
                </c:pt>
                <c:pt idx="5">
                  <c:v>Exfiltration</c:v>
                </c:pt>
                <c:pt idx="6">
                  <c:v>Impact</c:v>
                </c:pt>
                <c:pt idx="7">
                  <c:v>Fraude y Extorsion</c:v>
                </c:pt>
                <c:pt idx="8">
                  <c:v>Denegacion de Servicio</c:v>
                </c:pt>
                <c:pt idx="9">
                  <c:v>Acceso Fisico Comprometido</c:v>
                </c:pt>
                <c:pt idx="10">
                  <c:v>Listas de Negas Ips</c:v>
                </c:pt>
                <c:pt idx="11">
                  <c:v>Sabotaje</c:v>
                </c:pt>
                <c:pt idx="12">
                  <c:v>Violacion de Politicas Internas</c:v>
                </c:pt>
              </c:strCache>
            </c:strRef>
          </c:cat>
          <c:val>
            <c:numRef>
              <c:f>(Tácticas!$M$3,Tácticas!$M$11:$M$16,Tácticas!$M$18:$M$23)</c:f>
              <c:numCache>
                <c:formatCode>0%</c:formatCode>
                <c:ptCount val="13"/>
                <c:pt idx="0">
                  <c:v>6.8543133333333339E-2</c:v>
                </c:pt>
                <c:pt idx="1">
                  <c:v>0.40109899999999998</c:v>
                </c:pt>
                <c:pt idx="2">
                  <c:v>0.4196948888888889</c:v>
                </c:pt>
                <c:pt idx="3">
                  <c:v>0.40090717647058821</c:v>
                </c:pt>
                <c:pt idx="4">
                  <c:v>0.39760281249999996</c:v>
                </c:pt>
                <c:pt idx="5">
                  <c:v>0.40446233333333337</c:v>
                </c:pt>
                <c:pt idx="6">
                  <c:v>0.40849623076923081</c:v>
                </c:pt>
                <c:pt idx="7">
                  <c:v>0.35685800000000006</c:v>
                </c:pt>
                <c:pt idx="8">
                  <c:v>0.39670333333333335</c:v>
                </c:pt>
                <c:pt idx="9">
                  <c:v>0.43769999999999998</c:v>
                </c:pt>
                <c:pt idx="10">
                  <c:v>0.44926333333333329</c:v>
                </c:pt>
                <c:pt idx="11">
                  <c:v>0.44073566666666669</c:v>
                </c:pt>
                <c:pt idx="12">
                  <c:v>0.38756800000000008</c:v>
                </c:pt>
              </c:numCache>
            </c:numRef>
          </c:val>
          <c:extLst>
            <c:ext xmlns:c16="http://schemas.microsoft.com/office/drawing/2014/chart" uri="{C3380CC4-5D6E-409C-BE32-E72D297353CC}">
              <c16:uniqueId val="{00000001-3D77-48FC-9438-8B2385855BDE}"/>
            </c:ext>
          </c:extLst>
        </c:ser>
        <c:dLbls>
          <c:showLegendKey val="0"/>
          <c:showVal val="0"/>
          <c:showCatName val="0"/>
          <c:showSerName val="0"/>
          <c:showPercent val="0"/>
          <c:showBubbleSize val="0"/>
        </c:dLbls>
        <c:gapWidth val="315"/>
        <c:overlap val="-40"/>
        <c:axId val="421948592"/>
        <c:axId val="421940752"/>
      </c:barChart>
      <c:catAx>
        <c:axId val="421948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21940752"/>
        <c:crosses val="autoZero"/>
        <c:auto val="1"/>
        <c:lblAlgn val="ctr"/>
        <c:lblOffset val="100"/>
        <c:noMultiLvlLbl val="0"/>
      </c:catAx>
      <c:valAx>
        <c:axId val="421940752"/>
        <c:scaling>
          <c:orientation val="minMax"/>
          <c:max val="1"/>
          <c:min val="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21948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r>
              <a:rPr lang="es-CO">
                <a:solidFill>
                  <a:sysClr val="windowText" lastClr="000000"/>
                </a:solidFill>
              </a:rPr>
              <a:t>CUBRIMIENTO MITRE ATT&amp;CK</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endParaRPr lang="es-CO"/>
        </a:p>
      </c:txPr>
    </c:title>
    <c:autoTitleDeleted val="0"/>
    <c:plotArea>
      <c:layout/>
      <c:radarChart>
        <c:radarStyle val="filled"/>
        <c:varyColors val="0"/>
        <c:ser>
          <c:idx val="0"/>
          <c:order val="0"/>
          <c:spPr>
            <a:solidFill>
              <a:schemeClr val="accent2">
                <a:alpha val="50196"/>
              </a:schemeClr>
            </a:solidFill>
            <a:ln w="25400">
              <a:solidFill>
                <a:schemeClr val="accent2"/>
              </a:solidFill>
              <a:prstDash val="sysDot"/>
            </a:ln>
            <a:effectLst/>
          </c:spPr>
          <c:cat>
            <c:strRef>
              <c:f>'Estado General MITRE ATT&amp;CK'!$B$3:$B$16</c:f>
              <c:strCache>
                <c:ptCount val="14"/>
                <c:pt idx="0">
                  <c:v>Reconnaissance</c:v>
                </c:pt>
                <c:pt idx="1">
                  <c:v>Resource Development</c:v>
                </c:pt>
                <c:pt idx="2">
                  <c:v>Initial Access</c:v>
                </c:pt>
                <c:pt idx="3">
                  <c:v>Execution</c:v>
                </c:pt>
                <c:pt idx="4">
                  <c:v>Persistence</c:v>
                </c:pt>
                <c:pt idx="5">
                  <c:v>Privilege Escalation</c:v>
                </c:pt>
                <c:pt idx="6">
                  <c:v>Defense Evasion</c:v>
                </c:pt>
                <c:pt idx="7">
                  <c:v>Credential Access</c:v>
                </c:pt>
                <c:pt idx="8">
                  <c:v>Discovery</c:v>
                </c:pt>
                <c:pt idx="9">
                  <c:v>Lateral Movement</c:v>
                </c:pt>
                <c:pt idx="10">
                  <c:v>Collection</c:v>
                </c:pt>
                <c:pt idx="11">
                  <c:v>Command &amp; Control</c:v>
                </c:pt>
                <c:pt idx="12">
                  <c:v>Exfiltration</c:v>
                </c:pt>
                <c:pt idx="13">
                  <c:v>Impact</c:v>
                </c:pt>
              </c:strCache>
            </c:strRef>
          </c:cat>
          <c:val>
            <c:numRef>
              <c:f>'Estado General MITRE ATT&amp;CK'!$C$3:$C$16</c:f>
              <c:numCache>
                <c:formatCode>General</c:formatCode>
                <c:ptCount val="14"/>
                <c:pt idx="0">
                  <c:v>60</c:v>
                </c:pt>
                <c:pt idx="1">
                  <c:v>7</c:v>
                </c:pt>
                <c:pt idx="2">
                  <c:v>9</c:v>
                </c:pt>
                <c:pt idx="3">
                  <c:v>160</c:v>
                </c:pt>
                <c:pt idx="4">
                  <c:v>35</c:v>
                </c:pt>
                <c:pt idx="5">
                  <c:v>26</c:v>
                </c:pt>
                <c:pt idx="6">
                  <c:v>46</c:v>
                </c:pt>
                <c:pt idx="7">
                  <c:v>17</c:v>
                </c:pt>
                <c:pt idx="8">
                  <c:v>30</c:v>
                </c:pt>
                <c:pt idx="9">
                  <c:v>9</c:v>
                </c:pt>
                <c:pt idx="10">
                  <c:v>23</c:v>
                </c:pt>
                <c:pt idx="11">
                  <c:v>33</c:v>
                </c:pt>
                <c:pt idx="12">
                  <c:v>18</c:v>
                </c:pt>
                <c:pt idx="13">
                  <c:v>26</c:v>
                </c:pt>
              </c:numCache>
            </c:numRef>
          </c:val>
          <c:extLst>
            <c:ext xmlns:c16="http://schemas.microsoft.com/office/drawing/2014/chart" uri="{C3380CC4-5D6E-409C-BE32-E72D297353CC}">
              <c16:uniqueId val="{00000000-6EF4-4EF7-B213-B539028C18E3}"/>
            </c:ext>
          </c:extLst>
        </c:ser>
        <c:dLbls>
          <c:showLegendKey val="0"/>
          <c:showVal val="0"/>
          <c:showCatName val="0"/>
          <c:showSerName val="0"/>
          <c:showPercent val="0"/>
          <c:showBubbleSize val="0"/>
        </c:dLbls>
        <c:axId val="276932432"/>
        <c:axId val="276939632"/>
      </c:radarChart>
      <c:catAx>
        <c:axId val="27693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6939632"/>
        <c:crosses val="autoZero"/>
        <c:auto val="1"/>
        <c:lblAlgn val="ctr"/>
        <c:lblOffset val="100"/>
        <c:noMultiLvlLbl val="0"/>
      </c:catAx>
      <c:valAx>
        <c:axId val="27693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7693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2_3">
  <dgm:title val=""/>
  <dgm:desc val=""/>
  <dgm:catLst>
    <dgm:cat type="accent2" pri="11300"/>
  </dgm:catLst>
  <dgm:styleLbl name="node0">
    <dgm:fillClrLst meth="repeat">
      <a:schemeClr val="accent2">
        <a:shade val="80000"/>
      </a:schemeClr>
    </dgm:fillClrLst>
    <dgm:linClrLst meth="repeat">
      <a:schemeClr val="lt1"/>
    </dgm:linClrLst>
    <dgm:effectClrLst/>
    <dgm:txLinClrLst/>
    <dgm:txFillClrLst/>
    <dgm:txEffectClrLst/>
  </dgm:styleLbl>
  <dgm:styleLbl name="node1">
    <dgm:fillClrLst>
      <a:schemeClr val="accent2">
        <a:shade val="80000"/>
      </a:schemeClr>
      <a:schemeClr val="accent2">
        <a:tint val="70000"/>
      </a:schemeClr>
    </dgm:fillClrLst>
    <dgm:linClrLst meth="repeat">
      <a:schemeClr val="lt1"/>
    </dgm:linClrLst>
    <dgm:effectClrLst/>
    <dgm:txLinClrLst/>
    <dgm:txFillClrLst/>
    <dgm:txEffectClrLst/>
  </dgm:styleLbl>
  <dgm:styleLbl name="alignNode1">
    <dgm:fillClrLst>
      <a:schemeClr val="accent2">
        <a:shade val="80000"/>
      </a:schemeClr>
      <a:schemeClr val="accent2">
        <a:tint val="70000"/>
      </a:schemeClr>
    </dgm:fillClrLst>
    <dgm:linClrLst>
      <a:schemeClr val="accent2">
        <a:shade val="80000"/>
      </a:schemeClr>
      <a:schemeClr val="accent2">
        <a:tint val="70000"/>
      </a:schemeClr>
    </dgm:linClrLst>
    <dgm:effectClrLst/>
    <dgm:txLinClrLst/>
    <dgm:txFillClrLst/>
    <dgm:txEffectClrLst/>
  </dgm:styleLbl>
  <dgm:styleLbl name="lnNode1">
    <dgm:fillClrLst>
      <a:schemeClr val="accent2">
        <a:shade val="80000"/>
      </a:schemeClr>
      <a:schemeClr val="accent2">
        <a:tint val="70000"/>
      </a:schemeClr>
    </dgm:fillClrLst>
    <dgm:linClrLst meth="repeat">
      <a:schemeClr val="lt1"/>
    </dgm:linClrLst>
    <dgm:effectClrLst/>
    <dgm:txLinClrLst/>
    <dgm:txFillClrLst/>
    <dgm:txEffectClrLst/>
  </dgm:styleLbl>
  <dgm:styleLbl name="vennNode1">
    <dgm:fillClrLst>
      <a:schemeClr val="accent2">
        <a:shade val="80000"/>
        <a:alpha val="50000"/>
      </a:schemeClr>
      <a:schemeClr val="accent2">
        <a:tint val="70000"/>
        <a:alpha val="50000"/>
      </a:schemeClr>
    </dgm:fillClrLst>
    <dgm:linClrLst meth="repeat">
      <a:schemeClr val="lt1"/>
    </dgm:linClrLst>
    <dgm:effectClrLst/>
    <dgm:txLinClrLst/>
    <dgm:txFillClrLst/>
    <dgm:txEffectClrLst/>
  </dgm:styleLbl>
  <dgm:styleLbl name="node2">
    <dgm:fillClrLst>
      <a:schemeClr val="accent2">
        <a:tint val="99000"/>
      </a:schemeClr>
    </dgm:fillClrLst>
    <dgm:linClrLst meth="repeat">
      <a:schemeClr val="lt1"/>
    </dgm:linClrLst>
    <dgm:effectClrLst/>
    <dgm:txLinClrLst/>
    <dgm:txFillClrLst/>
    <dgm:txEffectClrLst/>
  </dgm:styleLbl>
  <dgm:styleLbl name="node3">
    <dgm:fillClrLst>
      <a:schemeClr val="accent2">
        <a:tint val="80000"/>
      </a:schemeClr>
    </dgm:fillClrLst>
    <dgm:linClrLst meth="repeat">
      <a:schemeClr val="lt1"/>
    </dgm:linClrLst>
    <dgm:effectClrLst/>
    <dgm:txLinClrLst/>
    <dgm:txFillClrLst/>
    <dgm:txEffectClrLst/>
  </dgm:styleLbl>
  <dgm:styleLbl name="node4">
    <dgm:fillClrLst>
      <a:schemeClr val="accent2">
        <a:tint val="70000"/>
      </a:schemeClr>
    </dgm:fillClrLst>
    <dgm:linClrLst meth="repeat">
      <a:schemeClr val="lt1"/>
    </dgm:linClrLst>
    <dgm:effectClrLst/>
    <dgm:txLinClrLst/>
    <dgm:txFillClrLst/>
    <dgm:txEffectClrLst/>
  </dgm:styleLbl>
  <dgm:styleLbl name="fgImgPlace1">
    <dgm:fillClrLst>
      <a:schemeClr val="accent2">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hade val="90000"/>
      </a:schemeClr>
      <a:schemeClr val="accent2">
        <a:tint val="70000"/>
      </a:schemeClr>
    </dgm:fillClrLst>
    <dgm:linClrLst>
      <a:schemeClr val="accent2">
        <a:shade val="90000"/>
      </a:schemeClr>
      <a:schemeClr val="accent2">
        <a:tint val="70000"/>
      </a:schemeClr>
    </dgm:linClrLst>
    <dgm:effectClrLst/>
    <dgm:txLinClrLst/>
    <dgm:txFillClrLst/>
    <dgm:txEffectClrLst/>
  </dgm:styleLbl>
  <dgm:styleLbl name="fgSibTrans2D1">
    <dgm:fillClrLst>
      <a:schemeClr val="accent2">
        <a:shade val="90000"/>
      </a:schemeClr>
      <a:schemeClr val="accent2">
        <a:tint val="70000"/>
      </a:schemeClr>
    </dgm:fillClrLst>
    <dgm:linClrLst>
      <a:schemeClr val="accent2">
        <a:shade val="90000"/>
      </a:schemeClr>
      <a:schemeClr val="accent2">
        <a:tint val="70000"/>
      </a:schemeClr>
    </dgm:linClrLst>
    <dgm:effectClrLst/>
    <dgm:txLinClrLst/>
    <dgm:txFillClrLst meth="repeat">
      <a:schemeClr val="lt1"/>
    </dgm:txFillClrLst>
    <dgm:txEffectClrLst/>
  </dgm:styleLbl>
  <dgm:styleLbl name="bgSibTrans2D1">
    <dgm:fillClrLst>
      <a:schemeClr val="accent2">
        <a:shade val="90000"/>
      </a:schemeClr>
      <a:schemeClr val="accent2">
        <a:tint val="70000"/>
      </a:schemeClr>
    </dgm:fillClrLst>
    <dgm:linClrLst>
      <a:schemeClr val="accent2">
        <a:shade val="90000"/>
      </a:schemeClr>
      <a:schemeClr val="accent2">
        <a:tint val="70000"/>
      </a:schemeClr>
    </dgm:linClrLst>
    <dgm:effectClrLst/>
    <dgm:txLinClrLst/>
    <dgm:txFillClrLst meth="repeat">
      <a:schemeClr val="lt1"/>
    </dgm:txFillClrLst>
    <dgm:txEffectClrLst/>
  </dgm:styleLbl>
  <dgm:styleLbl name="sibTrans1D1">
    <dgm:fillClrLst>
      <a:schemeClr val="accent2">
        <a:shade val="90000"/>
      </a:schemeClr>
      <a:schemeClr val="accent2">
        <a:tint val="70000"/>
      </a:schemeClr>
    </dgm:fillClrLst>
    <dgm:linClrLst>
      <a:schemeClr val="accent2">
        <a:shade val="90000"/>
      </a:schemeClr>
      <a:schemeClr val="accent2">
        <a:tint val="70000"/>
      </a:schemeClr>
    </dgm:linClrLst>
    <dgm:effectClrLst/>
    <dgm:txLinClrLst/>
    <dgm:txFillClrLst meth="repeat">
      <a:schemeClr val="tx1"/>
    </dgm:txFillClrLst>
    <dgm:txEffectClrLst/>
  </dgm:styleLbl>
  <dgm:styleLbl name="callout">
    <dgm:fillClrLst meth="repeat">
      <a:schemeClr val="accent2"/>
    </dgm:fillClrLst>
    <dgm:linClrLst meth="repeat">
      <a:schemeClr val="accent2"/>
    </dgm:linClrLst>
    <dgm:effectClrLst/>
    <dgm:txLinClrLst/>
    <dgm:txFillClrLst meth="repeat">
      <a:schemeClr val="tx1"/>
    </dgm:txFillClrLst>
    <dgm:txEffectClrLst/>
  </dgm:styleLbl>
  <dgm:styleLbl name="asst0">
    <dgm:fillClrLst meth="repeat">
      <a:schemeClr val="accent2">
        <a:shade val="80000"/>
      </a:schemeClr>
    </dgm:fillClrLst>
    <dgm:linClrLst meth="repeat">
      <a:schemeClr val="lt1"/>
    </dgm:linClrLst>
    <dgm:effectClrLst/>
    <dgm:txLinClrLst/>
    <dgm:txFillClrLst/>
    <dgm:txEffectClrLst/>
  </dgm:styleLbl>
  <dgm:styleLbl name="asst1">
    <dgm:fillClrLst meth="repeat">
      <a:schemeClr val="accent2">
        <a:shade val="80000"/>
      </a:schemeClr>
    </dgm:fillClrLst>
    <dgm:linClrLst meth="repeat">
      <a:schemeClr val="lt1"/>
    </dgm:linClrLst>
    <dgm:effectClrLst/>
    <dgm:txLinClrLst/>
    <dgm:txFillClrLst/>
    <dgm:txEffectClrLst/>
  </dgm:styleLbl>
  <dgm:styleLbl name="asst2">
    <dgm:fillClrLst>
      <a:schemeClr val="accent2">
        <a:tint val="99000"/>
      </a:schemeClr>
    </dgm:fillClrLst>
    <dgm:linClrLst meth="repeat">
      <a:schemeClr val="lt1"/>
    </dgm:linClrLst>
    <dgm:effectClrLst/>
    <dgm:txLinClrLst/>
    <dgm:txFillClrLst/>
    <dgm:txEffectClrLst/>
  </dgm:styleLbl>
  <dgm:styleLbl name="asst3">
    <dgm:fillClrLst>
      <a:schemeClr val="accent2">
        <a:tint val="80000"/>
      </a:schemeClr>
    </dgm:fillClrLst>
    <dgm:linClrLst meth="repeat">
      <a:schemeClr val="lt1"/>
    </dgm:linClrLst>
    <dgm:effectClrLst/>
    <dgm:txLinClrLst/>
    <dgm:txFillClrLst/>
    <dgm:txEffectClrLst/>
  </dgm:styleLbl>
  <dgm:styleLbl name="asst4">
    <dgm:fillClrLst>
      <a:schemeClr val="accent2">
        <a:tint val="70000"/>
      </a:schemeClr>
    </dgm:fillClrLst>
    <dgm:linClrLst meth="repeat">
      <a:schemeClr val="lt1"/>
    </dgm:linClrLst>
    <dgm:effectClrLst/>
    <dgm:txLinClrLst/>
    <dgm:txFillClrLst/>
    <dgm:txEffectClrLst/>
  </dgm:styleLbl>
  <dgm:styleLbl name="parChTrans2D1">
    <dgm:fillClrLst meth="repeat">
      <a:schemeClr val="accent2">
        <a:tint val="60000"/>
      </a:schemeClr>
    </dgm:fillClrLst>
    <dgm:linClrLst meth="repeat">
      <a:schemeClr val="accent2">
        <a:tint val="60000"/>
      </a:schemeClr>
    </dgm:linClrLst>
    <dgm:effectClrLst/>
    <dgm:txLinClrLst/>
    <dgm:txFillClrLst meth="repeat">
      <a:schemeClr val="lt1"/>
    </dgm:txFillClrLst>
    <dgm:txEffectClrLst/>
  </dgm:styleLbl>
  <dgm:styleLbl name="parChTrans2D2">
    <dgm:fillClrLst meth="repeat">
      <a:schemeClr val="accent2">
        <a:tint val="90000"/>
      </a:schemeClr>
    </dgm:fillClrLst>
    <dgm:linClrLst meth="repeat">
      <a:schemeClr val="accent2">
        <a:tint val="90000"/>
      </a:schemeClr>
    </dgm:linClrLst>
    <dgm:effectClrLst/>
    <dgm:txLinClrLst/>
    <dgm:txFillClrLst/>
    <dgm:txEffectClrLst/>
  </dgm:styleLbl>
  <dgm:styleLbl name="parChTrans2D3">
    <dgm:fillClrLst meth="repeat">
      <a:schemeClr val="accent2">
        <a:tint val="70000"/>
      </a:schemeClr>
    </dgm:fillClrLst>
    <dgm:linClrLst meth="repeat">
      <a:schemeClr val="accent2">
        <a:tint val="70000"/>
      </a:schemeClr>
    </dgm:linClrLst>
    <dgm:effectClrLst/>
    <dgm:txLinClrLst/>
    <dgm:txFillClrLst/>
    <dgm:txEffectClrLst/>
  </dgm:styleLbl>
  <dgm:styleLbl name="parChTrans2D4">
    <dgm:fillClrLst meth="repeat">
      <a:schemeClr val="accent2">
        <a:tint val="50000"/>
      </a:schemeClr>
    </dgm:fillClrLst>
    <dgm:linClrLst meth="repeat">
      <a:schemeClr val="accent2">
        <a:tint val="50000"/>
      </a:schemeClr>
    </dgm:linClrLst>
    <dgm:effectClrLst/>
    <dgm:txLinClrLst/>
    <dgm:txFillClrLst meth="repeat">
      <a:schemeClr val="lt1"/>
    </dgm:txFillClrLst>
    <dgm:txEffectClrLst/>
  </dgm:styleLbl>
  <dgm:styleLbl name="parChTrans1D1">
    <dgm:fillClrLst meth="repeat">
      <a:schemeClr val="accent2">
        <a:shade val="80000"/>
      </a:schemeClr>
    </dgm:fillClrLst>
    <dgm:linClrLst meth="repeat">
      <a:schemeClr val="accent2">
        <a:shade val="80000"/>
      </a:schemeClr>
    </dgm:linClrLst>
    <dgm:effectClrLst/>
    <dgm:txLinClrLst/>
    <dgm:txFillClrLst meth="repeat">
      <a:schemeClr val="tx1"/>
    </dgm:txFillClrLst>
    <dgm:txEffectClrLst/>
  </dgm:styleLbl>
  <dgm:styleLbl name="parChTrans1D2">
    <dgm:fillClrLst meth="repeat">
      <a:schemeClr val="accent2">
        <a:tint val="99000"/>
      </a:schemeClr>
    </dgm:fillClrLst>
    <dgm:linClrLst meth="repeat">
      <a:schemeClr val="accent2">
        <a:tint val="99000"/>
      </a:schemeClr>
    </dgm:linClrLst>
    <dgm:effectClrLst/>
    <dgm:txLinClrLst/>
    <dgm:txFillClrLst meth="repeat">
      <a:schemeClr val="tx1"/>
    </dgm:txFillClrLst>
    <dgm:txEffectClrLst/>
  </dgm:styleLbl>
  <dgm:styleLbl name="parChTrans1D3">
    <dgm:fillClrLst meth="repeat">
      <a:schemeClr val="accent2">
        <a:tint val="80000"/>
      </a:schemeClr>
    </dgm:fillClrLst>
    <dgm:linClrLst meth="repeat">
      <a:schemeClr val="accent2">
        <a:tint val="80000"/>
      </a:schemeClr>
    </dgm:linClrLst>
    <dgm:effectClrLst/>
    <dgm:txLinClrLst/>
    <dgm:txFillClrLst meth="repeat">
      <a:schemeClr val="tx1"/>
    </dgm:txFillClrLst>
    <dgm:txEffectClrLst/>
  </dgm:styleLbl>
  <dgm:styleLbl name="parChTrans1D4">
    <dgm:fillClrLst meth="repeat">
      <a:schemeClr val="accent2">
        <a:tint val="70000"/>
      </a:schemeClr>
    </dgm:fillClrLst>
    <dgm:linClrLst meth="repeat">
      <a:schemeClr val="accent2">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hade val="80000"/>
      </a:schemeClr>
      <a:schemeClr val="accent2">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hade val="80000"/>
      </a:schemeClr>
      <a:schemeClr val="accent2">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hade val="80000"/>
      </a:schemeClr>
      <a:schemeClr val="accent2">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hade val="80000"/>
      </a:schemeClr>
      <a:schemeClr val="accent2">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2">
        <a:shade val="80000"/>
      </a:schemeClr>
      <a:schemeClr val="accent2">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2"/>
    </dgm:linClrLst>
    <dgm:effectClrLst/>
    <dgm:txLinClrLst/>
    <dgm:txFillClrLst meth="repeat">
      <a:schemeClr val="dk1"/>
    </dgm:txFillClrLst>
    <dgm:txEffectClrLst/>
  </dgm:styleLbl>
  <dgm:styleLbl name="solidBgAcc1">
    <dgm:fillClrLst meth="repeat">
      <a:schemeClr val="lt1"/>
    </dgm:fillClrLst>
    <dgm:linClrLst meth="repeat">
      <a:schemeClr val="accent2"/>
    </dgm:linClrLst>
    <dgm:effectClrLst/>
    <dgm:txLinClrLst/>
    <dgm:txFillClrLst meth="repeat">
      <a:schemeClr val="dk1"/>
    </dgm:txFillClrLst>
    <dgm:txEffectClrLst/>
  </dgm:styleLbl>
  <dgm:styleLbl name="fgAccFollowNode1">
    <dgm:fillClrLst meth="repeat">
      <a:schemeClr val="accent2">
        <a:alpha val="90000"/>
        <a:tint val="40000"/>
      </a:schemeClr>
    </dgm:fillClrLst>
    <dgm:linClrLst meth="repeat">
      <a:schemeClr val="accent2">
        <a:alpha val="90000"/>
        <a:tint val="40000"/>
      </a:schemeClr>
    </dgm:linClrLst>
    <dgm:effectClrLst/>
    <dgm:txLinClrLst/>
    <dgm:txFillClrLst meth="repeat">
      <a:schemeClr val="dk1"/>
    </dgm:txFillClrLst>
    <dgm:txEffectClrLst/>
  </dgm:styleLbl>
  <dgm:styleLbl name="alignAccFollowNode1">
    <dgm:fillClrLst meth="repeat">
      <a:schemeClr val="accent2">
        <a:alpha val="90000"/>
        <a:tint val="40000"/>
      </a:schemeClr>
    </dgm:fillClrLst>
    <dgm:linClrLst meth="repeat">
      <a:schemeClr val="accent2">
        <a:alpha val="90000"/>
        <a:tint val="40000"/>
      </a:schemeClr>
    </dgm:linClrLst>
    <dgm:effectClrLst/>
    <dgm:txLinClrLst/>
    <dgm:txFillClrLst meth="repeat">
      <a:schemeClr val="dk1"/>
    </dgm:txFillClrLst>
    <dgm:txEffectClrLst/>
  </dgm:styleLbl>
  <dgm:styleLbl name="bgAccFollowNode1">
    <dgm:fillClrLst meth="repeat">
      <a:schemeClr val="accent2">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2">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2">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2">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2">
        <a:tint val="70000"/>
      </a:schemeClr>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7A39876-ABB6-4A99-AECE-5DE8FC725B8D}" type="doc">
      <dgm:prSet loTypeId="urn:microsoft.com/office/officeart/2005/8/layout/hList3" loCatId="list" qsTypeId="urn:microsoft.com/office/officeart/2005/8/quickstyle/3d5" qsCatId="3D" csTypeId="urn:microsoft.com/office/officeart/2005/8/colors/accent1_3" csCatId="accent1" phldr="1"/>
      <dgm:spPr/>
      <dgm:t>
        <a:bodyPr/>
        <a:lstStyle/>
        <a:p>
          <a:endParaRPr lang="es-CO"/>
        </a:p>
      </dgm:t>
    </dgm:pt>
    <dgm:pt modelId="{7DBD7120-AAA2-4E16-8BEC-284838FE560F}">
      <dgm:prSet phldrT="[Texto]"/>
      <dgm:spPr/>
      <dgm:t>
        <a:bodyPr/>
        <a:lstStyle/>
        <a:p>
          <a:r>
            <a:rPr lang="es-CO"/>
            <a:t>Capa de Negocio</a:t>
          </a:r>
        </a:p>
      </dgm:t>
    </dgm:pt>
    <dgm:pt modelId="{53E09654-7294-4379-AB9A-6322D5E97CC2}" type="parTrans" cxnId="{4CEABDE1-112B-4E10-9658-A95E1871CF66}">
      <dgm:prSet/>
      <dgm:spPr/>
      <dgm:t>
        <a:bodyPr/>
        <a:lstStyle/>
        <a:p>
          <a:endParaRPr lang="es-CO"/>
        </a:p>
      </dgm:t>
    </dgm:pt>
    <dgm:pt modelId="{64FF6CDA-910C-4DE7-ACFA-500731562EE1}" type="sibTrans" cxnId="{4CEABDE1-112B-4E10-9658-A95E1871CF66}">
      <dgm:prSet/>
      <dgm:spPr/>
      <dgm:t>
        <a:bodyPr/>
        <a:lstStyle/>
        <a:p>
          <a:endParaRPr lang="es-CO"/>
        </a:p>
      </dgm:t>
    </dgm:pt>
    <dgm:pt modelId="{14F431EE-2F77-4023-AD02-2A55027FE0F0}">
      <dgm:prSet/>
      <dgm:spPr/>
      <dgm:t>
        <a:bodyPr/>
        <a:lstStyle/>
        <a:p>
          <a:r>
            <a:rPr lang="es-CO"/>
            <a:t>Drivers de Negocio</a:t>
          </a:r>
        </a:p>
      </dgm:t>
    </dgm:pt>
    <dgm:pt modelId="{AE9A74E1-D245-48B9-9020-0B95BB52BD3D}" type="parTrans" cxnId="{3C708DE9-826E-4D7E-8EAC-25ECB1A92920}">
      <dgm:prSet/>
      <dgm:spPr/>
      <dgm:t>
        <a:bodyPr/>
        <a:lstStyle/>
        <a:p>
          <a:endParaRPr lang="es-CO"/>
        </a:p>
      </dgm:t>
    </dgm:pt>
    <dgm:pt modelId="{2717E70F-9B14-4880-9F8C-6E632937F388}" type="sibTrans" cxnId="{3C708DE9-826E-4D7E-8EAC-25ECB1A92920}">
      <dgm:prSet/>
      <dgm:spPr/>
      <dgm:t>
        <a:bodyPr/>
        <a:lstStyle/>
        <a:p>
          <a:endParaRPr lang="es-CO"/>
        </a:p>
      </dgm:t>
    </dgm:pt>
    <dgm:pt modelId="{C0FB0BED-0168-4A87-B7C0-EFCC1CFCF6D6}">
      <dgm:prSet/>
      <dgm:spPr/>
      <dgm:t>
        <a:bodyPr/>
        <a:lstStyle/>
        <a:p>
          <a:r>
            <a:rPr lang="es-CO"/>
            <a:t>Requerimientos Cumplimiento</a:t>
          </a:r>
        </a:p>
      </dgm:t>
    </dgm:pt>
    <dgm:pt modelId="{537D7CB4-675C-4412-A3F6-77B8CCFFFA10}" type="parTrans" cxnId="{6A8E971B-B196-499B-9ECC-2BA909D2B784}">
      <dgm:prSet/>
      <dgm:spPr/>
      <dgm:t>
        <a:bodyPr/>
        <a:lstStyle/>
        <a:p>
          <a:endParaRPr lang="es-CO"/>
        </a:p>
      </dgm:t>
    </dgm:pt>
    <dgm:pt modelId="{F7EE0178-F82D-40CA-816E-D4D1388629D0}" type="sibTrans" cxnId="{6A8E971B-B196-499B-9ECC-2BA909D2B784}">
      <dgm:prSet/>
      <dgm:spPr/>
      <dgm:t>
        <a:bodyPr/>
        <a:lstStyle/>
        <a:p>
          <a:endParaRPr lang="es-CO"/>
        </a:p>
      </dgm:t>
    </dgm:pt>
    <dgm:pt modelId="{5D197BCA-80BB-4DC0-9C96-C224759D6175}" type="pres">
      <dgm:prSet presAssocID="{37A39876-ABB6-4A99-AECE-5DE8FC725B8D}" presName="composite" presStyleCnt="0">
        <dgm:presLayoutVars>
          <dgm:chMax val="1"/>
          <dgm:dir/>
          <dgm:resizeHandles val="exact"/>
        </dgm:presLayoutVars>
      </dgm:prSet>
      <dgm:spPr/>
    </dgm:pt>
    <dgm:pt modelId="{34ACDEFF-9447-461F-B6B5-E6B8E05CD42C}" type="pres">
      <dgm:prSet presAssocID="{7DBD7120-AAA2-4E16-8BEC-284838FE560F}" presName="roof" presStyleLbl="dkBgShp" presStyleIdx="0" presStyleCnt="2"/>
      <dgm:spPr/>
    </dgm:pt>
    <dgm:pt modelId="{F6B0F118-62C2-4E4F-89EB-951029328A9D}" type="pres">
      <dgm:prSet presAssocID="{7DBD7120-AAA2-4E16-8BEC-284838FE560F}" presName="pillars" presStyleCnt="0"/>
      <dgm:spPr/>
    </dgm:pt>
    <dgm:pt modelId="{5FCAEB41-CEDF-4564-A57B-DE3A77280C2C}" type="pres">
      <dgm:prSet presAssocID="{7DBD7120-AAA2-4E16-8BEC-284838FE560F}" presName="pillar1" presStyleLbl="node1" presStyleIdx="0" presStyleCnt="2">
        <dgm:presLayoutVars>
          <dgm:bulletEnabled val="1"/>
        </dgm:presLayoutVars>
      </dgm:prSet>
      <dgm:spPr/>
    </dgm:pt>
    <dgm:pt modelId="{3620E348-9E13-4777-B3D2-21EC3E376492}" type="pres">
      <dgm:prSet presAssocID="{C0FB0BED-0168-4A87-B7C0-EFCC1CFCF6D6}" presName="pillarX" presStyleLbl="node1" presStyleIdx="1" presStyleCnt="2">
        <dgm:presLayoutVars>
          <dgm:bulletEnabled val="1"/>
        </dgm:presLayoutVars>
      </dgm:prSet>
      <dgm:spPr/>
    </dgm:pt>
    <dgm:pt modelId="{75B6AD1D-FD8D-4CA6-ACB5-72B3009DF8A1}" type="pres">
      <dgm:prSet presAssocID="{7DBD7120-AAA2-4E16-8BEC-284838FE560F}" presName="base" presStyleLbl="dkBgShp" presStyleIdx="1" presStyleCnt="2"/>
      <dgm:spPr/>
    </dgm:pt>
  </dgm:ptLst>
  <dgm:cxnLst>
    <dgm:cxn modelId="{6A8E971B-B196-499B-9ECC-2BA909D2B784}" srcId="{7DBD7120-AAA2-4E16-8BEC-284838FE560F}" destId="{C0FB0BED-0168-4A87-B7C0-EFCC1CFCF6D6}" srcOrd="1" destOrd="0" parTransId="{537D7CB4-675C-4412-A3F6-77B8CCFFFA10}" sibTransId="{F7EE0178-F82D-40CA-816E-D4D1388629D0}"/>
    <dgm:cxn modelId="{83C542C8-3C77-4D64-8BD8-63E860FF763F}" type="presOf" srcId="{7DBD7120-AAA2-4E16-8BEC-284838FE560F}" destId="{34ACDEFF-9447-461F-B6B5-E6B8E05CD42C}" srcOrd="0" destOrd="0" presId="urn:microsoft.com/office/officeart/2005/8/layout/hList3"/>
    <dgm:cxn modelId="{4D6A96DD-CC24-4347-BA87-68134C8E282B}" type="presOf" srcId="{37A39876-ABB6-4A99-AECE-5DE8FC725B8D}" destId="{5D197BCA-80BB-4DC0-9C96-C224759D6175}" srcOrd="0" destOrd="0" presId="urn:microsoft.com/office/officeart/2005/8/layout/hList3"/>
    <dgm:cxn modelId="{4CEABDE1-112B-4E10-9658-A95E1871CF66}" srcId="{37A39876-ABB6-4A99-AECE-5DE8FC725B8D}" destId="{7DBD7120-AAA2-4E16-8BEC-284838FE560F}" srcOrd="0" destOrd="0" parTransId="{53E09654-7294-4379-AB9A-6322D5E97CC2}" sibTransId="{64FF6CDA-910C-4DE7-ACFA-500731562EE1}"/>
    <dgm:cxn modelId="{3C708DE9-826E-4D7E-8EAC-25ECB1A92920}" srcId="{7DBD7120-AAA2-4E16-8BEC-284838FE560F}" destId="{14F431EE-2F77-4023-AD02-2A55027FE0F0}" srcOrd="0" destOrd="0" parTransId="{AE9A74E1-D245-48B9-9020-0B95BB52BD3D}" sibTransId="{2717E70F-9B14-4880-9F8C-6E632937F388}"/>
    <dgm:cxn modelId="{09AD99F3-2EE0-43E6-ADEA-421F16EF9614}" type="presOf" srcId="{14F431EE-2F77-4023-AD02-2A55027FE0F0}" destId="{5FCAEB41-CEDF-4564-A57B-DE3A77280C2C}" srcOrd="0" destOrd="0" presId="urn:microsoft.com/office/officeart/2005/8/layout/hList3"/>
    <dgm:cxn modelId="{41828DFB-6C63-4CB5-ABFE-BDC8D5241462}" type="presOf" srcId="{C0FB0BED-0168-4A87-B7C0-EFCC1CFCF6D6}" destId="{3620E348-9E13-4777-B3D2-21EC3E376492}" srcOrd="0" destOrd="0" presId="urn:microsoft.com/office/officeart/2005/8/layout/hList3"/>
    <dgm:cxn modelId="{A8D6F98C-6455-49D7-AE77-34B6F913A397}" type="presParOf" srcId="{5D197BCA-80BB-4DC0-9C96-C224759D6175}" destId="{34ACDEFF-9447-461F-B6B5-E6B8E05CD42C}" srcOrd="0" destOrd="0" presId="urn:microsoft.com/office/officeart/2005/8/layout/hList3"/>
    <dgm:cxn modelId="{070A16F5-C960-46FC-B424-7C1383D3D9C2}" type="presParOf" srcId="{5D197BCA-80BB-4DC0-9C96-C224759D6175}" destId="{F6B0F118-62C2-4E4F-89EB-951029328A9D}" srcOrd="1" destOrd="0" presId="urn:microsoft.com/office/officeart/2005/8/layout/hList3"/>
    <dgm:cxn modelId="{430B7F98-98F3-4A04-BF4D-F1B6D593C6F1}" type="presParOf" srcId="{F6B0F118-62C2-4E4F-89EB-951029328A9D}" destId="{5FCAEB41-CEDF-4564-A57B-DE3A77280C2C}" srcOrd="0" destOrd="0" presId="urn:microsoft.com/office/officeart/2005/8/layout/hList3"/>
    <dgm:cxn modelId="{0808789D-5B40-41C7-8F76-89CB92B4D9BA}" type="presParOf" srcId="{F6B0F118-62C2-4E4F-89EB-951029328A9D}" destId="{3620E348-9E13-4777-B3D2-21EC3E376492}" srcOrd="1" destOrd="0" presId="urn:microsoft.com/office/officeart/2005/8/layout/hList3"/>
    <dgm:cxn modelId="{97457A05-3AAA-41BD-A712-909B939EA3D2}" type="presParOf" srcId="{5D197BCA-80BB-4DC0-9C96-C224759D6175}" destId="{75B6AD1D-FD8D-4CA6-ACB5-72B3009DF8A1}" srcOrd="2" destOrd="0" presId="urn:microsoft.com/office/officeart/2005/8/layout/hList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7A39876-ABB6-4A99-AECE-5DE8FC725B8D}" type="doc">
      <dgm:prSet loTypeId="urn:microsoft.com/office/officeart/2005/8/layout/hList3" loCatId="list" qsTypeId="urn:microsoft.com/office/officeart/2005/8/quickstyle/3d5" qsCatId="3D" csTypeId="urn:microsoft.com/office/officeart/2005/8/colors/accent2_3" csCatId="accent2" phldr="1"/>
      <dgm:spPr/>
      <dgm:t>
        <a:bodyPr/>
        <a:lstStyle/>
        <a:p>
          <a:endParaRPr lang="es-CO"/>
        </a:p>
      </dgm:t>
    </dgm:pt>
    <dgm:pt modelId="{7DBD7120-AAA2-4E16-8BEC-284838FE560F}">
      <dgm:prSet phldrT="[Texto]"/>
      <dgm:spPr/>
      <dgm:t>
        <a:bodyPr/>
        <a:lstStyle/>
        <a:p>
          <a:r>
            <a:rPr lang="es-CO"/>
            <a:t>Capa de Amenazas</a:t>
          </a:r>
        </a:p>
      </dgm:t>
    </dgm:pt>
    <dgm:pt modelId="{53E09654-7294-4379-AB9A-6322D5E97CC2}" type="parTrans" cxnId="{4CEABDE1-112B-4E10-9658-A95E1871CF66}">
      <dgm:prSet/>
      <dgm:spPr/>
      <dgm:t>
        <a:bodyPr/>
        <a:lstStyle/>
        <a:p>
          <a:endParaRPr lang="es-CO"/>
        </a:p>
      </dgm:t>
    </dgm:pt>
    <dgm:pt modelId="{64FF6CDA-910C-4DE7-ACFA-500731562EE1}" type="sibTrans" cxnId="{4CEABDE1-112B-4E10-9658-A95E1871CF66}">
      <dgm:prSet/>
      <dgm:spPr/>
      <dgm:t>
        <a:bodyPr/>
        <a:lstStyle/>
        <a:p>
          <a:endParaRPr lang="es-CO"/>
        </a:p>
      </dgm:t>
    </dgm:pt>
    <dgm:pt modelId="{14F431EE-2F77-4023-AD02-2A55027FE0F0}">
      <dgm:prSet/>
      <dgm:spPr/>
      <dgm:t>
        <a:bodyPr/>
        <a:lstStyle/>
        <a:p>
          <a:r>
            <a:rPr lang="es-CO"/>
            <a:t>TáctIcas MITRE</a:t>
          </a:r>
        </a:p>
      </dgm:t>
    </dgm:pt>
    <dgm:pt modelId="{AE9A74E1-D245-48B9-9020-0B95BB52BD3D}" type="parTrans" cxnId="{3C708DE9-826E-4D7E-8EAC-25ECB1A92920}">
      <dgm:prSet/>
      <dgm:spPr/>
      <dgm:t>
        <a:bodyPr/>
        <a:lstStyle/>
        <a:p>
          <a:endParaRPr lang="es-CO"/>
        </a:p>
      </dgm:t>
    </dgm:pt>
    <dgm:pt modelId="{2717E70F-9B14-4880-9F8C-6E632937F388}" type="sibTrans" cxnId="{3C708DE9-826E-4D7E-8EAC-25ECB1A92920}">
      <dgm:prSet/>
      <dgm:spPr/>
      <dgm:t>
        <a:bodyPr/>
        <a:lstStyle/>
        <a:p>
          <a:endParaRPr lang="es-CO"/>
        </a:p>
      </dgm:t>
    </dgm:pt>
    <dgm:pt modelId="{C0FB0BED-0168-4A87-B7C0-EFCC1CFCF6D6}">
      <dgm:prSet/>
      <dgm:spPr/>
      <dgm:t>
        <a:bodyPr/>
        <a:lstStyle/>
        <a:p>
          <a:r>
            <a:rPr lang="es-CO"/>
            <a:t>Técnicas MITRE</a:t>
          </a:r>
        </a:p>
      </dgm:t>
    </dgm:pt>
    <dgm:pt modelId="{537D7CB4-675C-4412-A3F6-77B8CCFFFA10}" type="parTrans" cxnId="{6A8E971B-B196-499B-9ECC-2BA909D2B784}">
      <dgm:prSet/>
      <dgm:spPr/>
      <dgm:t>
        <a:bodyPr/>
        <a:lstStyle/>
        <a:p>
          <a:endParaRPr lang="es-CO"/>
        </a:p>
      </dgm:t>
    </dgm:pt>
    <dgm:pt modelId="{F7EE0178-F82D-40CA-816E-D4D1388629D0}" type="sibTrans" cxnId="{6A8E971B-B196-499B-9ECC-2BA909D2B784}">
      <dgm:prSet/>
      <dgm:spPr/>
      <dgm:t>
        <a:bodyPr/>
        <a:lstStyle/>
        <a:p>
          <a:endParaRPr lang="es-CO"/>
        </a:p>
      </dgm:t>
    </dgm:pt>
    <dgm:pt modelId="{03CE945E-E35B-4E0E-8E87-65FBCF16E2D4}">
      <dgm:prSet phldrT="[Texto]"/>
      <dgm:spPr/>
      <dgm:t>
        <a:bodyPr/>
        <a:lstStyle/>
        <a:p>
          <a:endParaRPr lang="es-CO"/>
        </a:p>
      </dgm:t>
    </dgm:pt>
    <dgm:pt modelId="{EA2F0131-0637-49DC-9624-CD8F711C70BD}" type="parTrans" cxnId="{AD032315-1D6B-40AE-9F89-4634BBC0565C}">
      <dgm:prSet/>
      <dgm:spPr/>
      <dgm:t>
        <a:bodyPr/>
        <a:lstStyle/>
        <a:p>
          <a:endParaRPr lang="es-CO"/>
        </a:p>
      </dgm:t>
    </dgm:pt>
    <dgm:pt modelId="{9969E317-42CB-4E6D-9401-F0590B0C0D4D}" type="sibTrans" cxnId="{AD032315-1D6B-40AE-9F89-4634BBC0565C}">
      <dgm:prSet/>
      <dgm:spPr/>
      <dgm:t>
        <a:bodyPr/>
        <a:lstStyle/>
        <a:p>
          <a:endParaRPr lang="es-CO"/>
        </a:p>
      </dgm:t>
    </dgm:pt>
    <dgm:pt modelId="{5D197BCA-80BB-4DC0-9C96-C224759D6175}" type="pres">
      <dgm:prSet presAssocID="{37A39876-ABB6-4A99-AECE-5DE8FC725B8D}" presName="composite" presStyleCnt="0">
        <dgm:presLayoutVars>
          <dgm:chMax val="1"/>
          <dgm:dir/>
          <dgm:resizeHandles val="exact"/>
        </dgm:presLayoutVars>
      </dgm:prSet>
      <dgm:spPr/>
    </dgm:pt>
    <dgm:pt modelId="{34ACDEFF-9447-461F-B6B5-E6B8E05CD42C}" type="pres">
      <dgm:prSet presAssocID="{7DBD7120-AAA2-4E16-8BEC-284838FE560F}" presName="roof" presStyleLbl="dkBgShp" presStyleIdx="0" presStyleCnt="2" custLinFactNeighborX="-94966" custLinFactNeighborY="4151"/>
      <dgm:spPr/>
    </dgm:pt>
    <dgm:pt modelId="{F6B0F118-62C2-4E4F-89EB-951029328A9D}" type="pres">
      <dgm:prSet presAssocID="{7DBD7120-AAA2-4E16-8BEC-284838FE560F}" presName="pillars" presStyleCnt="0"/>
      <dgm:spPr/>
    </dgm:pt>
    <dgm:pt modelId="{5FCAEB41-CEDF-4564-A57B-DE3A77280C2C}" type="pres">
      <dgm:prSet presAssocID="{7DBD7120-AAA2-4E16-8BEC-284838FE560F}" presName="pillar1" presStyleLbl="node1" presStyleIdx="0" presStyleCnt="2">
        <dgm:presLayoutVars>
          <dgm:bulletEnabled val="1"/>
        </dgm:presLayoutVars>
      </dgm:prSet>
      <dgm:spPr/>
    </dgm:pt>
    <dgm:pt modelId="{3620E348-9E13-4777-B3D2-21EC3E376492}" type="pres">
      <dgm:prSet presAssocID="{C0FB0BED-0168-4A87-B7C0-EFCC1CFCF6D6}" presName="pillarX" presStyleLbl="node1" presStyleIdx="1" presStyleCnt="2">
        <dgm:presLayoutVars>
          <dgm:bulletEnabled val="1"/>
        </dgm:presLayoutVars>
      </dgm:prSet>
      <dgm:spPr/>
    </dgm:pt>
    <dgm:pt modelId="{75B6AD1D-FD8D-4CA6-ACB5-72B3009DF8A1}" type="pres">
      <dgm:prSet presAssocID="{7DBD7120-AAA2-4E16-8BEC-284838FE560F}" presName="base" presStyleLbl="dkBgShp" presStyleIdx="1" presStyleCnt="2"/>
      <dgm:spPr/>
    </dgm:pt>
  </dgm:ptLst>
  <dgm:cxnLst>
    <dgm:cxn modelId="{AD032315-1D6B-40AE-9F89-4634BBC0565C}" srcId="{37A39876-ABB6-4A99-AECE-5DE8FC725B8D}" destId="{03CE945E-E35B-4E0E-8E87-65FBCF16E2D4}" srcOrd="1" destOrd="0" parTransId="{EA2F0131-0637-49DC-9624-CD8F711C70BD}" sibTransId="{9969E317-42CB-4E6D-9401-F0590B0C0D4D}"/>
    <dgm:cxn modelId="{6A8E971B-B196-499B-9ECC-2BA909D2B784}" srcId="{7DBD7120-AAA2-4E16-8BEC-284838FE560F}" destId="{C0FB0BED-0168-4A87-B7C0-EFCC1CFCF6D6}" srcOrd="1" destOrd="0" parTransId="{537D7CB4-675C-4412-A3F6-77B8CCFFFA10}" sibTransId="{F7EE0178-F82D-40CA-816E-D4D1388629D0}"/>
    <dgm:cxn modelId="{83C542C8-3C77-4D64-8BD8-63E860FF763F}" type="presOf" srcId="{7DBD7120-AAA2-4E16-8BEC-284838FE560F}" destId="{34ACDEFF-9447-461F-B6B5-E6B8E05CD42C}" srcOrd="0" destOrd="0" presId="urn:microsoft.com/office/officeart/2005/8/layout/hList3"/>
    <dgm:cxn modelId="{4D6A96DD-CC24-4347-BA87-68134C8E282B}" type="presOf" srcId="{37A39876-ABB6-4A99-AECE-5DE8FC725B8D}" destId="{5D197BCA-80BB-4DC0-9C96-C224759D6175}" srcOrd="0" destOrd="0" presId="urn:microsoft.com/office/officeart/2005/8/layout/hList3"/>
    <dgm:cxn modelId="{4CEABDE1-112B-4E10-9658-A95E1871CF66}" srcId="{37A39876-ABB6-4A99-AECE-5DE8FC725B8D}" destId="{7DBD7120-AAA2-4E16-8BEC-284838FE560F}" srcOrd="0" destOrd="0" parTransId="{53E09654-7294-4379-AB9A-6322D5E97CC2}" sibTransId="{64FF6CDA-910C-4DE7-ACFA-500731562EE1}"/>
    <dgm:cxn modelId="{3C708DE9-826E-4D7E-8EAC-25ECB1A92920}" srcId="{7DBD7120-AAA2-4E16-8BEC-284838FE560F}" destId="{14F431EE-2F77-4023-AD02-2A55027FE0F0}" srcOrd="0" destOrd="0" parTransId="{AE9A74E1-D245-48B9-9020-0B95BB52BD3D}" sibTransId="{2717E70F-9B14-4880-9F8C-6E632937F388}"/>
    <dgm:cxn modelId="{09AD99F3-2EE0-43E6-ADEA-421F16EF9614}" type="presOf" srcId="{14F431EE-2F77-4023-AD02-2A55027FE0F0}" destId="{5FCAEB41-CEDF-4564-A57B-DE3A77280C2C}" srcOrd="0" destOrd="0" presId="urn:microsoft.com/office/officeart/2005/8/layout/hList3"/>
    <dgm:cxn modelId="{41828DFB-6C63-4CB5-ABFE-BDC8D5241462}" type="presOf" srcId="{C0FB0BED-0168-4A87-B7C0-EFCC1CFCF6D6}" destId="{3620E348-9E13-4777-B3D2-21EC3E376492}" srcOrd="0" destOrd="0" presId="urn:microsoft.com/office/officeart/2005/8/layout/hList3"/>
    <dgm:cxn modelId="{A8D6F98C-6455-49D7-AE77-34B6F913A397}" type="presParOf" srcId="{5D197BCA-80BB-4DC0-9C96-C224759D6175}" destId="{34ACDEFF-9447-461F-B6B5-E6B8E05CD42C}" srcOrd="0" destOrd="0" presId="urn:microsoft.com/office/officeart/2005/8/layout/hList3"/>
    <dgm:cxn modelId="{070A16F5-C960-46FC-B424-7C1383D3D9C2}" type="presParOf" srcId="{5D197BCA-80BB-4DC0-9C96-C224759D6175}" destId="{F6B0F118-62C2-4E4F-89EB-951029328A9D}" srcOrd="1" destOrd="0" presId="urn:microsoft.com/office/officeart/2005/8/layout/hList3"/>
    <dgm:cxn modelId="{430B7F98-98F3-4A04-BF4D-F1B6D593C6F1}" type="presParOf" srcId="{F6B0F118-62C2-4E4F-89EB-951029328A9D}" destId="{5FCAEB41-CEDF-4564-A57B-DE3A77280C2C}" srcOrd="0" destOrd="0" presId="urn:microsoft.com/office/officeart/2005/8/layout/hList3"/>
    <dgm:cxn modelId="{0808789D-5B40-41C7-8F76-89CB92B4D9BA}" type="presParOf" srcId="{F6B0F118-62C2-4E4F-89EB-951029328A9D}" destId="{3620E348-9E13-4777-B3D2-21EC3E376492}" srcOrd="1" destOrd="0" presId="urn:microsoft.com/office/officeart/2005/8/layout/hList3"/>
    <dgm:cxn modelId="{97457A05-3AAA-41BD-A712-909B939EA3D2}" type="presParOf" srcId="{5D197BCA-80BB-4DC0-9C96-C224759D6175}" destId="{75B6AD1D-FD8D-4CA6-ACB5-72B3009DF8A1}" srcOrd="2" destOrd="0" presId="urn:microsoft.com/office/officeart/2005/8/layout/hList3"/>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37A39876-ABB6-4A99-AECE-5DE8FC725B8D}" type="doc">
      <dgm:prSet loTypeId="urn:microsoft.com/office/officeart/2005/8/layout/hList3" loCatId="list" qsTypeId="urn:microsoft.com/office/officeart/2005/8/quickstyle/3d5" qsCatId="3D" csTypeId="urn:microsoft.com/office/officeart/2005/8/colors/colorful5" csCatId="colorful" phldr="1"/>
      <dgm:spPr/>
      <dgm:t>
        <a:bodyPr/>
        <a:lstStyle/>
        <a:p>
          <a:endParaRPr lang="es-CO"/>
        </a:p>
      </dgm:t>
    </dgm:pt>
    <dgm:pt modelId="{7DBD7120-AAA2-4E16-8BEC-284838FE560F}">
      <dgm:prSet phldrT="[Texto]"/>
      <dgm:spPr/>
      <dgm:t>
        <a:bodyPr/>
        <a:lstStyle/>
        <a:p>
          <a:r>
            <a:rPr lang="es-CO"/>
            <a:t>Capa de Implementación</a:t>
          </a:r>
        </a:p>
      </dgm:t>
    </dgm:pt>
    <dgm:pt modelId="{53E09654-7294-4379-AB9A-6322D5E97CC2}" type="parTrans" cxnId="{4CEABDE1-112B-4E10-9658-A95E1871CF66}">
      <dgm:prSet/>
      <dgm:spPr/>
      <dgm:t>
        <a:bodyPr/>
        <a:lstStyle/>
        <a:p>
          <a:endParaRPr lang="es-CO"/>
        </a:p>
      </dgm:t>
    </dgm:pt>
    <dgm:pt modelId="{64FF6CDA-910C-4DE7-ACFA-500731562EE1}" type="sibTrans" cxnId="{4CEABDE1-112B-4E10-9658-A95E1871CF66}">
      <dgm:prSet/>
      <dgm:spPr/>
      <dgm:t>
        <a:bodyPr/>
        <a:lstStyle/>
        <a:p>
          <a:endParaRPr lang="es-CO"/>
        </a:p>
      </dgm:t>
    </dgm:pt>
    <dgm:pt modelId="{14F431EE-2F77-4023-AD02-2A55027FE0F0}">
      <dgm:prSet/>
      <dgm:spPr/>
      <dgm:t>
        <a:bodyPr/>
        <a:lstStyle/>
        <a:p>
          <a:r>
            <a:rPr lang="es-CO"/>
            <a:t>Reglas de Correlación</a:t>
          </a:r>
        </a:p>
      </dgm:t>
    </dgm:pt>
    <dgm:pt modelId="{AE9A74E1-D245-48B9-9020-0B95BB52BD3D}" type="parTrans" cxnId="{3C708DE9-826E-4D7E-8EAC-25ECB1A92920}">
      <dgm:prSet/>
      <dgm:spPr/>
      <dgm:t>
        <a:bodyPr/>
        <a:lstStyle/>
        <a:p>
          <a:endParaRPr lang="es-CO"/>
        </a:p>
      </dgm:t>
    </dgm:pt>
    <dgm:pt modelId="{2717E70F-9B14-4880-9F8C-6E632937F388}" type="sibTrans" cxnId="{3C708DE9-826E-4D7E-8EAC-25ECB1A92920}">
      <dgm:prSet/>
      <dgm:spPr/>
      <dgm:t>
        <a:bodyPr/>
        <a:lstStyle/>
        <a:p>
          <a:endParaRPr lang="es-CO"/>
        </a:p>
      </dgm:t>
    </dgm:pt>
    <dgm:pt modelId="{C0FB0BED-0168-4A87-B7C0-EFCC1CFCF6D6}">
      <dgm:prSet/>
      <dgm:spPr/>
      <dgm:t>
        <a:bodyPr/>
        <a:lstStyle/>
        <a:p>
          <a:r>
            <a:rPr lang="es-CO"/>
            <a:t>Tecnologias de Detección</a:t>
          </a:r>
        </a:p>
      </dgm:t>
    </dgm:pt>
    <dgm:pt modelId="{537D7CB4-675C-4412-A3F6-77B8CCFFFA10}" type="parTrans" cxnId="{6A8E971B-B196-499B-9ECC-2BA909D2B784}">
      <dgm:prSet/>
      <dgm:spPr/>
      <dgm:t>
        <a:bodyPr/>
        <a:lstStyle/>
        <a:p>
          <a:endParaRPr lang="es-CO"/>
        </a:p>
      </dgm:t>
    </dgm:pt>
    <dgm:pt modelId="{F7EE0178-F82D-40CA-816E-D4D1388629D0}" type="sibTrans" cxnId="{6A8E971B-B196-499B-9ECC-2BA909D2B784}">
      <dgm:prSet/>
      <dgm:spPr/>
      <dgm:t>
        <a:bodyPr/>
        <a:lstStyle/>
        <a:p>
          <a:endParaRPr lang="es-CO"/>
        </a:p>
      </dgm:t>
    </dgm:pt>
    <dgm:pt modelId="{03CE945E-E35B-4E0E-8E87-65FBCF16E2D4}">
      <dgm:prSet phldrT="[Texto]"/>
      <dgm:spPr/>
      <dgm:t>
        <a:bodyPr/>
        <a:lstStyle/>
        <a:p>
          <a:endParaRPr lang="es-CO"/>
        </a:p>
      </dgm:t>
    </dgm:pt>
    <dgm:pt modelId="{EA2F0131-0637-49DC-9624-CD8F711C70BD}" type="parTrans" cxnId="{AD032315-1D6B-40AE-9F89-4634BBC0565C}">
      <dgm:prSet/>
      <dgm:spPr/>
      <dgm:t>
        <a:bodyPr/>
        <a:lstStyle/>
        <a:p>
          <a:endParaRPr lang="es-CO"/>
        </a:p>
      </dgm:t>
    </dgm:pt>
    <dgm:pt modelId="{9969E317-42CB-4E6D-9401-F0590B0C0D4D}" type="sibTrans" cxnId="{AD032315-1D6B-40AE-9F89-4634BBC0565C}">
      <dgm:prSet/>
      <dgm:spPr/>
      <dgm:t>
        <a:bodyPr/>
        <a:lstStyle/>
        <a:p>
          <a:endParaRPr lang="es-CO"/>
        </a:p>
      </dgm:t>
    </dgm:pt>
    <dgm:pt modelId="{95AE2E2D-CD74-4EEA-BB87-3F72EC82F39D}">
      <dgm:prSet/>
      <dgm:spPr/>
      <dgm:t>
        <a:bodyPr/>
        <a:lstStyle/>
        <a:p>
          <a:r>
            <a:rPr lang="es-CO"/>
            <a:t>Fuentes de eventos</a:t>
          </a:r>
        </a:p>
      </dgm:t>
    </dgm:pt>
    <dgm:pt modelId="{BD69AC6C-C02E-41EB-99F7-4911814C4AEB}" type="parTrans" cxnId="{967170D9-14BA-46C5-A0DD-09A9EA1AD22D}">
      <dgm:prSet/>
      <dgm:spPr/>
      <dgm:t>
        <a:bodyPr/>
        <a:lstStyle/>
        <a:p>
          <a:endParaRPr lang="es-CO"/>
        </a:p>
      </dgm:t>
    </dgm:pt>
    <dgm:pt modelId="{21A7533C-32D1-4821-9224-53849E782058}" type="sibTrans" cxnId="{967170D9-14BA-46C5-A0DD-09A9EA1AD22D}">
      <dgm:prSet/>
      <dgm:spPr/>
      <dgm:t>
        <a:bodyPr/>
        <a:lstStyle/>
        <a:p>
          <a:endParaRPr lang="es-CO"/>
        </a:p>
      </dgm:t>
    </dgm:pt>
    <dgm:pt modelId="{5D197BCA-80BB-4DC0-9C96-C224759D6175}" type="pres">
      <dgm:prSet presAssocID="{37A39876-ABB6-4A99-AECE-5DE8FC725B8D}" presName="composite" presStyleCnt="0">
        <dgm:presLayoutVars>
          <dgm:chMax val="1"/>
          <dgm:dir/>
          <dgm:resizeHandles val="exact"/>
        </dgm:presLayoutVars>
      </dgm:prSet>
      <dgm:spPr/>
    </dgm:pt>
    <dgm:pt modelId="{34ACDEFF-9447-461F-B6B5-E6B8E05CD42C}" type="pres">
      <dgm:prSet presAssocID="{7DBD7120-AAA2-4E16-8BEC-284838FE560F}" presName="roof" presStyleLbl="dkBgShp" presStyleIdx="0" presStyleCnt="2" custLinFactNeighborX="-2609" custLinFactNeighborY="-5611"/>
      <dgm:spPr/>
    </dgm:pt>
    <dgm:pt modelId="{F6B0F118-62C2-4E4F-89EB-951029328A9D}" type="pres">
      <dgm:prSet presAssocID="{7DBD7120-AAA2-4E16-8BEC-284838FE560F}" presName="pillars" presStyleCnt="0"/>
      <dgm:spPr/>
    </dgm:pt>
    <dgm:pt modelId="{5FCAEB41-CEDF-4564-A57B-DE3A77280C2C}" type="pres">
      <dgm:prSet presAssocID="{7DBD7120-AAA2-4E16-8BEC-284838FE560F}" presName="pillar1" presStyleLbl="node1" presStyleIdx="0" presStyleCnt="3">
        <dgm:presLayoutVars>
          <dgm:bulletEnabled val="1"/>
        </dgm:presLayoutVars>
      </dgm:prSet>
      <dgm:spPr/>
    </dgm:pt>
    <dgm:pt modelId="{3620E348-9E13-4777-B3D2-21EC3E376492}" type="pres">
      <dgm:prSet presAssocID="{C0FB0BED-0168-4A87-B7C0-EFCC1CFCF6D6}" presName="pillarX" presStyleLbl="node1" presStyleIdx="1" presStyleCnt="3">
        <dgm:presLayoutVars>
          <dgm:bulletEnabled val="1"/>
        </dgm:presLayoutVars>
      </dgm:prSet>
      <dgm:spPr/>
    </dgm:pt>
    <dgm:pt modelId="{42E926D2-5629-4A62-8993-8308D33E15F6}" type="pres">
      <dgm:prSet presAssocID="{95AE2E2D-CD74-4EEA-BB87-3F72EC82F39D}" presName="pillarX" presStyleLbl="node1" presStyleIdx="2" presStyleCnt="3">
        <dgm:presLayoutVars>
          <dgm:bulletEnabled val="1"/>
        </dgm:presLayoutVars>
      </dgm:prSet>
      <dgm:spPr/>
    </dgm:pt>
    <dgm:pt modelId="{75B6AD1D-FD8D-4CA6-ACB5-72B3009DF8A1}" type="pres">
      <dgm:prSet presAssocID="{7DBD7120-AAA2-4E16-8BEC-284838FE560F}" presName="base" presStyleLbl="dkBgShp" presStyleIdx="1" presStyleCnt="2"/>
      <dgm:spPr/>
    </dgm:pt>
  </dgm:ptLst>
  <dgm:cxnLst>
    <dgm:cxn modelId="{AD032315-1D6B-40AE-9F89-4634BBC0565C}" srcId="{37A39876-ABB6-4A99-AECE-5DE8FC725B8D}" destId="{03CE945E-E35B-4E0E-8E87-65FBCF16E2D4}" srcOrd="1" destOrd="0" parTransId="{EA2F0131-0637-49DC-9624-CD8F711C70BD}" sibTransId="{9969E317-42CB-4E6D-9401-F0590B0C0D4D}"/>
    <dgm:cxn modelId="{6A8E971B-B196-499B-9ECC-2BA909D2B784}" srcId="{7DBD7120-AAA2-4E16-8BEC-284838FE560F}" destId="{C0FB0BED-0168-4A87-B7C0-EFCC1CFCF6D6}" srcOrd="1" destOrd="0" parTransId="{537D7CB4-675C-4412-A3F6-77B8CCFFFA10}" sibTransId="{F7EE0178-F82D-40CA-816E-D4D1388629D0}"/>
    <dgm:cxn modelId="{615D0050-9EB1-40B2-BCE7-87528F358FE0}" type="presOf" srcId="{95AE2E2D-CD74-4EEA-BB87-3F72EC82F39D}" destId="{42E926D2-5629-4A62-8993-8308D33E15F6}" srcOrd="0" destOrd="0" presId="urn:microsoft.com/office/officeart/2005/8/layout/hList3"/>
    <dgm:cxn modelId="{83C542C8-3C77-4D64-8BD8-63E860FF763F}" type="presOf" srcId="{7DBD7120-AAA2-4E16-8BEC-284838FE560F}" destId="{34ACDEFF-9447-461F-B6B5-E6B8E05CD42C}" srcOrd="0" destOrd="0" presId="urn:microsoft.com/office/officeart/2005/8/layout/hList3"/>
    <dgm:cxn modelId="{967170D9-14BA-46C5-A0DD-09A9EA1AD22D}" srcId="{7DBD7120-AAA2-4E16-8BEC-284838FE560F}" destId="{95AE2E2D-CD74-4EEA-BB87-3F72EC82F39D}" srcOrd="2" destOrd="0" parTransId="{BD69AC6C-C02E-41EB-99F7-4911814C4AEB}" sibTransId="{21A7533C-32D1-4821-9224-53849E782058}"/>
    <dgm:cxn modelId="{4D6A96DD-CC24-4347-BA87-68134C8E282B}" type="presOf" srcId="{37A39876-ABB6-4A99-AECE-5DE8FC725B8D}" destId="{5D197BCA-80BB-4DC0-9C96-C224759D6175}" srcOrd="0" destOrd="0" presId="urn:microsoft.com/office/officeart/2005/8/layout/hList3"/>
    <dgm:cxn modelId="{4CEABDE1-112B-4E10-9658-A95E1871CF66}" srcId="{37A39876-ABB6-4A99-AECE-5DE8FC725B8D}" destId="{7DBD7120-AAA2-4E16-8BEC-284838FE560F}" srcOrd="0" destOrd="0" parTransId="{53E09654-7294-4379-AB9A-6322D5E97CC2}" sibTransId="{64FF6CDA-910C-4DE7-ACFA-500731562EE1}"/>
    <dgm:cxn modelId="{3C708DE9-826E-4D7E-8EAC-25ECB1A92920}" srcId="{7DBD7120-AAA2-4E16-8BEC-284838FE560F}" destId="{14F431EE-2F77-4023-AD02-2A55027FE0F0}" srcOrd="0" destOrd="0" parTransId="{AE9A74E1-D245-48B9-9020-0B95BB52BD3D}" sibTransId="{2717E70F-9B14-4880-9F8C-6E632937F388}"/>
    <dgm:cxn modelId="{09AD99F3-2EE0-43E6-ADEA-421F16EF9614}" type="presOf" srcId="{14F431EE-2F77-4023-AD02-2A55027FE0F0}" destId="{5FCAEB41-CEDF-4564-A57B-DE3A77280C2C}" srcOrd="0" destOrd="0" presId="urn:microsoft.com/office/officeart/2005/8/layout/hList3"/>
    <dgm:cxn modelId="{41828DFB-6C63-4CB5-ABFE-BDC8D5241462}" type="presOf" srcId="{C0FB0BED-0168-4A87-B7C0-EFCC1CFCF6D6}" destId="{3620E348-9E13-4777-B3D2-21EC3E376492}" srcOrd="0" destOrd="0" presId="urn:microsoft.com/office/officeart/2005/8/layout/hList3"/>
    <dgm:cxn modelId="{A8D6F98C-6455-49D7-AE77-34B6F913A397}" type="presParOf" srcId="{5D197BCA-80BB-4DC0-9C96-C224759D6175}" destId="{34ACDEFF-9447-461F-B6B5-E6B8E05CD42C}" srcOrd="0" destOrd="0" presId="urn:microsoft.com/office/officeart/2005/8/layout/hList3"/>
    <dgm:cxn modelId="{070A16F5-C960-46FC-B424-7C1383D3D9C2}" type="presParOf" srcId="{5D197BCA-80BB-4DC0-9C96-C224759D6175}" destId="{F6B0F118-62C2-4E4F-89EB-951029328A9D}" srcOrd="1" destOrd="0" presId="urn:microsoft.com/office/officeart/2005/8/layout/hList3"/>
    <dgm:cxn modelId="{430B7F98-98F3-4A04-BF4D-F1B6D593C6F1}" type="presParOf" srcId="{F6B0F118-62C2-4E4F-89EB-951029328A9D}" destId="{5FCAEB41-CEDF-4564-A57B-DE3A77280C2C}" srcOrd="0" destOrd="0" presId="urn:microsoft.com/office/officeart/2005/8/layout/hList3"/>
    <dgm:cxn modelId="{0808789D-5B40-41C7-8F76-89CB92B4D9BA}" type="presParOf" srcId="{F6B0F118-62C2-4E4F-89EB-951029328A9D}" destId="{3620E348-9E13-4777-B3D2-21EC3E376492}" srcOrd="1" destOrd="0" presId="urn:microsoft.com/office/officeart/2005/8/layout/hList3"/>
    <dgm:cxn modelId="{949212A9-397C-418D-902A-446D58522B2A}" type="presParOf" srcId="{F6B0F118-62C2-4E4F-89EB-951029328A9D}" destId="{42E926D2-5629-4A62-8993-8308D33E15F6}" srcOrd="2" destOrd="0" presId="urn:microsoft.com/office/officeart/2005/8/layout/hList3"/>
    <dgm:cxn modelId="{97457A05-3AAA-41BD-A712-909B939EA3D2}" type="presParOf" srcId="{5D197BCA-80BB-4DC0-9C96-C224759D6175}" destId="{75B6AD1D-FD8D-4CA6-ACB5-72B3009DF8A1}" srcOrd="2" destOrd="0" presId="urn:microsoft.com/office/officeart/2005/8/layout/hList3"/>
  </dgm:cxnLst>
  <dgm:bg/>
  <dgm:whole/>
  <dgm:extLst>
    <a:ext uri="http://schemas.microsoft.com/office/drawing/2008/diagram">
      <dsp:dataModelExt xmlns:dsp="http://schemas.microsoft.com/office/drawing/2008/diagram" relId="rId1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4ACDEFF-9447-461F-B6B5-E6B8E05CD42C}">
      <dsp:nvSpPr>
        <dsp:cNvPr id="0" name=""/>
        <dsp:cNvSpPr/>
      </dsp:nvSpPr>
      <dsp:spPr>
        <a:xfrm>
          <a:off x="0" y="0"/>
          <a:ext cx="2610485" cy="580834"/>
        </a:xfrm>
        <a:prstGeom prst="rect">
          <a:avLst/>
        </a:prstGeom>
        <a:solidFill>
          <a:schemeClr val="accent1">
            <a:shade val="9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99060" tIns="99060" rIns="99060" bIns="99060" numCol="1" spcCol="1270" anchor="ctr" anchorCtr="0">
          <a:noAutofit/>
        </a:bodyPr>
        <a:lstStyle/>
        <a:p>
          <a:pPr marL="0" lvl="0" indent="0" algn="ctr" defTabSz="1155700">
            <a:lnSpc>
              <a:spcPct val="90000"/>
            </a:lnSpc>
            <a:spcBef>
              <a:spcPct val="0"/>
            </a:spcBef>
            <a:spcAft>
              <a:spcPct val="35000"/>
            </a:spcAft>
            <a:buNone/>
          </a:pPr>
          <a:r>
            <a:rPr lang="es-CO" sz="2600" kern="1200"/>
            <a:t>Capa de Negocio</a:t>
          </a:r>
        </a:p>
      </dsp:txBody>
      <dsp:txXfrm>
        <a:off x="0" y="0"/>
        <a:ext cx="2610485" cy="580834"/>
      </dsp:txXfrm>
    </dsp:sp>
    <dsp:sp modelId="{5FCAEB41-CEDF-4564-A57B-DE3A77280C2C}">
      <dsp:nvSpPr>
        <dsp:cNvPr id="0" name=""/>
        <dsp:cNvSpPr/>
      </dsp:nvSpPr>
      <dsp:spPr>
        <a:xfrm>
          <a:off x="0" y="580834"/>
          <a:ext cx="1305242" cy="1219752"/>
        </a:xfrm>
        <a:prstGeom prst="rect">
          <a:avLst/>
        </a:prstGeom>
        <a:solidFill>
          <a:schemeClr val="accent1">
            <a:shade val="8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s-CO" sz="1400" kern="1200"/>
            <a:t>Drivers de Negocio</a:t>
          </a:r>
        </a:p>
      </dsp:txBody>
      <dsp:txXfrm>
        <a:off x="0" y="580834"/>
        <a:ext cx="1305242" cy="1219752"/>
      </dsp:txXfrm>
    </dsp:sp>
    <dsp:sp modelId="{3620E348-9E13-4777-B3D2-21EC3E376492}">
      <dsp:nvSpPr>
        <dsp:cNvPr id="0" name=""/>
        <dsp:cNvSpPr/>
      </dsp:nvSpPr>
      <dsp:spPr>
        <a:xfrm>
          <a:off x="1305242" y="580834"/>
          <a:ext cx="1305242" cy="1219752"/>
        </a:xfrm>
        <a:prstGeom prst="rect">
          <a:avLst/>
        </a:prstGeom>
        <a:solidFill>
          <a:schemeClr val="accent1">
            <a:shade val="80000"/>
            <a:hueOff val="271263"/>
            <a:satOff val="5175"/>
            <a:lumOff val="22855"/>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s-CO" sz="1400" kern="1200"/>
            <a:t>Requerimientos Cumplimiento</a:t>
          </a:r>
        </a:p>
      </dsp:txBody>
      <dsp:txXfrm>
        <a:off x="1305242" y="580834"/>
        <a:ext cx="1305242" cy="1219752"/>
      </dsp:txXfrm>
    </dsp:sp>
    <dsp:sp modelId="{75B6AD1D-FD8D-4CA6-ACB5-72B3009DF8A1}">
      <dsp:nvSpPr>
        <dsp:cNvPr id="0" name=""/>
        <dsp:cNvSpPr/>
      </dsp:nvSpPr>
      <dsp:spPr>
        <a:xfrm>
          <a:off x="0" y="1800586"/>
          <a:ext cx="2610485" cy="135528"/>
        </a:xfrm>
        <a:prstGeom prst="rect">
          <a:avLst/>
        </a:prstGeom>
        <a:solidFill>
          <a:schemeClr val="accent1">
            <a:shade val="9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4ACDEFF-9447-461F-B6B5-E6B8E05CD42C}">
      <dsp:nvSpPr>
        <dsp:cNvPr id="0" name=""/>
        <dsp:cNvSpPr/>
      </dsp:nvSpPr>
      <dsp:spPr>
        <a:xfrm>
          <a:off x="0" y="25351"/>
          <a:ext cx="2442845" cy="610743"/>
        </a:xfrm>
        <a:prstGeom prst="rect">
          <a:avLst/>
        </a:prstGeom>
        <a:solidFill>
          <a:schemeClr val="accent2">
            <a:shade val="9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a:lnSpc>
              <a:spcPct val="90000"/>
            </a:lnSpc>
            <a:spcBef>
              <a:spcPct val="0"/>
            </a:spcBef>
            <a:spcAft>
              <a:spcPct val="35000"/>
            </a:spcAft>
            <a:buNone/>
          </a:pPr>
          <a:r>
            <a:rPr lang="es-CO" sz="2300" kern="1200"/>
            <a:t>Capa de Amenazas</a:t>
          </a:r>
        </a:p>
      </dsp:txBody>
      <dsp:txXfrm>
        <a:off x="0" y="25351"/>
        <a:ext cx="2442845" cy="610743"/>
      </dsp:txXfrm>
    </dsp:sp>
    <dsp:sp modelId="{5FCAEB41-CEDF-4564-A57B-DE3A77280C2C}">
      <dsp:nvSpPr>
        <dsp:cNvPr id="0" name=""/>
        <dsp:cNvSpPr/>
      </dsp:nvSpPr>
      <dsp:spPr>
        <a:xfrm>
          <a:off x="0" y="610743"/>
          <a:ext cx="1221422" cy="1282560"/>
        </a:xfrm>
        <a:prstGeom prst="rect">
          <a:avLst/>
        </a:prstGeom>
        <a:solidFill>
          <a:schemeClr val="accent2">
            <a:shade val="8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s-CO" sz="2400" kern="1200"/>
            <a:t>TáctIcas MITRE</a:t>
          </a:r>
        </a:p>
      </dsp:txBody>
      <dsp:txXfrm>
        <a:off x="0" y="610743"/>
        <a:ext cx="1221422" cy="1282560"/>
      </dsp:txXfrm>
    </dsp:sp>
    <dsp:sp modelId="{3620E348-9E13-4777-B3D2-21EC3E376492}">
      <dsp:nvSpPr>
        <dsp:cNvPr id="0" name=""/>
        <dsp:cNvSpPr/>
      </dsp:nvSpPr>
      <dsp:spPr>
        <a:xfrm>
          <a:off x="1221422" y="610743"/>
          <a:ext cx="1221422" cy="1282560"/>
        </a:xfrm>
        <a:prstGeom prst="rect">
          <a:avLst/>
        </a:prstGeom>
        <a:solidFill>
          <a:schemeClr val="accent2">
            <a:shade val="80000"/>
            <a:hueOff val="-481415"/>
            <a:satOff val="10166"/>
            <a:lumOff val="27081"/>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s-CO" sz="2400" kern="1200"/>
            <a:t>Técnicas MITRE</a:t>
          </a:r>
        </a:p>
      </dsp:txBody>
      <dsp:txXfrm>
        <a:off x="1221422" y="610743"/>
        <a:ext cx="1221422" cy="1282560"/>
      </dsp:txXfrm>
    </dsp:sp>
    <dsp:sp modelId="{75B6AD1D-FD8D-4CA6-ACB5-72B3009DF8A1}">
      <dsp:nvSpPr>
        <dsp:cNvPr id="0" name=""/>
        <dsp:cNvSpPr/>
      </dsp:nvSpPr>
      <dsp:spPr>
        <a:xfrm>
          <a:off x="0" y="1893303"/>
          <a:ext cx="2442845" cy="142506"/>
        </a:xfrm>
        <a:prstGeom prst="rect">
          <a:avLst/>
        </a:prstGeom>
        <a:solidFill>
          <a:schemeClr val="accent2">
            <a:shade val="9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4ACDEFF-9447-461F-B6B5-E6B8E05CD42C}">
      <dsp:nvSpPr>
        <dsp:cNvPr id="0" name=""/>
        <dsp:cNvSpPr/>
      </dsp:nvSpPr>
      <dsp:spPr>
        <a:xfrm>
          <a:off x="0" y="0"/>
          <a:ext cx="2534285" cy="577977"/>
        </a:xfrm>
        <a:prstGeom prst="rect">
          <a:avLst/>
        </a:prstGeom>
        <a:solidFill>
          <a:schemeClr val="accent5">
            <a:shade val="9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CO" sz="1800" kern="1200"/>
            <a:t>Capa de Implementación</a:t>
          </a:r>
        </a:p>
      </dsp:txBody>
      <dsp:txXfrm>
        <a:off x="0" y="0"/>
        <a:ext cx="2534285" cy="577977"/>
      </dsp:txXfrm>
    </dsp:sp>
    <dsp:sp modelId="{5FCAEB41-CEDF-4564-A57B-DE3A77280C2C}">
      <dsp:nvSpPr>
        <dsp:cNvPr id="0" name=""/>
        <dsp:cNvSpPr/>
      </dsp:nvSpPr>
      <dsp:spPr>
        <a:xfrm>
          <a:off x="1237" y="577977"/>
          <a:ext cx="843936" cy="1213751"/>
        </a:xfrm>
        <a:prstGeom prst="rect">
          <a:avLst/>
        </a:prstGeom>
        <a:solidFill>
          <a:schemeClr val="accent5">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s-CO" sz="1200" kern="1200"/>
            <a:t>Reglas de Correlación</a:t>
          </a:r>
        </a:p>
      </dsp:txBody>
      <dsp:txXfrm>
        <a:off x="1237" y="577977"/>
        <a:ext cx="843936" cy="1213751"/>
      </dsp:txXfrm>
    </dsp:sp>
    <dsp:sp modelId="{3620E348-9E13-4777-B3D2-21EC3E376492}">
      <dsp:nvSpPr>
        <dsp:cNvPr id="0" name=""/>
        <dsp:cNvSpPr/>
      </dsp:nvSpPr>
      <dsp:spPr>
        <a:xfrm>
          <a:off x="845174" y="577977"/>
          <a:ext cx="843936" cy="1213751"/>
        </a:xfrm>
        <a:prstGeom prst="rect">
          <a:avLst/>
        </a:prstGeom>
        <a:solidFill>
          <a:schemeClr val="accent5">
            <a:hueOff val="-3676672"/>
            <a:satOff val="-5114"/>
            <a:lumOff val="-1961"/>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s-CO" sz="1200" kern="1200"/>
            <a:t>Tecnologias de Detección</a:t>
          </a:r>
        </a:p>
      </dsp:txBody>
      <dsp:txXfrm>
        <a:off x="845174" y="577977"/>
        <a:ext cx="843936" cy="1213751"/>
      </dsp:txXfrm>
    </dsp:sp>
    <dsp:sp modelId="{42E926D2-5629-4A62-8993-8308D33E15F6}">
      <dsp:nvSpPr>
        <dsp:cNvPr id="0" name=""/>
        <dsp:cNvSpPr/>
      </dsp:nvSpPr>
      <dsp:spPr>
        <a:xfrm>
          <a:off x="1689110" y="577977"/>
          <a:ext cx="843936" cy="1213751"/>
        </a:xfrm>
        <a:prstGeom prst="rect">
          <a:avLst/>
        </a:prstGeom>
        <a:solidFill>
          <a:schemeClr val="accent5">
            <a:hueOff val="-7353344"/>
            <a:satOff val="-10228"/>
            <a:lumOff val="-3922"/>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s-CO" sz="1200" kern="1200"/>
            <a:t>Fuentes de eventos</a:t>
          </a:r>
        </a:p>
      </dsp:txBody>
      <dsp:txXfrm>
        <a:off x="1689110" y="577977"/>
        <a:ext cx="843936" cy="1213751"/>
      </dsp:txXfrm>
    </dsp:sp>
    <dsp:sp modelId="{75B6AD1D-FD8D-4CA6-ACB5-72B3009DF8A1}">
      <dsp:nvSpPr>
        <dsp:cNvPr id="0" name=""/>
        <dsp:cNvSpPr/>
      </dsp:nvSpPr>
      <dsp:spPr>
        <a:xfrm>
          <a:off x="0" y="1791728"/>
          <a:ext cx="2534285" cy="134861"/>
        </a:xfrm>
        <a:prstGeom prst="rect">
          <a:avLst/>
        </a:prstGeom>
        <a:solidFill>
          <a:schemeClr val="accent5">
            <a:shade val="90000"/>
            <a:hueOff val="0"/>
            <a:satOff val="0"/>
            <a:lumOff val="0"/>
            <a:alphaOff val="0"/>
          </a:schemeClr>
        </a:solidFill>
        <a:ln>
          <a:noFill/>
        </a:ln>
        <a:effectLst/>
        <a:sp3d extrusionH="381000" contourW="38100" prstMaterial="matte">
          <a:contourClr>
            <a:schemeClr val="lt1"/>
          </a:contourClr>
        </a:sp3d>
      </dsp:spPr>
      <dsp:style>
        <a:lnRef idx="0">
          <a:scrgbClr r="0" g="0" b="0"/>
        </a:lnRef>
        <a:fillRef idx="1">
          <a:scrgbClr r="0" g="0" b="0"/>
        </a:fillRef>
        <a:effectRef idx="0">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layout2.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layout3.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5">
  <dgm:title val=""/>
  <dgm:desc val=""/>
  <dgm:catLst>
    <dgm:cat type="3D" pri="11500"/>
  </dgm:catLst>
  <dgm:scene3d>
    <a:camera prst="isometricOffAxis2Left" zoom="95000"/>
    <a:lightRig rig="flat" dir="t"/>
  </dgm:scene3d>
  <dgm:styleLbl name="node0">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extrusionH="381000" contourW="38100" prstMaterial="matte">
      <a:contourClr>
        <a:schemeClr val="lt1"/>
      </a:contourClr>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z="5715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dgm:scene3d>
    <dgm:sp3d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dgm:scene3d>
    <dgm:sp3d z="-381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dgm:scene3d>
    <dgm:sp3d z="-52400" extrusionH="1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z="5715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z="-38100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z="52400"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z="52400"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60000" extrusionH="63500" prstMaterial="matte"/>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z="-60000" extrusionH="63500" prstMaterial="matte"/>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extrusionH="381000" prstMaterial="matte"/>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z="-400500" extrusionH="63500" prstMaterial="matte"/>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z="57150" extrusionH="12700" prstMaterial="flat">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extrusionH="12700" prstMaterial="flat">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63500" extrusionH="63500" prstMaterial="matte"/>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z="5715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dgm:style>
  </dgm:styleLbl>
  <dgm:styleLbl name="bgAccFollowNode1">
    <dgm:scene3d>
      <a:camera prst="orthographicFront"/>
      <a:lightRig rig="threePt" dir="t"/>
    </dgm:scene3d>
    <dgm:sp3d z="-400500" extrusionH="63500" contourW="12700" prstMaterial="matte">
      <a:contourClr>
        <a:schemeClr val="lt1"/>
      </a:contourClr>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400500" extrusionH="63500" contourW="12700" prstMaterial="matte">
      <a:contourClr>
        <a:schemeClr val="lt1">
          <a:tint val="50000"/>
        </a:schemeClr>
      </a:contourClr>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trBgShp">
    <dgm:scene3d>
      <a:camera prst="orthographicFront"/>
      <a:lightRig rig="threePt" dir="t"/>
    </dgm:scene3d>
    <dgm:sp3d z="-4005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7150" extrusionH="63500" contourW="12700" prstMaterial="matte">
      <a:contourClr>
        <a:schemeClr val="lt1">
          <a:tint val="50000"/>
        </a:schemeClr>
      </a:contourClr>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5">
  <dgm:title val=""/>
  <dgm:desc val=""/>
  <dgm:catLst>
    <dgm:cat type="3D" pri="11500"/>
  </dgm:catLst>
  <dgm:scene3d>
    <a:camera prst="isometricOffAxis2Left" zoom="95000"/>
    <a:lightRig rig="flat" dir="t"/>
  </dgm:scene3d>
  <dgm:styleLbl name="node0">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extrusionH="381000" contourW="38100" prstMaterial="matte">
      <a:contourClr>
        <a:schemeClr val="lt1"/>
      </a:contourClr>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z="5715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dgm:scene3d>
    <dgm:sp3d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dgm:scene3d>
    <dgm:sp3d z="-381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dgm:scene3d>
    <dgm:sp3d z="-52400" extrusionH="1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z="5715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z="-38100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z="52400"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z="52400"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60000" extrusionH="63500" prstMaterial="matte"/>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z="-60000" extrusionH="63500" prstMaterial="matte"/>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extrusionH="381000" prstMaterial="matte"/>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z="-400500" extrusionH="63500" prstMaterial="matte"/>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z="57150" extrusionH="12700" prstMaterial="flat">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extrusionH="12700" prstMaterial="flat">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63500" extrusionH="63500" prstMaterial="matte"/>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z="5715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dgm:style>
  </dgm:styleLbl>
  <dgm:styleLbl name="bgAccFollowNode1">
    <dgm:scene3d>
      <a:camera prst="orthographicFront"/>
      <a:lightRig rig="threePt" dir="t"/>
    </dgm:scene3d>
    <dgm:sp3d z="-400500" extrusionH="63500" contourW="12700" prstMaterial="matte">
      <a:contourClr>
        <a:schemeClr val="lt1"/>
      </a:contourClr>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400500" extrusionH="63500" contourW="12700" prstMaterial="matte">
      <a:contourClr>
        <a:schemeClr val="lt1">
          <a:tint val="50000"/>
        </a:schemeClr>
      </a:contourClr>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trBgShp">
    <dgm:scene3d>
      <a:camera prst="orthographicFront"/>
      <a:lightRig rig="threePt" dir="t"/>
    </dgm:scene3d>
    <dgm:sp3d z="-4005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7150" extrusionH="63500" contourW="12700" prstMaterial="matte">
      <a:contourClr>
        <a:schemeClr val="lt1">
          <a:tint val="50000"/>
        </a:schemeClr>
      </a:contourClr>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3d5">
  <dgm:title val=""/>
  <dgm:desc val=""/>
  <dgm:catLst>
    <dgm:cat type="3D" pri="11500"/>
  </dgm:catLst>
  <dgm:scene3d>
    <a:camera prst="isometricOffAxis2Left" zoom="95000"/>
    <a:lightRig rig="flat" dir="t"/>
  </dgm:scene3d>
  <dgm:styleLbl name="node0">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extrusionH="381000" contourW="38100" prstMaterial="matte">
      <a:contourClr>
        <a:schemeClr val="lt1"/>
      </a:contourClr>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z="5715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dgm:scene3d>
    <dgm:sp3d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dgm:scene3d>
    <dgm:sp3d z="-381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dgm:scene3d>
    <dgm:sp3d z="-52400" extrusionH="1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z="5715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z="-38100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z="52400"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z="52400"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60000" extrusionH="63500" prstMaterial="matte"/>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z="-60000" extrusionH="63500" prstMaterial="matte"/>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extrusionH="381000" prstMaterial="matte"/>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z="-400500" extrusionH="63500" prstMaterial="matte"/>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z="57150" extrusionH="12700" prstMaterial="flat">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extrusionH="12700" prstMaterial="flat">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63500" extrusionH="63500" prstMaterial="matte"/>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z="57150" extrusionH="63500" contourW="12700" prstMaterial="matte">
      <a:contourClr>
        <a:schemeClr val="dk1">
          <a:tint val="20000"/>
        </a:schemeClr>
      </a:contourClr>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dgm:style>
  </dgm:styleLbl>
  <dgm:styleLbl name="bgAccFollowNode1">
    <dgm:scene3d>
      <a:camera prst="orthographicFront"/>
      <a:lightRig rig="threePt" dir="t"/>
    </dgm:scene3d>
    <dgm:sp3d z="-400500" extrusionH="63500" contourW="12700" prstMaterial="matte">
      <a:contourClr>
        <a:schemeClr val="lt1"/>
      </a:contourClr>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7150" extrusionH="63500" prstMaterial="matte"/>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400500" extrusionH="63500" contourW="12700" prstMaterial="matte">
      <a:contourClr>
        <a:schemeClr val="lt1">
          <a:tint val="50000"/>
        </a:schemeClr>
      </a:contourClr>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381000" contourW="38100" prstMaterial="matte">
      <a:contourClr>
        <a:schemeClr val="lt1"/>
      </a:contourClr>
    </dgm:sp3d>
    <dgm:txPr/>
    <dgm:style>
      <a:lnRef idx="0">
        <a:scrgbClr r="0" g="0" b="0"/>
      </a:lnRef>
      <a:fillRef idx="1">
        <a:scrgbClr r="0" g="0" b="0"/>
      </a:fillRef>
      <a:effectRef idx="0">
        <a:scrgbClr r="0" g="0" b="0"/>
      </a:effectRef>
      <a:fontRef idx="minor">
        <a:schemeClr val="lt1"/>
      </a:fontRef>
    </dgm:style>
  </dgm:styleLbl>
  <dgm:styleLbl name="trBgShp">
    <dgm:scene3d>
      <a:camera prst="orthographicFront"/>
      <a:lightRig rig="threePt" dir="t"/>
    </dgm:scene3d>
    <dgm:sp3d z="-4005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7150" extrusionH="63500" contourW="12700" prstMaterial="matte">
      <a:contourClr>
        <a:schemeClr val="lt1">
          <a:tint val="50000"/>
        </a:schemeClr>
      </a:contourClr>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211667</xdr:colOff>
      <xdr:row>2</xdr:row>
      <xdr:rowOff>982134</xdr:rowOff>
    </xdr:from>
    <xdr:to>
      <xdr:col>1</xdr:col>
      <xdr:colOff>2818342</xdr:colOff>
      <xdr:row>2</xdr:row>
      <xdr:rowOff>2912534</xdr:rowOff>
    </xdr:to>
    <xdr:graphicFrame macro="">
      <xdr:nvGraphicFramePr>
        <xdr:cNvPr id="5" name="Diagrama 4">
          <a:extLst>
            <a:ext uri="{FF2B5EF4-FFF2-40B4-BE49-F238E27FC236}">
              <a16:creationId xmlns:a16="http://schemas.microsoft.com/office/drawing/2014/main" id="{3937D216-B43C-7F48-2DC1-8C496DCCF18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3014133</xdr:colOff>
      <xdr:row>2</xdr:row>
      <xdr:rowOff>1075267</xdr:rowOff>
    </xdr:from>
    <xdr:to>
      <xdr:col>1</xdr:col>
      <xdr:colOff>5456978</xdr:colOff>
      <xdr:row>2</xdr:row>
      <xdr:rowOff>3114887</xdr:rowOff>
    </xdr:to>
    <xdr:graphicFrame macro="">
      <xdr:nvGraphicFramePr>
        <xdr:cNvPr id="6" name="Diagrama 5">
          <a:extLst>
            <a:ext uri="{FF2B5EF4-FFF2-40B4-BE49-F238E27FC236}">
              <a16:creationId xmlns:a16="http://schemas.microsoft.com/office/drawing/2014/main" id="{45E5D034-97E5-8361-8DAB-F9495531EEF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5486400</xdr:colOff>
      <xdr:row>2</xdr:row>
      <xdr:rowOff>1185333</xdr:rowOff>
    </xdr:from>
    <xdr:to>
      <xdr:col>1</xdr:col>
      <xdr:colOff>8024495</xdr:colOff>
      <xdr:row>2</xdr:row>
      <xdr:rowOff>3115733</xdr:rowOff>
    </xdr:to>
    <xdr:graphicFrame macro="">
      <xdr:nvGraphicFramePr>
        <xdr:cNvPr id="8" name="Diagrama 7">
          <a:extLst>
            <a:ext uri="{FF2B5EF4-FFF2-40B4-BE49-F238E27FC236}">
              <a16:creationId xmlns:a16="http://schemas.microsoft.com/office/drawing/2014/main" id="{DCB43634-79FD-4B9F-27AF-BAE02D9DA3D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5</xdr:row>
      <xdr:rowOff>381953</xdr:rowOff>
    </xdr:from>
    <xdr:to>
      <xdr:col>5</xdr:col>
      <xdr:colOff>771525</xdr:colOff>
      <xdr:row>9</xdr:row>
      <xdr:rowOff>438151</xdr:rowOff>
    </xdr:to>
    <xdr:graphicFrame macro="">
      <xdr:nvGraphicFramePr>
        <xdr:cNvPr id="2" name="Gráfico 1">
          <a:extLst>
            <a:ext uri="{FF2B5EF4-FFF2-40B4-BE49-F238E27FC236}">
              <a16:creationId xmlns:a16="http://schemas.microsoft.com/office/drawing/2014/main" id="{06A5F924-FE3D-A2AA-0549-F7F898E4D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17357</xdr:colOff>
      <xdr:row>33</xdr:row>
      <xdr:rowOff>40215</xdr:rowOff>
    </xdr:from>
    <xdr:to>
      <xdr:col>5</xdr:col>
      <xdr:colOff>1855469</xdr:colOff>
      <xdr:row>59</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66674</xdr:colOff>
      <xdr:row>33</xdr:row>
      <xdr:rowOff>57150</xdr:rowOff>
    </xdr:from>
    <xdr:to>
      <xdr:col>16</xdr:col>
      <xdr:colOff>2590800</xdr:colOff>
      <xdr:row>58</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9523</xdr:colOff>
      <xdr:row>33</xdr:row>
      <xdr:rowOff>47625</xdr:rowOff>
    </xdr:from>
    <xdr:to>
      <xdr:col>13</xdr:col>
      <xdr:colOff>2276474</xdr:colOff>
      <xdr:row>58</xdr:row>
      <xdr:rowOff>180974</xdr:rowOff>
    </xdr:to>
    <xdr:graphicFrame macro="">
      <xdr:nvGraphicFramePr>
        <xdr:cNvPr id="13" name="Grafiek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739140</xdr:colOff>
      <xdr:row>4</xdr:row>
      <xdr:rowOff>93343</xdr:rowOff>
    </xdr:from>
    <xdr:to>
      <xdr:col>14</xdr:col>
      <xdr:colOff>428625</xdr:colOff>
      <xdr:row>33</xdr:row>
      <xdr:rowOff>114299</xdr:rowOff>
    </xdr:to>
    <xdr:graphicFrame macro="">
      <xdr:nvGraphicFramePr>
        <xdr:cNvPr id="2" name="Gráfico 1">
          <a:extLst>
            <a:ext uri="{FF2B5EF4-FFF2-40B4-BE49-F238E27FC236}">
              <a16:creationId xmlns:a16="http://schemas.microsoft.com/office/drawing/2014/main" id="{13F34924-8FDF-B463-FE55-C81C9CF3B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ttack.mitre.org/wiki/Technique/T1021" TargetMode="External"/><Relationship Id="rId21" Type="http://schemas.openxmlformats.org/officeDocument/2006/relationships/hyperlink" Target="https://attack.mitre.org/wiki/Technique/T1164" TargetMode="External"/><Relationship Id="rId42" Type="http://schemas.openxmlformats.org/officeDocument/2006/relationships/hyperlink" Target="https://attack.mitre.org/wiki/Technique/T1166" TargetMode="External"/><Relationship Id="rId63" Type="http://schemas.openxmlformats.org/officeDocument/2006/relationships/hyperlink" Target="https://attack.mitre.org/wiki/Technique/T1149" TargetMode="External"/><Relationship Id="rId84" Type="http://schemas.openxmlformats.org/officeDocument/2006/relationships/hyperlink" Target="https://attack.mitre.org/wiki/Technique/T1081" TargetMode="External"/><Relationship Id="rId138" Type="http://schemas.openxmlformats.org/officeDocument/2006/relationships/hyperlink" Target="https://attack.mitre.org/wiki/Technique/T1074" TargetMode="External"/><Relationship Id="rId159" Type="http://schemas.openxmlformats.org/officeDocument/2006/relationships/hyperlink" Target="https://attack.mitre.org/wiki/Technique/T1132" TargetMode="External"/><Relationship Id="rId170" Type="http://schemas.openxmlformats.org/officeDocument/2006/relationships/printerSettings" Target="../printerSettings/printerSettings7.bin"/><Relationship Id="rId107" Type="http://schemas.openxmlformats.org/officeDocument/2006/relationships/hyperlink" Target="https://attack.mitre.org/wiki/Technique/T1007" TargetMode="External"/><Relationship Id="rId11" Type="http://schemas.openxmlformats.org/officeDocument/2006/relationships/hyperlink" Target="https://attack.mitre.org/wiki/Technique/T1062" TargetMode="External"/><Relationship Id="rId32" Type="http://schemas.openxmlformats.org/officeDocument/2006/relationships/hyperlink" Target="https://attack.mitre.org/wiki/Technique/T1134" TargetMode="External"/><Relationship Id="rId53" Type="http://schemas.openxmlformats.org/officeDocument/2006/relationships/hyperlink" Target="https://attack.mitre.org/wiki/Technique/T1144" TargetMode="External"/><Relationship Id="rId74" Type="http://schemas.openxmlformats.org/officeDocument/2006/relationships/hyperlink" Target="https://attack.mitre.org/wiki/Technique/T1085" TargetMode="External"/><Relationship Id="rId128" Type="http://schemas.openxmlformats.org/officeDocument/2006/relationships/hyperlink" Target="https://attack.mitre.org/wiki/Technique/T1086" TargetMode="External"/><Relationship Id="rId149" Type="http://schemas.openxmlformats.org/officeDocument/2006/relationships/hyperlink" Target="https://attack.mitre.org/wiki/Technique/T1048" TargetMode="External"/><Relationship Id="rId5" Type="http://schemas.openxmlformats.org/officeDocument/2006/relationships/hyperlink" Target="https://attack.mitre.org/wiki/Technique/T1067" TargetMode="External"/><Relationship Id="rId95" Type="http://schemas.openxmlformats.org/officeDocument/2006/relationships/hyperlink" Target="https://attack.mitre.org/wiki/Technique/T1046" TargetMode="External"/><Relationship Id="rId160" Type="http://schemas.openxmlformats.org/officeDocument/2006/relationships/hyperlink" Target="https://attack.mitre.org/wiki/Technique/T1001" TargetMode="External"/><Relationship Id="rId22" Type="http://schemas.openxmlformats.org/officeDocument/2006/relationships/hyperlink" Target="https://attack.mitre.org/wiki/Technique/T1108" TargetMode="External"/><Relationship Id="rId43" Type="http://schemas.openxmlformats.org/officeDocument/2006/relationships/hyperlink" Target="https://attack.mitre.org/wiki/Technique/T1169" TargetMode="External"/><Relationship Id="rId64" Type="http://schemas.openxmlformats.org/officeDocument/2006/relationships/hyperlink" Target="https://attack.mitre.org/wiki/Technique/T1152" TargetMode="External"/><Relationship Id="rId118" Type="http://schemas.openxmlformats.org/officeDocument/2006/relationships/hyperlink" Target="https://attack.mitre.org/wiki/Technique/T1091" TargetMode="External"/><Relationship Id="rId139" Type="http://schemas.openxmlformats.org/officeDocument/2006/relationships/hyperlink" Target="https://attack.mitre.org/wiki/Technique/T1005" TargetMode="External"/><Relationship Id="rId85" Type="http://schemas.openxmlformats.org/officeDocument/2006/relationships/hyperlink" Target="https://attack.mitre.org/wiki/Technique/T1056" TargetMode="External"/><Relationship Id="rId150" Type="http://schemas.openxmlformats.org/officeDocument/2006/relationships/hyperlink" Target="https://attack.mitre.org/wiki/Technique/T1041" TargetMode="External"/><Relationship Id="rId12" Type="http://schemas.openxmlformats.org/officeDocument/2006/relationships/hyperlink" Target="https://attack.mitre.org/wiki/Technique/T1161" TargetMode="External"/><Relationship Id="rId33" Type="http://schemas.openxmlformats.org/officeDocument/2006/relationships/hyperlink" Target="https://attack.mitre.org/wiki/Technique/T1138" TargetMode="External"/><Relationship Id="rId108" Type="http://schemas.openxmlformats.org/officeDocument/2006/relationships/hyperlink" Target="https://attack.mitre.org/wiki/Technique/T1124" TargetMode="External"/><Relationship Id="rId129" Type="http://schemas.openxmlformats.org/officeDocument/2006/relationships/hyperlink" Target="https://attack.mitre.org/wiki/Technique/T1064" TargetMode="External"/><Relationship Id="rId54" Type="http://schemas.openxmlformats.org/officeDocument/2006/relationships/hyperlink" Target="https://attack.mitre.org/wiki/Technique/T1148" TargetMode="External"/><Relationship Id="rId70" Type="http://schemas.openxmlformats.org/officeDocument/2006/relationships/hyperlink" Target="https://attack.mitre.org/wiki/Technique/T1093" TargetMode="External"/><Relationship Id="rId75" Type="http://schemas.openxmlformats.org/officeDocument/2006/relationships/hyperlink" Target="https://attack.mitre.org/wiki/Technique/T1045" TargetMode="External"/><Relationship Id="rId91" Type="http://schemas.openxmlformats.org/officeDocument/2006/relationships/hyperlink" Target="https://attack.mitre.org/wiki/Technique/T1111" TargetMode="External"/><Relationship Id="rId96" Type="http://schemas.openxmlformats.org/officeDocument/2006/relationships/hyperlink" Target="https://attack.mitre.org/wiki/Technique/T1135" TargetMode="External"/><Relationship Id="rId140" Type="http://schemas.openxmlformats.org/officeDocument/2006/relationships/hyperlink" Target="https://attack.mitre.org/wiki/Technique/T1039" TargetMode="External"/><Relationship Id="rId145" Type="http://schemas.openxmlformats.org/officeDocument/2006/relationships/hyperlink" Target="https://attack.mitre.org/wiki/Technique/T1020" TargetMode="External"/><Relationship Id="rId161" Type="http://schemas.openxmlformats.org/officeDocument/2006/relationships/hyperlink" Target="https://attack.mitre.org/wiki/Technique/T1008" TargetMode="External"/><Relationship Id="rId166" Type="http://schemas.openxmlformats.org/officeDocument/2006/relationships/hyperlink" Target="https://attack.mitre.org/wiki/Technique/T1032" TargetMode="External"/><Relationship Id="rId1" Type="http://schemas.openxmlformats.org/officeDocument/2006/relationships/hyperlink" Target="https://attack.mitre.org/wiki/Technique/T1156" TargetMode="External"/><Relationship Id="rId6" Type="http://schemas.openxmlformats.org/officeDocument/2006/relationships/hyperlink" Target="https://attack.mitre.org/wiki/Technique/T1042" TargetMode="External"/><Relationship Id="rId23" Type="http://schemas.openxmlformats.org/officeDocument/2006/relationships/hyperlink" Target="https://attack.mitre.org/wiki/Technique/T1060" TargetMode="External"/><Relationship Id="rId28" Type="http://schemas.openxmlformats.org/officeDocument/2006/relationships/hyperlink" Target="https://attack.mitre.org/wiki/Technique/T1019" TargetMode="External"/><Relationship Id="rId49" Type="http://schemas.openxmlformats.org/officeDocument/2006/relationships/hyperlink" Target="https://attack.mitre.org/wiki/Technique/T1140" TargetMode="External"/><Relationship Id="rId114" Type="http://schemas.openxmlformats.org/officeDocument/2006/relationships/hyperlink" Target="https://attack.mitre.org/wiki/Technique/T1097" TargetMode="External"/><Relationship Id="rId119" Type="http://schemas.openxmlformats.org/officeDocument/2006/relationships/hyperlink" Target="https://attack.mitre.org/wiki/Technique/T1051" TargetMode="External"/><Relationship Id="rId44" Type="http://schemas.openxmlformats.org/officeDocument/2006/relationships/hyperlink" Target="https://attack.mitre.org/wiki/Technique/T1009" TargetMode="External"/><Relationship Id="rId60" Type="http://schemas.openxmlformats.org/officeDocument/2006/relationships/hyperlink" Target="https://attack.mitre.org/wiki/Technique/T1070" TargetMode="External"/><Relationship Id="rId65" Type="http://schemas.openxmlformats.org/officeDocument/2006/relationships/hyperlink" Target="https://attack.mitre.org/wiki/Technique/T1036" TargetMode="External"/><Relationship Id="rId81" Type="http://schemas.openxmlformats.org/officeDocument/2006/relationships/hyperlink" Target="https://attack.mitre.org/wiki/Technique/T1110" TargetMode="External"/><Relationship Id="rId86" Type="http://schemas.openxmlformats.org/officeDocument/2006/relationships/hyperlink" Target="https://attack.mitre.org/wiki/Technique/T1141" TargetMode="External"/><Relationship Id="rId130" Type="http://schemas.openxmlformats.org/officeDocument/2006/relationships/hyperlink" Target="https://attack.mitre.org/wiki/Technique/T1035" TargetMode="External"/><Relationship Id="rId135" Type="http://schemas.openxmlformats.org/officeDocument/2006/relationships/hyperlink" Target="https://attack.mitre.org/wiki/Technique/T1123" TargetMode="External"/><Relationship Id="rId151" Type="http://schemas.openxmlformats.org/officeDocument/2006/relationships/hyperlink" Target="https://attack.mitre.org/wiki/Technique/T1011" TargetMode="External"/><Relationship Id="rId156" Type="http://schemas.openxmlformats.org/officeDocument/2006/relationships/hyperlink" Target="https://attack.mitre.org/wiki/Technique/T1090" TargetMode="External"/><Relationship Id="rId13" Type="http://schemas.openxmlformats.org/officeDocument/2006/relationships/hyperlink" Target="https://attack.mitre.org/wiki/Technique/T1159" TargetMode="External"/><Relationship Id="rId18" Type="http://schemas.openxmlformats.org/officeDocument/2006/relationships/hyperlink" Target="https://attack.mitre.org/wiki/Technique/T1050" TargetMode="External"/><Relationship Id="rId39" Type="http://schemas.openxmlformats.org/officeDocument/2006/relationships/hyperlink" Target="https://attack.mitre.org/wiki/Technique/T1034" TargetMode="External"/><Relationship Id="rId109" Type="http://schemas.openxmlformats.org/officeDocument/2006/relationships/hyperlink" Target="https://attack.mitre.org/wiki/Technique/T1155" TargetMode="External"/><Relationship Id="rId34" Type="http://schemas.openxmlformats.org/officeDocument/2006/relationships/hyperlink" Target="https://attack.mitre.org/wiki/Technique/T1088" TargetMode="External"/><Relationship Id="rId50" Type="http://schemas.openxmlformats.org/officeDocument/2006/relationships/hyperlink" Target="https://attack.mitre.org/wiki/Technique/T1089" TargetMode="External"/><Relationship Id="rId55" Type="http://schemas.openxmlformats.org/officeDocument/2006/relationships/hyperlink" Target="https://attack.mitre.org/wiki/Technique/T1158" TargetMode="External"/><Relationship Id="rId76" Type="http://schemas.openxmlformats.org/officeDocument/2006/relationships/hyperlink" Target="https://attack.mitre.org/wiki/Technique/T1099" TargetMode="External"/><Relationship Id="rId97" Type="http://schemas.openxmlformats.org/officeDocument/2006/relationships/hyperlink" Target="https://attack.mitre.org/wiki/Technique/T1120" TargetMode="External"/><Relationship Id="rId104" Type="http://schemas.openxmlformats.org/officeDocument/2006/relationships/hyperlink" Target="https://attack.mitre.org/wiki/Technique/T1016" TargetMode="External"/><Relationship Id="rId120" Type="http://schemas.openxmlformats.org/officeDocument/2006/relationships/hyperlink" Target="https://attack.mitre.org/wiki/Technique/T1080" TargetMode="External"/><Relationship Id="rId125" Type="http://schemas.openxmlformats.org/officeDocument/2006/relationships/hyperlink" Target="https://attack.mitre.org/wiki/Technique/T1106" TargetMode="External"/><Relationship Id="rId141" Type="http://schemas.openxmlformats.org/officeDocument/2006/relationships/hyperlink" Target="https://attack.mitre.org/wiki/Technique/T1025" TargetMode="External"/><Relationship Id="rId146" Type="http://schemas.openxmlformats.org/officeDocument/2006/relationships/hyperlink" Target="https://attack.mitre.org/wiki/Technique/T1002" TargetMode="External"/><Relationship Id="rId167" Type="http://schemas.openxmlformats.org/officeDocument/2006/relationships/hyperlink" Target="https://attack.mitre.org/wiki/Technique/T1095" TargetMode="External"/><Relationship Id="rId7" Type="http://schemas.openxmlformats.org/officeDocument/2006/relationships/hyperlink" Target="https://attack.mitre.org/wiki/Technique/T1109" TargetMode="External"/><Relationship Id="rId71" Type="http://schemas.openxmlformats.org/officeDocument/2006/relationships/hyperlink" Target="https://attack.mitre.org/wiki/Technique/T1121" TargetMode="External"/><Relationship Id="rId92" Type="http://schemas.openxmlformats.org/officeDocument/2006/relationships/hyperlink" Target="https://attack.mitre.org/wiki/Technique/T1087" TargetMode="External"/><Relationship Id="rId162" Type="http://schemas.openxmlformats.org/officeDocument/2006/relationships/hyperlink" Target="https://attack.mitre.org/wiki/Technique/T1104" TargetMode="External"/><Relationship Id="rId2" Type="http://schemas.openxmlformats.org/officeDocument/2006/relationships/hyperlink" Target="https://attack.mitre.org/wiki/Technique/T1015" TargetMode="External"/><Relationship Id="rId29" Type="http://schemas.openxmlformats.org/officeDocument/2006/relationships/hyperlink" Target="https://attack.mitre.org/wiki/Technique/T1100" TargetMode="External"/><Relationship Id="rId24" Type="http://schemas.openxmlformats.org/officeDocument/2006/relationships/hyperlink" Target="https://attack.mitre.org/wiki/Technique/T1101" TargetMode="External"/><Relationship Id="rId40" Type="http://schemas.openxmlformats.org/officeDocument/2006/relationships/hyperlink" Target="https://attack.mitre.org/wiki/Technique/T1150" TargetMode="External"/><Relationship Id="rId45" Type="http://schemas.openxmlformats.org/officeDocument/2006/relationships/hyperlink" Target="https://attack.mitre.org/wiki/Technique/T1146" TargetMode="External"/><Relationship Id="rId66" Type="http://schemas.openxmlformats.org/officeDocument/2006/relationships/hyperlink" Target="https://attack.mitre.org/wiki/Technique/T1112" TargetMode="External"/><Relationship Id="rId87" Type="http://schemas.openxmlformats.org/officeDocument/2006/relationships/hyperlink" Target="https://attack.mitre.org/wiki/Technique/T1142" TargetMode="External"/><Relationship Id="rId110" Type="http://schemas.openxmlformats.org/officeDocument/2006/relationships/hyperlink" Target="https://attack.mitre.org/wiki/Technique/T1017" TargetMode="External"/><Relationship Id="rId115" Type="http://schemas.openxmlformats.org/officeDocument/2006/relationships/hyperlink" Target="https://attack.mitre.org/wiki/Technique/T1076" TargetMode="External"/><Relationship Id="rId131" Type="http://schemas.openxmlformats.org/officeDocument/2006/relationships/hyperlink" Target="https://attack.mitre.org/wiki/Technique/T1153" TargetMode="External"/><Relationship Id="rId136" Type="http://schemas.openxmlformats.org/officeDocument/2006/relationships/hyperlink" Target="https://attack.mitre.org/wiki/Technique/T1119" TargetMode="External"/><Relationship Id="rId157" Type="http://schemas.openxmlformats.org/officeDocument/2006/relationships/hyperlink" Target="https://attack.mitre.org/wiki/Technique/T1094" TargetMode="External"/><Relationship Id="rId61" Type="http://schemas.openxmlformats.org/officeDocument/2006/relationships/hyperlink" Target="https://attack.mitre.org/wiki/Technique/T1130" TargetMode="External"/><Relationship Id="rId82" Type="http://schemas.openxmlformats.org/officeDocument/2006/relationships/hyperlink" Target="https://attack.mitre.org/wiki/Technique/T1136" TargetMode="External"/><Relationship Id="rId152" Type="http://schemas.openxmlformats.org/officeDocument/2006/relationships/hyperlink" Target="https://attack.mitre.org/wiki/Technique/T1052" TargetMode="External"/><Relationship Id="rId19" Type="http://schemas.openxmlformats.org/officeDocument/2006/relationships/hyperlink" Target="https://attack.mitre.org/wiki/Technique/T1137" TargetMode="External"/><Relationship Id="rId14" Type="http://schemas.openxmlformats.org/officeDocument/2006/relationships/hyperlink" Target="https://attack.mitre.org/wiki/Technique/T1013" TargetMode="External"/><Relationship Id="rId30" Type="http://schemas.openxmlformats.org/officeDocument/2006/relationships/hyperlink" Target="https://attack.mitre.org/wiki/Technique/T1084" TargetMode="External"/><Relationship Id="rId35" Type="http://schemas.openxmlformats.org/officeDocument/2006/relationships/hyperlink" Target="https://attack.mitre.org/wiki/Technique/T1038" TargetMode="External"/><Relationship Id="rId56" Type="http://schemas.openxmlformats.org/officeDocument/2006/relationships/hyperlink" Target="https://attack.mitre.org/wiki/Technique/T1147" TargetMode="External"/><Relationship Id="rId77" Type="http://schemas.openxmlformats.org/officeDocument/2006/relationships/hyperlink" Target="https://attack.mitre.org/wiki/Technique/T1127" TargetMode="External"/><Relationship Id="rId100" Type="http://schemas.openxmlformats.org/officeDocument/2006/relationships/hyperlink" Target="https://attack.mitre.org/wiki/Technique/T1012" TargetMode="External"/><Relationship Id="rId105" Type="http://schemas.openxmlformats.org/officeDocument/2006/relationships/hyperlink" Target="https://attack.mitre.org/wiki/Technique/T1049" TargetMode="External"/><Relationship Id="rId126" Type="http://schemas.openxmlformats.org/officeDocument/2006/relationships/hyperlink" Target="https://attack.mitre.org/wiki/Technique/T1129" TargetMode="External"/><Relationship Id="rId147" Type="http://schemas.openxmlformats.org/officeDocument/2006/relationships/hyperlink" Target="https://attack.mitre.org/wiki/Technique/T1022" TargetMode="External"/><Relationship Id="rId168" Type="http://schemas.openxmlformats.org/officeDocument/2006/relationships/hyperlink" Target="https://attack.mitre.org/wiki/Technique/T1065" TargetMode="External"/><Relationship Id="rId8" Type="http://schemas.openxmlformats.org/officeDocument/2006/relationships/hyperlink" Target="https://attack.mitre.org/wiki/Technique/T1122" TargetMode="External"/><Relationship Id="rId51" Type="http://schemas.openxmlformats.org/officeDocument/2006/relationships/hyperlink" Target="https://attack.mitre.org/wiki/Technique/T1107" TargetMode="External"/><Relationship Id="rId72" Type="http://schemas.openxmlformats.org/officeDocument/2006/relationships/hyperlink" Target="https://attack.mitre.org/wiki/Technique/T1117" TargetMode="External"/><Relationship Id="rId93" Type="http://schemas.openxmlformats.org/officeDocument/2006/relationships/hyperlink" Target="https://attack.mitre.org/wiki/Technique/T1010" TargetMode="External"/><Relationship Id="rId98" Type="http://schemas.openxmlformats.org/officeDocument/2006/relationships/hyperlink" Target="https://attack.mitre.org/wiki/Technique/T1069" TargetMode="External"/><Relationship Id="rId121" Type="http://schemas.openxmlformats.org/officeDocument/2006/relationships/hyperlink" Target="https://attack.mitre.org/wiki/Technique/T1072" TargetMode="External"/><Relationship Id="rId142" Type="http://schemas.openxmlformats.org/officeDocument/2006/relationships/hyperlink" Target="https://attack.mitre.org/wiki/Technique/T1114" TargetMode="External"/><Relationship Id="rId163" Type="http://schemas.openxmlformats.org/officeDocument/2006/relationships/hyperlink" Target="https://attack.mitre.org/wiki/Technique/T1026" TargetMode="External"/><Relationship Id="rId3" Type="http://schemas.openxmlformats.org/officeDocument/2006/relationships/hyperlink" Target="https://attack.mitre.org/wiki/Technique/T1103" TargetMode="External"/><Relationship Id="rId25" Type="http://schemas.openxmlformats.org/officeDocument/2006/relationships/hyperlink" Target="https://attack.mitre.org/wiki/Technique/T1058" TargetMode="External"/><Relationship Id="rId46" Type="http://schemas.openxmlformats.org/officeDocument/2006/relationships/hyperlink" Target="https://attack.mitre.org/wiki/Technique/T1116" TargetMode="External"/><Relationship Id="rId67" Type="http://schemas.openxmlformats.org/officeDocument/2006/relationships/hyperlink" Target="https://attack.mitre.org/wiki/Technique/T1096" TargetMode="External"/><Relationship Id="rId116" Type="http://schemas.openxmlformats.org/officeDocument/2006/relationships/hyperlink" Target="https://attack.mitre.org/wiki/Technique/T1105" TargetMode="External"/><Relationship Id="rId137" Type="http://schemas.openxmlformats.org/officeDocument/2006/relationships/hyperlink" Target="https://attack.mitre.org/wiki/Technique/T1115" TargetMode="External"/><Relationship Id="rId158" Type="http://schemas.openxmlformats.org/officeDocument/2006/relationships/hyperlink" Target="https://attack.mitre.org/wiki/Technique/T1024" TargetMode="External"/><Relationship Id="rId20" Type="http://schemas.openxmlformats.org/officeDocument/2006/relationships/hyperlink" Target="https://attack.mitre.org/wiki/Technique/T1163" TargetMode="External"/><Relationship Id="rId41" Type="http://schemas.openxmlformats.org/officeDocument/2006/relationships/hyperlink" Target="https://attack.mitre.org/wiki/Technique/T1053" TargetMode="External"/><Relationship Id="rId62" Type="http://schemas.openxmlformats.org/officeDocument/2006/relationships/hyperlink" Target="https://attack.mitre.org/wiki/Technique/T1118" TargetMode="External"/><Relationship Id="rId83" Type="http://schemas.openxmlformats.org/officeDocument/2006/relationships/hyperlink" Target="https://attack.mitre.org/wiki/Technique/T1003" TargetMode="External"/><Relationship Id="rId88" Type="http://schemas.openxmlformats.org/officeDocument/2006/relationships/hyperlink" Target="https://attack.mitre.org/wiki/Technique/T1040" TargetMode="External"/><Relationship Id="rId111" Type="http://schemas.openxmlformats.org/officeDocument/2006/relationships/hyperlink" Target="https://attack.mitre.org/wiki/Technique/T1068" TargetMode="External"/><Relationship Id="rId132" Type="http://schemas.openxmlformats.org/officeDocument/2006/relationships/hyperlink" Target="https://attack.mitre.org/wiki/Technique/T1151" TargetMode="External"/><Relationship Id="rId153" Type="http://schemas.openxmlformats.org/officeDocument/2006/relationships/hyperlink" Target="https://attack.mitre.org/wiki/Technique/T1029" TargetMode="External"/><Relationship Id="rId15" Type="http://schemas.openxmlformats.org/officeDocument/2006/relationships/hyperlink" Target="https://attack.mitre.org/wiki/Technique/T1162" TargetMode="External"/><Relationship Id="rId36" Type="http://schemas.openxmlformats.org/officeDocument/2006/relationships/hyperlink" Target="https://attack.mitre.org/wiki/Technique/T1157" TargetMode="External"/><Relationship Id="rId57" Type="http://schemas.openxmlformats.org/officeDocument/2006/relationships/hyperlink" Target="https://attack.mitre.org/wiki/Technique/T1143" TargetMode="External"/><Relationship Id="rId106" Type="http://schemas.openxmlformats.org/officeDocument/2006/relationships/hyperlink" Target="https://attack.mitre.org/wiki/Technique/T1033" TargetMode="External"/><Relationship Id="rId127" Type="http://schemas.openxmlformats.org/officeDocument/2006/relationships/hyperlink" Target="https://attack.mitre.org/wiki/Technique/T1061" TargetMode="External"/><Relationship Id="rId10" Type="http://schemas.openxmlformats.org/officeDocument/2006/relationships/hyperlink" Target="https://attack.mitre.org/wiki/Technique/T1133" TargetMode="External"/><Relationship Id="rId31" Type="http://schemas.openxmlformats.org/officeDocument/2006/relationships/hyperlink" Target="https://attack.mitre.org/wiki/Technique/T1004" TargetMode="External"/><Relationship Id="rId52" Type="http://schemas.openxmlformats.org/officeDocument/2006/relationships/hyperlink" Target="https://attack.mitre.org/wiki/Technique/T1006" TargetMode="External"/><Relationship Id="rId73" Type="http://schemas.openxmlformats.org/officeDocument/2006/relationships/hyperlink" Target="https://attack.mitre.org/wiki/Technique/T1014" TargetMode="External"/><Relationship Id="rId78" Type="http://schemas.openxmlformats.org/officeDocument/2006/relationships/hyperlink" Target="https://attack.mitre.org/wiki/Technique/T1078" TargetMode="External"/><Relationship Id="rId94" Type="http://schemas.openxmlformats.org/officeDocument/2006/relationships/hyperlink" Target="https://attack.mitre.org/wiki/Technique/T1083" TargetMode="External"/><Relationship Id="rId99" Type="http://schemas.openxmlformats.org/officeDocument/2006/relationships/hyperlink" Target="https://attack.mitre.org/wiki/Technique/T1057" TargetMode="External"/><Relationship Id="rId101" Type="http://schemas.openxmlformats.org/officeDocument/2006/relationships/hyperlink" Target="https://attack.mitre.org/wiki/Technique/T1018" TargetMode="External"/><Relationship Id="rId122" Type="http://schemas.openxmlformats.org/officeDocument/2006/relationships/hyperlink" Target="https://attack.mitre.org/wiki/Technique/T1077" TargetMode="External"/><Relationship Id="rId143" Type="http://schemas.openxmlformats.org/officeDocument/2006/relationships/hyperlink" Target="https://attack.mitre.org/wiki/Technique/T1113" TargetMode="External"/><Relationship Id="rId148" Type="http://schemas.openxmlformats.org/officeDocument/2006/relationships/hyperlink" Target="https://attack.mitre.org/wiki/Technique/T1030" TargetMode="External"/><Relationship Id="rId164" Type="http://schemas.openxmlformats.org/officeDocument/2006/relationships/hyperlink" Target="https://attack.mitre.org/wiki/Technique/T1079" TargetMode="External"/><Relationship Id="rId169" Type="http://schemas.openxmlformats.org/officeDocument/2006/relationships/hyperlink" Target="https://attack.mitre.org/wiki/Technique/T1102" TargetMode="External"/><Relationship Id="rId4" Type="http://schemas.openxmlformats.org/officeDocument/2006/relationships/hyperlink" Target="https://attack.mitre.org/wiki/Technique/T1131" TargetMode="External"/><Relationship Id="rId9" Type="http://schemas.openxmlformats.org/officeDocument/2006/relationships/hyperlink" Target="https://attack.mitre.org/wiki/Technique/T1168" TargetMode="External"/><Relationship Id="rId26" Type="http://schemas.openxmlformats.org/officeDocument/2006/relationships/hyperlink" Target="https://attack.mitre.org/wiki/Technique/T1023" TargetMode="External"/><Relationship Id="rId47" Type="http://schemas.openxmlformats.org/officeDocument/2006/relationships/hyperlink" Target="https://attack.mitre.org/wiki/Technique/T1055" TargetMode="External"/><Relationship Id="rId68" Type="http://schemas.openxmlformats.org/officeDocument/2006/relationships/hyperlink" Target="https://attack.mitre.org/wiki/Technique/T1126" TargetMode="External"/><Relationship Id="rId89" Type="http://schemas.openxmlformats.org/officeDocument/2006/relationships/hyperlink" Target="https://attack.mitre.org/wiki/Technique/T1145" TargetMode="External"/><Relationship Id="rId112" Type="http://schemas.openxmlformats.org/officeDocument/2006/relationships/hyperlink" Target="https://attack.mitre.org/wiki/Technique/T1037" TargetMode="External"/><Relationship Id="rId133" Type="http://schemas.openxmlformats.org/officeDocument/2006/relationships/hyperlink" Target="https://attack.mitre.org/wiki/Technique/T1154" TargetMode="External"/><Relationship Id="rId154" Type="http://schemas.openxmlformats.org/officeDocument/2006/relationships/hyperlink" Target="https://attack.mitre.org/wiki/Technique/T1043" TargetMode="External"/><Relationship Id="rId16" Type="http://schemas.openxmlformats.org/officeDocument/2006/relationships/hyperlink" Target="https://attack.mitre.org/wiki/Technique/T1031" TargetMode="External"/><Relationship Id="rId37" Type="http://schemas.openxmlformats.org/officeDocument/2006/relationships/hyperlink" Target="https://attack.mitre.org/wiki/Technique/T1044" TargetMode="External"/><Relationship Id="rId58" Type="http://schemas.openxmlformats.org/officeDocument/2006/relationships/hyperlink" Target="https://attack.mitre.org/wiki/Technique/T1054" TargetMode="External"/><Relationship Id="rId79" Type="http://schemas.openxmlformats.org/officeDocument/2006/relationships/hyperlink" Target="https://attack.mitre.org/wiki/Technique/T1098" TargetMode="External"/><Relationship Id="rId102" Type="http://schemas.openxmlformats.org/officeDocument/2006/relationships/hyperlink" Target="https://attack.mitre.org/wiki/Technique/T1063" TargetMode="External"/><Relationship Id="rId123" Type="http://schemas.openxmlformats.org/officeDocument/2006/relationships/hyperlink" Target="https://attack.mitre.org/wiki/Technique/T1028" TargetMode="External"/><Relationship Id="rId144" Type="http://schemas.openxmlformats.org/officeDocument/2006/relationships/hyperlink" Target="https://attack.mitre.org/wiki/Technique/T1125" TargetMode="External"/><Relationship Id="rId90" Type="http://schemas.openxmlformats.org/officeDocument/2006/relationships/hyperlink" Target="https://attack.mitre.org/wiki/Technique/T1167" TargetMode="External"/><Relationship Id="rId165" Type="http://schemas.openxmlformats.org/officeDocument/2006/relationships/hyperlink" Target="https://attack.mitre.org/wiki/Technique/T1071" TargetMode="External"/><Relationship Id="rId27" Type="http://schemas.openxmlformats.org/officeDocument/2006/relationships/hyperlink" Target="https://attack.mitre.org/wiki/Technique/T1165" TargetMode="External"/><Relationship Id="rId48" Type="http://schemas.openxmlformats.org/officeDocument/2006/relationships/hyperlink" Target="https://attack.mitre.org/wiki/Technique/T1073" TargetMode="External"/><Relationship Id="rId69" Type="http://schemas.openxmlformats.org/officeDocument/2006/relationships/hyperlink" Target="https://attack.mitre.org/wiki/Technique/T1027" TargetMode="External"/><Relationship Id="rId113" Type="http://schemas.openxmlformats.org/officeDocument/2006/relationships/hyperlink" Target="https://attack.mitre.org/wiki/Technique/T1075" TargetMode="External"/><Relationship Id="rId134" Type="http://schemas.openxmlformats.org/officeDocument/2006/relationships/hyperlink" Target="https://attack.mitre.org/wiki/Technique/T1047" TargetMode="External"/><Relationship Id="rId80" Type="http://schemas.openxmlformats.org/officeDocument/2006/relationships/hyperlink" Target="https://attack.mitre.org/wiki/Technique/T1139" TargetMode="External"/><Relationship Id="rId155" Type="http://schemas.openxmlformats.org/officeDocument/2006/relationships/hyperlink" Target="https://attack.mitre.org/wiki/Technique/T1092" TargetMode="External"/><Relationship Id="rId17" Type="http://schemas.openxmlformats.org/officeDocument/2006/relationships/hyperlink" Target="https://attack.mitre.org/wiki/Technique/T1128" TargetMode="External"/><Relationship Id="rId38" Type="http://schemas.openxmlformats.org/officeDocument/2006/relationships/hyperlink" Target="https://attack.mitre.org/wiki/Technique/T1160" TargetMode="External"/><Relationship Id="rId59" Type="http://schemas.openxmlformats.org/officeDocument/2006/relationships/hyperlink" Target="https://attack.mitre.org/wiki/Technique/T1066" TargetMode="External"/><Relationship Id="rId103" Type="http://schemas.openxmlformats.org/officeDocument/2006/relationships/hyperlink" Target="https://attack.mitre.org/wiki/Technique/T1082" TargetMode="External"/><Relationship Id="rId124" Type="http://schemas.openxmlformats.org/officeDocument/2006/relationships/hyperlink" Target="https://attack.mitre.org/wiki/Technique/T105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D41"/>
  <sheetViews>
    <sheetView showRowColHeaders="0" workbookViewId="0">
      <selection activeCell="C5" sqref="C5"/>
    </sheetView>
  </sheetViews>
  <sheetFormatPr baseColWidth="10" defaultColWidth="0" defaultRowHeight="14.4" zeroHeight="1" x14ac:dyDescent="0.3"/>
  <cols>
    <col min="1" max="1" width="12.44140625" customWidth="1"/>
    <col min="2" max="2" width="17.109375" customWidth="1"/>
    <col min="3" max="3" width="158" customWidth="1"/>
    <col min="4" max="16384" width="9.109375" hidden="1"/>
  </cols>
  <sheetData>
    <row r="1" spans="1:4" ht="34.5" customHeight="1" x14ac:dyDescent="0.65">
      <c r="A1" s="151" t="s">
        <v>1683</v>
      </c>
      <c r="B1" s="151"/>
      <c r="C1" s="152"/>
    </row>
    <row r="2" spans="1:4" ht="14.25" customHeight="1" x14ac:dyDescent="0.65">
      <c r="A2" s="151"/>
      <c r="B2" s="151"/>
      <c r="C2" s="152"/>
    </row>
    <row r="3" spans="1:4" ht="15.6" x14ac:dyDescent="0.3">
      <c r="A3" s="153"/>
      <c r="B3" s="153"/>
      <c r="C3" s="152"/>
    </row>
    <row r="4" spans="1:4" ht="15.6" x14ac:dyDescent="0.3">
      <c r="A4" s="153" t="s">
        <v>1684</v>
      </c>
      <c r="B4" s="153" t="s">
        <v>1685</v>
      </c>
      <c r="C4" s="152"/>
    </row>
    <row r="5" spans="1:4" ht="15.6" x14ac:dyDescent="0.3">
      <c r="A5" s="154"/>
      <c r="B5" s="153"/>
      <c r="C5" s="155"/>
    </row>
    <row r="6" spans="1:4" x14ac:dyDescent="0.3">
      <c r="A6" s="155"/>
      <c r="B6" s="155"/>
      <c r="C6" s="155"/>
    </row>
    <row r="7" spans="1:4" x14ac:dyDescent="0.3">
      <c r="A7" s="155"/>
      <c r="B7" s="155"/>
      <c r="C7" s="155"/>
    </row>
    <row r="8" spans="1:4" ht="409.6" customHeight="1" x14ac:dyDescent="0.5">
      <c r="A8" s="164"/>
      <c r="B8" s="164"/>
      <c r="C8" s="165" t="s">
        <v>1686</v>
      </c>
      <c r="D8" s="165"/>
    </row>
    <row r="9" spans="1:4" x14ac:dyDescent="0.3">
      <c r="A9" s="155"/>
      <c r="B9" s="155"/>
      <c r="C9" s="155"/>
    </row>
    <row r="10" spans="1:4" x14ac:dyDescent="0.3">
      <c r="A10" s="155"/>
      <c r="B10" s="155"/>
      <c r="C10" s="155"/>
    </row>
    <row r="11" spans="1:4" x14ac:dyDescent="0.3">
      <c r="A11" s="155"/>
      <c r="B11" s="155"/>
      <c r="C11" s="155"/>
    </row>
    <row r="12" spans="1:4" x14ac:dyDescent="0.3">
      <c r="A12" s="155"/>
      <c r="B12" s="155"/>
      <c r="C12" s="155"/>
    </row>
    <row r="13" spans="1:4" x14ac:dyDescent="0.3">
      <c r="A13" s="155"/>
      <c r="B13" s="155"/>
      <c r="C13" s="155"/>
    </row>
    <row r="14" spans="1:4" x14ac:dyDescent="0.3">
      <c r="A14" s="155"/>
      <c r="B14" s="155"/>
      <c r="C14" s="155"/>
    </row>
    <row r="15" spans="1:4" x14ac:dyDescent="0.3">
      <c r="A15" s="155"/>
      <c r="B15" s="155"/>
      <c r="C15" s="155"/>
    </row>
    <row r="16" spans="1:4" x14ac:dyDescent="0.3">
      <c r="A16" s="155"/>
      <c r="B16" s="155"/>
      <c r="C16" s="155"/>
    </row>
    <row r="17" spans="1:3" x14ac:dyDescent="0.3">
      <c r="A17" s="155"/>
      <c r="B17" s="155"/>
      <c r="C17" s="155"/>
    </row>
    <row r="18" spans="1:3" x14ac:dyDescent="0.3">
      <c r="A18" s="155"/>
      <c r="B18" s="155"/>
      <c r="C18" s="155"/>
    </row>
    <row r="19" spans="1:3" x14ac:dyDescent="0.3">
      <c r="A19" s="155"/>
      <c r="B19" s="155"/>
      <c r="C19" s="155"/>
    </row>
    <row r="20" spans="1:3" x14ac:dyDescent="0.3">
      <c r="A20" s="155"/>
      <c r="B20" s="155"/>
      <c r="C20" s="155"/>
    </row>
    <row r="21" spans="1:3" x14ac:dyDescent="0.3">
      <c r="A21" s="155"/>
      <c r="B21" s="155"/>
      <c r="C21" s="155"/>
    </row>
    <row r="22" spans="1:3" x14ac:dyDescent="0.3">
      <c r="A22" s="155"/>
      <c r="B22" s="155"/>
      <c r="C22" s="155"/>
    </row>
    <row r="23" spans="1:3" x14ac:dyDescent="0.3">
      <c r="A23" s="155"/>
      <c r="B23" s="155"/>
      <c r="C23" s="155"/>
    </row>
    <row r="24" spans="1:3" x14ac:dyDescent="0.3">
      <c r="A24" s="155"/>
      <c r="B24" s="155"/>
      <c r="C24" s="155"/>
    </row>
    <row r="25" spans="1:3" x14ac:dyDescent="0.3">
      <c r="A25" s="155"/>
      <c r="B25" s="155"/>
      <c r="C25" s="155"/>
    </row>
    <row r="26" spans="1:3" x14ac:dyDescent="0.3">
      <c r="A26" s="155"/>
      <c r="B26" s="155"/>
      <c r="C26" s="155"/>
    </row>
    <row r="27" spans="1:3" x14ac:dyDescent="0.3">
      <c r="A27" s="155"/>
      <c r="B27" s="155"/>
      <c r="C27" s="155"/>
    </row>
    <row r="28" spans="1:3" x14ac:dyDescent="0.3">
      <c r="A28" s="155"/>
      <c r="B28" s="155"/>
      <c r="C28" s="155"/>
    </row>
    <row r="29" spans="1:3" x14ac:dyDescent="0.3">
      <c r="A29" s="155"/>
      <c r="B29" s="155"/>
      <c r="C29" s="155"/>
    </row>
    <row r="30" spans="1:3" x14ac:dyDescent="0.3">
      <c r="A30" s="155"/>
      <c r="B30" s="155"/>
      <c r="C30" s="155"/>
    </row>
    <row r="31" spans="1:3" x14ac:dyDescent="0.3">
      <c r="A31" s="155"/>
      <c r="B31" s="155"/>
      <c r="C31" s="155"/>
    </row>
    <row r="32" spans="1:3" x14ac:dyDescent="0.3">
      <c r="A32" s="155"/>
      <c r="B32" s="155"/>
      <c r="C32" s="155"/>
    </row>
    <row r="33" spans="1:3" x14ac:dyDescent="0.3">
      <c r="A33" s="155"/>
      <c r="B33" s="155"/>
      <c r="C33" s="155"/>
    </row>
    <row r="34" spans="1:3" x14ac:dyDescent="0.3">
      <c r="A34" s="155"/>
      <c r="B34" s="155"/>
      <c r="C34" s="155"/>
    </row>
    <row r="35" spans="1:3" x14ac:dyDescent="0.3">
      <c r="A35" s="155"/>
      <c r="B35" s="155"/>
      <c r="C35" s="155"/>
    </row>
    <row r="36" spans="1:3" x14ac:dyDescent="0.3">
      <c r="A36" s="155"/>
      <c r="B36" s="155"/>
      <c r="C36" s="155"/>
    </row>
    <row r="37" spans="1:3" x14ac:dyDescent="0.3">
      <c r="A37" s="155"/>
      <c r="B37" s="155"/>
      <c r="C37" s="155"/>
    </row>
    <row r="38" spans="1:3" x14ac:dyDescent="0.3">
      <c r="A38" s="155"/>
      <c r="B38" s="155"/>
      <c r="C38" s="155"/>
    </row>
    <row r="39" spans="1:3" x14ac:dyDescent="0.3">
      <c r="A39" s="155"/>
      <c r="B39" s="155"/>
      <c r="C39" s="155"/>
    </row>
    <row r="40" spans="1:3" x14ac:dyDescent="0.3">
      <c r="A40" s="155"/>
      <c r="B40" s="155"/>
      <c r="C40" s="155"/>
    </row>
    <row r="41" spans="1:3" x14ac:dyDescent="0.3">
      <c r="A41" s="155"/>
      <c r="B41" s="155"/>
      <c r="C41" s="155"/>
    </row>
  </sheetData>
  <mergeCells count="2">
    <mergeCell ref="A8:B8"/>
    <mergeCell ref="C8:D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1BD6-B741-4A09-90AE-161ED8DBE9C6}">
  <sheetPr>
    <tabColor theme="5"/>
  </sheetPr>
  <dimension ref="B3:C16"/>
  <sheetViews>
    <sheetView tabSelected="1" workbookViewId="0">
      <selection activeCell="C23" sqref="C23"/>
    </sheetView>
  </sheetViews>
  <sheetFormatPr baseColWidth="10" defaultRowHeight="14.4" x14ac:dyDescent="0.3"/>
  <cols>
    <col min="1" max="1" width="11.5546875" style="231"/>
    <col min="2" max="2" width="20" style="231" bestFit="1" customWidth="1"/>
    <col min="3" max="16384" width="11.5546875" style="231"/>
  </cols>
  <sheetData>
    <row r="3" spans="2:3" x14ac:dyDescent="0.3">
      <c r="B3" s="231" t="s">
        <v>6</v>
      </c>
      <c r="C3" s="231">
        <f>Tácticas!H3</f>
        <v>60</v>
      </c>
    </row>
    <row r="4" spans="2:3" x14ac:dyDescent="0.3">
      <c r="B4" s="231" t="s">
        <v>477</v>
      </c>
      <c r="C4" s="231">
        <f>Tácticas!H4</f>
        <v>7</v>
      </c>
    </row>
    <row r="5" spans="2:3" x14ac:dyDescent="0.3">
      <c r="B5" s="231" t="s">
        <v>478</v>
      </c>
      <c r="C5" s="231">
        <f>Tácticas!H5</f>
        <v>9</v>
      </c>
    </row>
    <row r="6" spans="2:3" x14ac:dyDescent="0.3">
      <c r="B6" s="231" t="s">
        <v>479</v>
      </c>
      <c r="C6" s="231">
        <f>Tácticas!H6</f>
        <v>160</v>
      </c>
    </row>
    <row r="7" spans="2:3" x14ac:dyDescent="0.3">
      <c r="B7" s="231" t="s">
        <v>492</v>
      </c>
      <c r="C7" s="231">
        <f>Tácticas!H7</f>
        <v>35</v>
      </c>
    </row>
    <row r="8" spans="2:3" x14ac:dyDescent="0.3">
      <c r="B8" s="231" t="s">
        <v>480</v>
      </c>
      <c r="C8" s="231">
        <f>Tácticas!H8</f>
        <v>26</v>
      </c>
    </row>
    <row r="9" spans="2:3" x14ac:dyDescent="0.3">
      <c r="B9" s="231" t="s">
        <v>481</v>
      </c>
      <c r="C9" s="231">
        <f>Tácticas!H9</f>
        <v>46</v>
      </c>
    </row>
    <row r="10" spans="2:3" x14ac:dyDescent="0.3">
      <c r="B10" s="231" t="s">
        <v>482</v>
      </c>
      <c r="C10" s="231">
        <f>Tácticas!H10</f>
        <v>17</v>
      </c>
    </row>
    <row r="11" spans="2:3" x14ac:dyDescent="0.3">
      <c r="B11" s="231" t="s">
        <v>483</v>
      </c>
      <c r="C11" s="231">
        <f>Tácticas!H11</f>
        <v>30</v>
      </c>
    </row>
    <row r="12" spans="2:3" x14ac:dyDescent="0.3">
      <c r="B12" s="231" t="s">
        <v>484</v>
      </c>
      <c r="C12" s="231">
        <f>Tácticas!H12</f>
        <v>9</v>
      </c>
    </row>
    <row r="13" spans="2:3" x14ac:dyDescent="0.3">
      <c r="B13" s="231" t="s">
        <v>485</v>
      </c>
      <c r="C13" s="231">
        <f>Tácticas!H13</f>
        <v>23</v>
      </c>
    </row>
    <row r="14" spans="2:3" x14ac:dyDescent="0.3">
      <c r="B14" s="231" t="s">
        <v>35</v>
      </c>
      <c r="C14" s="231">
        <f>Tácticas!H14</f>
        <v>33</v>
      </c>
    </row>
    <row r="15" spans="2:3" x14ac:dyDescent="0.3">
      <c r="B15" s="231" t="s">
        <v>486</v>
      </c>
      <c r="C15" s="231">
        <f>Tácticas!H15</f>
        <v>18</v>
      </c>
    </row>
    <row r="16" spans="2:3" x14ac:dyDescent="0.3">
      <c r="B16" s="231" t="s">
        <v>487</v>
      </c>
      <c r="C16" s="231">
        <f>Tácticas!H16</f>
        <v>26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6B11-BE21-4A1D-B67D-F06977BDB84A}">
  <sheetPr>
    <tabColor theme="5"/>
  </sheetPr>
  <dimension ref="D2:H225"/>
  <sheetViews>
    <sheetView workbookViewId="0">
      <selection activeCell="F2" sqref="F2:F51"/>
    </sheetView>
  </sheetViews>
  <sheetFormatPr baseColWidth="10" defaultRowHeight="14.4" x14ac:dyDescent="0.3"/>
  <sheetData>
    <row r="2" spans="4:8" x14ac:dyDescent="0.3">
      <c r="D2" s="74" t="s">
        <v>55</v>
      </c>
      <c r="E2">
        <v>200</v>
      </c>
      <c r="F2" t="str">
        <f>CONCATENATE(D2,"-",E2)</f>
        <v>RE-POS-200</v>
      </c>
      <c r="H2" s="74" t="s">
        <v>55</v>
      </c>
    </row>
    <row r="3" spans="4:8" x14ac:dyDescent="0.3">
      <c r="D3" s="74" t="s">
        <v>56</v>
      </c>
      <c r="E3">
        <v>201</v>
      </c>
      <c r="F3" t="str">
        <f t="shared" ref="F3:F66" si="0">CONCATENATE(D3,"-",E3)</f>
        <v>RE-MAP-201</v>
      </c>
      <c r="H3" s="74" t="s">
        <v>56</v>
      </c>
    </row>
    <row r="4" spans="4:8" x14ac:dyDescent="0.3">
      <c r="D4" s="74" t="s">
        <v>57</v>
      </c>
      <c r="E4">
        <v>202</v>
      </c>
      <c r="F4" t="str">
        <f t="shared" si="0"/>
        <v>RE-FIP-202</v>
      </c>
      <c r="H4" s="74" t="s">
        <v>57</v>
      </c>
    </row>
    <row r="5" spans="4:8" x14ac:dyDescent="0.3">
      <c r="D5" s="74" t="s">
        <v>98</v>
      </c>
      <c r="E5">
        <v>203</v>
      </c>
      <c r="F5" t="str">
        <f t="shared" si="0"/>
        <v>RE-PAS-203</v>
      </c>
      <c r="H5" s="74" t="s">
        <v>98</v>
      </c>
    </row>
    <row r="6" spans="4:8" x14ac:dyDescent="0.3">
      <c r="D6" s="74" t="s">
        <v>63</v>
      </c>
      <c r="E6">
        <v>204</v>
      </c>
      <c r="F6" t="str">
        <f t="shared" si="0"/>
        <v>RE-BRU-204</v>
      </c>
      <c r="H6" s="74" t="s">
        <v>63</v>
      </c>
    </row>
    <row r="7" spans="4:8" x14ac:dyDescent="0.3">
      <c r="D7" s="74" t="s">
        <v>65</v>
      </c>
      <c r="E7">
        <v>205</v>
      </c>
      <c r="F7" t="str">
        <f t="shared" si="0"/>
        <v>RE-SEN-205</v>
      </c>
      <c r="H7" s="74" t="s">
        <v>65</v>
      </c>
    </row>
    <row r="8" spans="4:8" x14ac:dyDescent="0.3">
      <c r="D8" s="74" t="s">
        <v>513</v>
      </c>
      <c r="E8">
        <v>206</v>
      </c>
      <c r="F8" t="str">
        <f t="shared" si="0"/>
        <v>RE-PHI-206</v>
      </c>
      <c r="H8" s="74" t="s">
        <v>513</v>
      </c>
    </row>
    <row r="9" spans="4:8" x14ac:dyDescent="0.3">
      <c r="D9" s="74" t="s">
        <v>516</v>
      </c>
      <c r="E9">
        <v>207</v>
      </c>
      <c r="F9" t="str">
        <f t="shared" si="0"/>
        <v>RE-SOD-207</v>
      </c>
      <c r="H9" s="74" t="s">
        <v>516</v>
      </c>
    </row>
    <row r="10" spans="4:8" x14ac:dyDescent="0.3">
      <c r="D10" s="74" t="s">
        <v>518</v>
      </c>
      <c r="E10">
        <v>208</v>
      </c>
      <c r="F10" t="str">
        <f t="shared" si="0"/>
        <v>RE-SOW-208</v>
      </c>
      <c r="H10" s="74" t="s">
        <v>518</v>
      </c>
    </row>
    <row r="11" spans="4:8" x14ac:dyDescent="0.3">
      <c r="D11" s="74" t="s">
        <v>520</v>
      </c>
      <c r="E11">
        <v>209</v>
      </c>
      <c r="F11" t="str">
        <f t="shared" si="0"/>
        <v>RE-SVW-209</v>
      </c>
      <c r="H11" s="74" t="s">
        <v>520</v>
      </c>
    </row>
    <row r="12" spans="4:8" x14ac:dyDescent="0.3">
      <c r="D12" s="74" t="s">
        <v>55</v>
      </c>
      <c r="E12">
        <v>210</v>
      </c>
      <c r="F12" t="str">
        <f t="shared" si="0"/>
        <v>RE-POS-210</v>
      </c>
    </row>
    <row r="13" spans="4:8" x14ac:dyDescent="0.3">
      <c r="D13" s="74" t="s">
        <v>56</v>
      </c>
      <c r="E13">
        <v>211</v>
      </c>
      <c r="F13" t="str">
        <f t="shared" si="0"/>
        <v>RE-MAP-211</v>
      </c>
    </row>
    <row r="14" spans="4:8" x14ac:dyDescent="0.3">
      <c r="D14" s="74" t="s">
        <v>57</v>
      </c>
      <c r="E14">
        <v>212</v>
      </c>
      <c r="F14" t="str">
        <f t="shared" si="0"/>
        <v>RE-FIP-212</v>
      </c>
    </row>
    <row r="15" spans="4:8" x14ac:dyDescent="0.3">
      <c r="D15" s="74" t="s">
        <v>98</v>
      </c>
      <c r="E15">
        <v>213</v>
      </c>
      <c r="F15" t="str">
        <f t="shared" si="0"/>
        <v>RE-PAS-213</v>
      </c>
    </row>
    <row r="16" spans="4:8" x14ac:dyDescent="0.3">
      <c r="D16" s="74" t="s">
        <v>63</v>
      </c>
      <c r="E16">
        <v>214</v>
      </c>
      <c r="F16" t="str">
        <f t="shared" si="0"/>
        <v>RE-BRU-214</v>
      </c>
    </row>
    <row r="17" spans="4:6" x14ac:dyDescent="0.3">
      <c r="D17" s="74" t="s">
        <v>65</v>
      </c>
      <c r="E17">
        <v>215</v>
      </c>
      <c r="F17" t="str">
        <f t="shared" si="0"/>
        <v>RE-SEN-215</v>
      </c>
    </row>
    <row r="18" spans="4:6" x14ac:dyDescent="0.3">
      <c r="D18" s="74" t="s">
        <v>513</v>
      </c>
      <c r="E18">
        <v>216</v>
      </c>
      <c r="F18" t="str">
        <f t="shared" si="0"/>
        <v>RE-PHI-216</v>
      </c>
    </row>
    <row r="19" spans="4:6" x14ac:dyDescent="0.3">
      <c r="D19" s="74" t="s">
        <v>516</v>
      </c>
      <c r="E19">
        <v>217</v>
      </c>
      <c r="F19" t="str">
        <f t="shared" si="0"/>
        <v>RE-SOD-217</v>
      </c>
    </row>
    <row r="20" spans="4:6" x14ac:dyDescent="0.3">
      <c r="D20" s="74" t="s">
        <v>518</v>
      </c>
      <c r="E20">
        <v>218</v>
      </c>
      <c r="F20" t="str">
        <f t="shared" si="0"/>
        <v>RE-SOW-218</v>
      </c>
    </row>
    <row r="21" spans="4:6" x14ac:dyDescent="0.3">
      <c r="D21" s="74" t="s">
        <v>520</v>
      </c>
      <c r="E21">
        <v>219</v>
      </c>
      <c r="F21" t="str">
        <f t="shared" si="0"/>
        <v>RE-SVW-219</v>
      </c>
    </row>
    <row r="22" spans="4:6" x14ac:dyDescent="0.3">
      <c r="D22" s="74" t="s">
        <v>55</v>
      </c>
      <c r="E22">
        <v>220</v>
      </c>
      <c r="F22" t="str">
        <f t="shared" si="0"/>
        <v>RE-POS-220</v>
      </c>
    </row>
    <row r="23" spans="4:6" x14ac:dyDescent="0.3">
      <c r="D23" s="74" t="s">
        <v>56</v>
      </c>
      <c r="E23">
        <v>221</v>
      </c>
      <c r="F23" t="str">
        <f t="shared" si="0"/>
        <v>RE-MAP-221</v>
      </c>
    </row>
    <row r="24" spans="4:6" x14ac:dyDescent="0.3">
      <c r="D24" s="74" t="s">
        <v>57</v>
      </c>
      <c r="E24">
        <v>222</v>
      </c>
      <c r="F24" t="str">
        <f t="shared" si="0"/>
        <v>RE-FIP-222</v>
      </c>
    </row>
    <row r="25" spans="4:6" x14ac:dyDescent="0.3">
      <c r="D25" s="74" t="s">
        <v>98</v>
      </c>
      <c r="E25">
        <v>223</v>
      </c>
      <c r="F25" t="str">
        <f t="shared" si="0"/>
        <v>RE-PAS-223</v>
      </c>
    </row>
    <row r="26" spans="4:6" x14ac:dyDescent="0.3">
      <c r="D26" s="74" t="s">
        <v>63</v>
      </c>
      <c r="E26">
        <v>224</v>
      </c>
      <c r="F26" t="str">
        <f t="shared" si="0"/>
        <v>RE-BRU-224</v>
      </c>
    </row>
    <row r="27" spans="4:6" x14ac:dyDescent="0.3">
      <c r="D27" s="74" t="s">
        <v>65</v>
      </c>
      <c r="E27">
        <v>225</v>
      </c>
      <c r="F27" t="str">
        <f t="shared" si="0"/>
        <v>RE-SEN-225</v>
      </c>
    </row>
    <row r="28" spans="4:6" x14ac:dyDescent="0.3">
      <c r="D28" s="74" t="s">
        <v>513</v>
      </c>
      <c r="E28">
        <v>226</v>
      </c>
      <c r="F28" t="str">
        <f t="shared" si="0"/>
        <v>RE-PHI-226</v>
      </c>
    </row>
    <row r="29" spans="4:6" x14ac:dyDescent="0.3">
      <c r="D29" s="74" t="s">
        <v>516</v>
      </c>
      <c r="E29">
        <v>227</v>
      </c>
      <c r="F29" t="str">
        <f t="shared" si="0"/>
        <v>RE-SOD-227</v>
      </c>
    </row>
    <row r="30" spans="4:6" x14ac:dyDescent="0.3">
      <c r="D30" s="74" t="s">
        <v>518</v>
      </c>
      <c r="E30">
        <v>228</v>
      </c>
      <c r="F30" t="str">
        <f t="shared" si="0"/>
        <v>RE-SOW-228</v>
      </c>
    </row>
    <row r="31" spans="4:6" x14ac:dyDescent="0.3">
      <c r="D31" s="74" t="s">
        <v>520</v>
      </c>
      <c r="E31">
        <v>229</v>
      </c>
      <c r="F31" t="str">
        <f t="shared" si="0"/>
        <v>RE-SVW-229</v>
      </c>
    </row>
    <row r="32" spans="4:6" x14ac:dyDescent="0.3">
      <c r="D32" s="74" t="s">
        <v>55</v>
      </c>
      <c r="E32">
        <v>230</v>
      </c>
      <c r="F32" t="str">
        <f t="shared" si="0"/>
        <v>RE-POS-230</v>
      </c>
    </row>
    <row r="33" spans="4:6" x14ac:dyDescent="0.3">
      <c r="D33" s="74" t="s">
        <v>56</v>
      </c>
      <c r="E33">
        <v>231</v>
      </c>
      <c r="F33" t="str">
        <f t="shared" si="0"/>
        <v>RE-MAP-231</v>
      </c>
    </row>
    <row r="34" spans="4:6" x14ac:dyDescent="0.3">
      <c r="D34" s="74" t="s">
        <v>57</v>
      </c>
      <c r="E34">
        <v>232</v>
      </c>
      <c r="F34" t="str">
        <f t="shared" si="0"/>
        <v>RE-FIP-232</v>
      </c>
    </row>
    <row r="35" spans="4:6" x14ac:dyDescent="0.3">
      <c r="D35" s="74" t="s">
        <v>98</v>
      </c>
      <c r="E35">
        <v>233</v>
      </c>
      <c r="F35" t="str">
        <f t="shared" si="0"/>
        <v>RE-PAS-233</v>
      </c>
    </row>
    <row r="36" spans="4:6" x14ac:dyDescent="0.3">
      <c r="D36" s="74" t="s">
        <v>63</v>
      </c>
      <c r="E36">
        <v>234</v>
      </c>
      <c r="F36" t="str">
        <f t="shared" si="0"/>
        <v>RE-BRU-234</v>
      </c>
    </row>
    <row r="37" spans="4:6" x14ac:dyDescent="0.3">
      <c r="D37" s="74" t="s">
        <v>65</v>
      </c>
      <c r="E37">
        <v>235</v>
      </c>
      <c r="F37" t="str">
        <f t="shared" si="0"/>
        <v>RE-SEN-235</v>
      </c>
    </row>
    <row r="38" spans="4:6" x14ac:dyDescent="0.3">
      <c r="D38" s="74" t="s">
        <v>513</v>
      </c>
      <c r="E38">
        <v>236</v>
      </c>
      <c r="F38" t="str">
        <f t="shared" si="0"/>
        <v>RE-PHI-236</v>
      </c>
    </row>
    <row r="39" spans="4:6" x14ac:dyDescent="0.3">
      <c r="D39" s="74" t="s">
        <v>516</v>
      </c>
      <c r="E39">
        <v>237</v>
      </c>
      <c r="F39" t="str">
        <f t="shared" si="0"/>
        <v>RE-SOD-237</v>
      </c>
    </row>
    <row r="40" spans="4:6" x14ac:dyDescent="0.3">
      <c r="D40" s="74" t="s">
        <v>518</v>
      </c>
      <c r="E40">
        <v>238</v>
      </c>
      <c r="F40" t="str">
        <f t="shared" si="0"/>
        <v>RE-SOW-238</v>
      </c>
    </row>
    <row r="41" spans="4:6" x14ac:dyDescent="0.3">
      <c r="D41" s="74" t="s">
        <v>520</v>
      </c>
      <c r="E41">
        <v>239</v>
      </c>
      <c r="F41" t="str">
        <f t="shared" si="0"/>
        <v>RE-SVW-239</v>
      </c>
    </row>
    <row r="42" spans="4:6" x14ac:dyDescent="0.3">
      <c r="D42" s="74" t="s">
        <v>55</v>
      </c>
      <c r="E42">
        <v>240</v>
      </c>
      <c r="F42" t="str">
        <f t="shared" si="0"/>
        <v>RE-POS-240</v>
      </c>
    </row>
    <row r="43" spans="4:6" x14ac:dyDescent="0.3">
      <c r="D43" s="74" t="s">
        <v>56</v>
      </c>
      <c r="E43">
        <v>241</v>
      </c>
      <c r="F43" t="str">
        <f t="shared" si="0"/>
        <v>RE-MAP-241</v>
      </c>
    </row>
    <row r="44" spans="4:6" x14ac:dyDescent="0.3">
      <c r="D44" s="74" t="s">
        <v>57</v>
      </c>
      <c r="E44">
        <v>242</v>
      </c>
      <c r="F44" t="str">
        <f t="shared" si="0"/>
        <v>RE-FIP-242</v>
      </c>
    </row>
    <row r="45" spans="4:6" x14ac:dyDescent="0.3">
      <c r="D45" s="74" t="s">
        <v>98</v>
      </c>
      <c r="E45">
        <v>243</v>
      </c>
      <c r="F45" t="str">
        <f t="shared" si="0"/>
        <v>RE-PAS-243</v>
      </c>
    </row>
    <row r="46" spans="4:6" x14ac:dyDescent="0.3">
      <c r="D46" s="74" t="s">
        <v>63</v>
      </c>
      <c r="E46">
        <v>244</v>
      </c>
      <c r="F46" t="str">
        <f t="shared" si="0"/>
        <v>RE-BRU-244</v>
      </c>
    </row>
    <row r="47" spans="4:6" x14ac:dyDescent="0.3">
      <c r="D47" s="74" t="s">
        <v>65</v>
      </c>
      <c r="E47">
        <v>245</v>
      </c>
      <c r="F47" t="str">
        <f t="shared" si="0"/>
        <v>RE-SEN-245</v>
      </c>
    </row>
    <row r="48" spans="4:6" x14ac:dyDescent="0.3">
      <c r="D48" s="74" t="s">
        <v>513</v>
      </c>
      <c r="E48">
        <v>246</v>
      </c>
      <c r="F48" t="str">
        <f t="shared" si="0"/>
        <v>RE-PHI-246</v>
      </c>
    </row>
    <row r="49" spans="4:6" x14ac:dyDescent="0.3">
      <c r="D49" s="74" t="s">
        <v>516</v>
      </c>
      <c r="E49">
        <v>247</v>
      </c>
      <c r="F49" t="str">
        <f t="shared" si="0"/>
        <v>RE-SOD-247</v>
      </c>
    </row>
    <row r="50" spans="4:6" x14ac:dyDescent="0.3">
      <c r="D50" s="74" t="s">
        <v>518</v>
      </c>
      <c r="E50">
        <v>248</v>
      </c>
      <c r="F50" t="str">
        <f t="shared" si="0"/>
        <v>RE-SOW-248</v>
      </c>
    </row>
    <row r="51" spans="4:6" x14ac:dyDescent="0.3">
      <c r="D51" s="74" t="s">
        <v>520</v>
      </c>
      <c r="E51">
        <v>249</v>
      </c>
      <c r="F51" t="str">
        <f t="shared" si="0"/>
        <v>RE-SVW-249</v>
      </c>
    </row>
    <row r="52" spans="4:6" x14ac:dyDescent="0.3">
      <c r="D52" s="17" t="s">
        <v>622</v>
      </c>
      <c r="E52">
        <v>250</v>
      </c>
      <c r="F52" t="str">
        <f t="shared" si="0"/>
        <v>PT-III-250</v>
      </c>
    </row>
    <row r="53" spans="4:6" x14ac:dyDescent="0.3">
      <c r="D53" s="17" t="s">
        <v>623</v>
      </c>
      <c r="E53">
        <v>251</v>
      </c>
      <c r="F53" t="str">
        <f t="shared" si="0"/>
        <v>PT-MAP-251</v>
      </c>
    </row>
    <row r="54" spans="4:6" x14ac:dyDescent="0.3">
      <c r="D54" s="17" t="s">
        <v>624</v>
      </c>
      <c r="E54">
        <v>252</v>
      </c>
      <c r="F54" t="str">
        <f t="shared" si="0"/>
        <v>PT-OAS-252</v>
      </c>
    </row>
    <row r="55" spans="4:6" x14ac:dyDescent="0.3">
      <c r="D55" s="17" t="s">
        <v>625</v>
      </c>
      <c r="E55">
        <v>253</v>
      </c>
      <c r="F55" t="str">
        <f t="shared" si="0"/>
        <v>PT-POB-253</v>
      </c>
    </row>
    <row r="56" spans="4:6" x14ac:dyDescent="0.3">
      <c r="D56" s="17" t="s">
        <v>626</v>
      </c>
      <c r="E56">
        <v>254</v>
      </c>
      <c r="F56" t="str">
        <f t="shared" si="0"/>
        <v>PT-STJ-254</v>
      </c>
    </row>
    <row r="57" spans="4:6" x14ac:dyDescent="0.3">
      <c r="D57" s="17" t="s">
        <v>627</v>
      </c>
      <c r="E57">
        <v>255</v>
      </c>
      <c r="F57" t="str">
        <f t="shared" si="0"/>
        <v>PT-SSC-255</v>
      </c>
    </row>
    <row r="58" spans="4:6" x14ac:dyDescent="0.3">
      <c r="D58" s="17" t="s">
        <v>628</v>
      </c>
      <c r="E58">
        <v>256</v>
      </c>
      <c r="F58" t="str">
        <f t="shared" si="0"/>
        <v>PT-TSG-256</v>
      </c>
    </row>
    <row r="59" spans="4:6" x14ac:dyDescent="0.3">
      <c r="D59" s="17" t="s">
        <v>629</v>
      </c>
      <c r="E59">
        <v>257</v>
      </c>
      <c r="F59" t="str">
        <f t="shared" si="0"/>
        <v>PT-VAC-257</v>
      </c>
    </row>
    <row r="60" spans="4:6" x14ac:dyDescent="0.3">
      <c r="D60" s="17" t="s">
        <v>644</v>
      </c>
      <c r="E60">
        <v>258</v>
      </c>
      <c r="F60" t="str">
        <f t="shared" si="0"/>
        <v>PE-AEC-258</v>
      </c>
    </row>
    <row r="61" spans="4:6" x14ac:dyDescent="0.3">
      <c r="D61" s="17" t="s">
        <v>645</v>
      </c>
      <c r="E61">
        <v>259</v>
      </c>
      <c r="F61" t="str">
        <f t="shared" si="0"/>
        <v>PE-ATM-259</v>
      </c>
    </row>
    <row r="62" spans="4:6" x14ac:dyDescent="0.3">
      <c r="D62" s="17" t="s">
        <v>646</v>
      </c>
      <c r="E62">
        <v>260</v>
      </c>
      <c r="F62" t="str">
        <f t="shared" si="0"/>
        <v>PE-BLA-260</v>
      </c>
    </row>
    <row r="63" spans="4:6" x14ac:dyDescent="0.3">
      <c r="D63" s="17" t="s">
        <v>647</v>
      </c>
      <c r="E63">
        <v>261</v>
      </c>
      <c r="F63" t="str">
        <f t="shared" si="0"/>
        <v>PE-BLS-261</v>
      </c>
    </row>
    <row r="64" spans="4:6" x14ac:dyDescent="0.3">
      <c r="D64" s="17" t="s">
        <v>648</v>
      </c>
      <c r="E64">
        <v>262</v>
      </c>
      <c r="F64" t="str">
        <f t="shared" si="0"/>
        <v>PE-CMS-262</v>
      </c>
    </row>
    <row r="65" spans="4:6" x14ac:dyDescent="0.3">
      <c r="D65" s="17" t="s">
        <v>650</v>
      </c>
      <c r="E65">
        <v>263</v>
      </c>
      <c r="F65" t="str">
        <f t="shared" si="0"/>
        <v>PE-DPM-263</v>
      </c>
    </row>
    <row r="66" spans="4:6" x14ac:dyDescent="0.3">
      <c r="D66" s="17" t="s">
        <v>649</v>
      </c>
      <c r="E66">
        <v>264</v>
      </c>
      <c r="F66" t="str">
        <f t="shared" si="0"/>
        <v>PE-ETH-264</v>
      </c>
    </row>
    <row r="67" spans="4:6" x14ac:dyDescent="0.3">
      <c r="D67" s="17" t="s">
        <v>651</v>
      </c>
      <c r="E67">
        <v>265</v>
      </c>
      <c r="F67" t="str">
        <f t="shared" ref="F67:F130" si="1">CONCATENATE(D67,"-",E67)</f>
        <v>PE-ETE-265</v>
      </c>
    </row>
    <row r="68" spans="4:6" x14ac:dyDescent="0.3">
      <c r="D68" s="17" t="s">
        <v>652</v>
      </c>
      <c r="E68">
        <v>266</v>
      </c>
      <c r="F68" t="str">
        <f t="shared" si="1"/>
        <v>PE-EPE-266</v>
      </c>
    </row>
    <row r="69" spans="4:6" x14ac:dyDescent="0.3">
      <c r="D69" s="17" t="s">
        <v>653</v>
      </c>
      <c r="E69">
        <v>267</v>
      </c>
      <c r="F69" t="str">
        <f t="shared" si="1"/>
        <v>PE-HEF-267</v>
      </c>
    </row>
    <row r="70" spans="4:6" x14ac:dyDescent="0.3">
      <c r="D70" s="17" t="s">
        <v>654</v>
      </c>
      <c r="E70">
        <v>268</v>
      </c>
      <c r="F70" t="str">
        <f t="shared" si="1"/>
        <v>PE-PIJ-268</v>
      </c>
    </row>
    <row r="71" spans="4:6" x14ac:dyDescent="0.3">
      <c r="D71" s="17" t="s">
        <v>655</v>
      </c>
      <c r="E71">
        <v>269</v>
      </c>
      <c r="F71" t="str">
        <f t="shared" si="1"/>
        <v>PE-STJ-269</v>
      </c>
    </row>
    <row r="72" spans="4:6" x14ac:dyDescent="0.3">
      <c r="D72" s="17" t="s">
        <v>656</v>
      </c>
      <c r="E72">
        <v>270</v>
      </c>
      <c r="F72" t="str">
        <f t="shared" si="1"/>
        <v>PE-VAC-270</v>
      </c>
    </row>
    <row r="73" spans="4:6" x14ac:dyDescent="0.3">
      <c r="D73" s="17" t="s">
        <v>667</v>
      </c>
      <c r="E73">
        <v>271</v>
      </c>
      <c r="F73" t="str">
        <f t="shared" si="1"/>
        <v>DE-AEM-271</v>
      </c>
    </row>
    <row r="74" spans="4:6" x14ac:dyDescent="0.3">
      <c r="D74" s="17" t="s">
        <v>668</v>
      </c>
      <c r="E74">
        <v>272</v>
      </c>
      <c r="F74" t="str">
        <f t="shared" si="1"/>
        <v>DE-ATM-272</v>
      </c>
    </row>
    <row r="75" spans="4:6" x14ac:dyDescent="0.3">
      <c r="D75" s="17" t="s">
        <v>669</v>
      </c>
      <c r="E75">
        <v>273</v>
      </c>
      <c r="F75" t="str">
        <f t="shared" si="1"/>
        <v>DE-BJS-273</v>
      </c>
    </row>
    <row r="76" spans="4:6" x14ac:dyDescent="0.3">
      <c r="D76" s="17" t="s">
        <v>670</v>
      </c>
      <c r="E76">
        <v>274</v>
      </c>
      <c r="F76" t="str">
        <f t="shared" si="1"/>
        <v>DE-BIH-274</v>
      </c>
    </row>
    <row r="77" spans="4:6" x14ac:dyDescent="0.3">
      <c r="D77" s="17" t="s">
        <v>671</v>
      </c>
      <c r="E77">
        <v>275</v>
      </c>
      <c r="F77" t="str">
        <f t="shared" si="1"/>
        <v>DE-DEV-275</v>
      </c>
    </row>
    <row r="78" spans="4:6" x14ac:dyDescent="0.3">
      <c r="D78" s="17" t="s">
        <v>672</v>
      </c>
      <c r="E78">
        <v>276</v>
      </c>
      <c r="F78" t="str">
        <f t="shared" si="1"/>
        <v>DE-DDF-276</v>
      </c>
    </row>
    <row r="79" spans="4:6" x14ac:dyDescent="0.3">
      <c r="D79" s="17" t="s">
        <v>673</v>
      </c>
      <c r="E79">
        <v>277</v>
      </c>
      <c r="F79" t="str">
        <f t="shared" si="1"/>
        <v>DE-DCT-277</v>
      </c>
    </row>
    <row r="80" spans="4:6" x14ac:dyDescent="0.3">
      <c r="D80" s="17" t="s">
        <v>674</v>
      </c>
      <c r="E80">
        <v>278</v>
      </c>
      <c r="F80" t="str">
        <f t="shared" si="1"/>
        <v>DE-DVA-278</v>
      </c>
    </row>
    <row r="81" spans="4:6" x14ac:dyDescent="0.3">
      <c r="D81" s="17" t="s">
        <v>697</v>
      </c>
      <c r="E81">
        <v>279</v>
      </c>
      <c r="F81" t="str">
        <f t="shared" si="1"/>
        <v>DE-DPM-279</v>
      </c>
    </row>
    <row r="82" spans="4:6" x14ac:dyDescent="0.3">
      <c r="D82" s="17" t="s">
        <v>698</v>
      </c>
      <c r="E82">
        <v>280</v>
      </c>
      <c r="F82" t="str">
        <f t="shared" si="1"/>
        <v>DE-EGU-280</v>
      </c>
    </row>
    <row r="83" spans="4:6" x14ac:dyDescent="0.3">
      <c r="D83" s="17" t="s">
        <v>699</v>
      </c>
      <c r="E83">
        <v>281</v>
      </c>
      <c r="F83" t="str">
        <f t="shared" si="1"/>
        <v>DE-EDE-281</v>
      </c>
    </row>
    <row r="84" spans="4:6" x14ac:dyDescent="0.3">
      <c r="D84" s="17" t="s">
        <v>700</v>
      </c>
      <c r="E84">
        <v>282</v>
      </c>
      <c r="F84" t="str">
        <f t="shared" si="1"/>
        <v>DE-FDP-282</v>
      </c>
    </row>
    <row r="85" spans="4:6" x14ac:dyDescent="0.3">
      <c r="D85" s="44" t="s">
        <v>701</v>
      </c>
      <c r="E85">
        <v>283</v>
      </c>
      <c r="F85" t="str">
        <f t="shared" si="1"/>
        <v>DE-HAR-283</v>
      </c>
    </row>
    <row r="86" spans="4:6" x14ac:dyDescent="0.3">
      <c r="D86" s="44" t="s">
        <v>702</v>
      </c>
      <c r="E86">
        <v>284</v>
      </c>
      <c r="F86" t="str">
        <f t="shared" si="1"/>
        <v>DE-HEF-284</v>
      </c>
    </row>
    <row r="87" spans="4:6" x14ac:dyDescent="0.3">
      <c r="D87" s="44" t="s">
        <v>703</v>
      </c>
      <c r="E87">
        <v>285</v>
      </c>
      <c r="F87" t="str">
        <f t="shared" si="1"/>
        <v>DE-IDE-285</v>
      </c>
    </row>
    <row r="88" spans="4:6" x14ac:dyDescent="0.3">
      <c r="D88" s="44" t="s">
        <v>704</v>
      </c>
      <c r="E88">
        <v>286</v>
      </c>
      <c r="F88" t="str">
        <f t="shared" si="1"/>
        <v>DE-IRE-286</v>
      </c>
    </row>
    <row r="89" spans="4:6" x14ac:dyDescent="0.3">
      <c r="D89" s="44" t="s">
        <v>705</v>
      </c>
      <c r="E89">
        <v>287</v>
      </c>
      <c r="F89" t="str">
        <f t="shared" si="1"/>
        <v>DE-ICE-287</v>
      </c>
    </row>
    <row r="90" spans="4:6" x14ac:dyDescent="0.3">
      <c r="D90" s="44" t="s">
        <v>706</v>
      </c>
      <c r="E90">
        <v>288</v>
      </c>
      <c r="F90" t="str">
        <f t="shared" si="1"/>
        <v>DE-MAS-288</v>
      </c>
    </row>
    <row r="91" spans="4:6" x14ac:dyDescent="0.3">
      <c r="D91" s="44" t="s">
        <v>707</v>
      </c>
      <c r="E91">
        <v>289</v>
      </c>
      <c r="F91" t="str">
        <f t="shared" si="1"/>
        <v>DE-MAP-289</v>
      </c>
    </row>
    <row r="92" spans="4:6" x14ac:dyDescent="0.3">
      <c r="D92" s="44" t="s">
        <v>708</v>
      </c>
      <c r="E92">
        <v>290</v>
      </c>
      <c r="F92" t="str">
        <f t="shared" si="1"/>
        <v>DE-MCI-290</v>
      </c>
    </row>
    <row r="93" spans="4:6" x14ac:dyDescent="0.3">
      <c r="D93" s="44" t="s">
        <v>709</v>
      </c>
      <c r="E93">
        <v>291</v>
      </c>
      <c r="F93" t="str">
        <f t="shared" si="1"/>
        <v>DE-MRE-291</v>
      </c>
    </row>
    <row r="94" spans="4:6" x14ac:dyDescent="0.3">
      <c r="D94" s="44" t="s">
        <v>710</v>
      </c>
      <c r="E94">
        <v>292</v>
      </c>
      <c r="F94" t="str">
        <f t="shared" si="1"/>
        <v>DE-MSI-292</v>
      </c>
    </row>
    <row r="95" spans="4:6" x14ac:dyDescent="0.3">
      <c r="D95" s="44" t="s">
        <v>711</v>
      </c>
      <c r="E95">
        <v>293</v>
      </c>
      <c r="F95" t="str">
        <f t="shared" si="1"/>
        <v>DE-NBB-293</v>
      </c>
    </row>
    <row r="96" spans="4:6" x14ac:dyDescent="0.3">
      <c r="D96" s="44" t="s">
        <v>712</v>
      </c>
      <c r="E96">
        <v>294</v>
      </c>
      <c r="F96" t="str">
        <f t="shared" si="1"/>
        <v>DE-OFI-294</v>
      </c>
    </row>
    <row r="97" spans="4:6" x14ac:dyDescent="0.3">
      <c r="D97" s="44" t="s">
        <v>713</v>
      </c>
      <c r="E97">
        <v>295</v>
      </c>
      <c r="F97" t="str">
        <f t="shared" si="1"/>
        <v>DE-PFM-295</v>
      </c>
    </row>
    <row r="98" spans="4:6" x14ac:dyDescent="0.3">
      <c r="D98" s="44" t="s">
        <v>714</v>
      </c>
      <c r="E98">
        <v>296</v>
      </c>
      <c r="F98" t="str">
        <f t="shared" si="1"/>
        <v>DE-POB-296</v>
      </c>
    </row>
    <row r="99" spans="4:6" x14ac:dyDescent="0.3">
      <c r="D99" s="44" t="s">
        <v>715</v>
      </c>
      <c r="E99">
        <v>297</v>
      </c>
      <c r="F99" t="str">
        <f t="shared" si="1"/>
        <v>DE-PIN-297</v>
      </c>
    </row>
    <row r="100" spans="4:6" x14ac:dyDescent="0.3">
      <c r="D100" s="44" t="s">
        <v>716</v>
      </c>
      <c r="E100">
        <v>298</v>
      </c>
      <c r="F100" t="str">
        <f t="shared" si="1"/>
        <v>DE-RCL-298</v>
      </c>
    </row>
    <row r="101" spans="4:6" x14ac:dyDescent="0.3">
      <c r="D101" s="44" t="s">
        <v>717</v>
      </c>
      <c r="E101">
        <v>299</v>
      </c>
      <c r="F101" t="str">
        <f t="shared" si="1"/>
        <v>DE-RDC-299</v>
      </c>
    </row>
    <row r="102" spans="4:6" x14ac:dyDescent="0.3">
      <c r="D102" s="44" t="s">
        <v>718</v>
      </c>
      <c r="E102">
        <v>300</v>
      </c>
      <c r="F102" t="str">
        <f t="shared" si="1"/>
        <v>DE-ROO-300</v>
      </c>
    </row>
    <row r="103" spans="4:6" x14ac:dyDescent="0.3">
      <c r="D103" s="44" t="s">
        <v>719</v>
      </c>
      <c r="E103">
        <v>301</v>
      </c>
      <c r="F103" t="str">
        <f t="shared" si="1"/>
        <v>DE-STC-301</v>
      </c>
    </row>
    <row r="104" spans="4:6" x14ac:dyDescent="0.3">
      <c r="D104" s="44" t="s">
        <v>720</v>
      </c>
      <c r="E104">
        <v>302</v>
      </c>
      <c r="F104" t="str">
        <f t="shared" si="1"/>
        <v>DE-SBP-302</v>
      </c>
    </row>
    <row r="105" spans="4:6" x14ac:dyDescent="0.3">
      <c r="D105" s="44" t="s">
        <v>721</v>
      </c>
      <c r="E105">
        <v>303</v>
      </c>
      <c r="F105" t="str">
        <f t="shared" si="1"/>
        <v>DE-SSP-303</v>
      </c>
    </row>
    <row r="106" spans="4:6" x14ac:dyDescent="0.3">
      <c r="D106" s="44" t="s">
        <v>722</v>
      </c>
      <c r="E106">
        <v>304</v>
      </c>
      <c r="F106" t="str">
        <f t="shared" si="1"/>
        <v>DE-TIN-304</v>
      </c>
    </row>
    <row r="107" spans="4:6" x14ac:dyDescent="0.3">
      <c r="D107" s="44" t="s">
        <v>723</v>
      </c>
      <c r="E107">
        <v>305</v>
      </c>
      <c r="F107" t="str">
        <f t="shared" si="1"/>
        <v>DE-TSI-305</v>
      </c>
    </row>
    <row r="108" spans="4:6" x14ac:dyDescent="0.3">
      <c r="D108" s="44" t="s">
        <v>724</v>
      </c>
      <c r="E108">
        <v>306</v>
      </c>
      <c r="F108" t="str">
        <f t="shared" si="1"/>
        <v>DE-TDU-306</v>
      </c>
    </row>
    <row r="109" spans="4:6" x14ac:dyDescent="0.3">
      <c r="D109" s="44" t="s">
        <v>725</v>
      </c>
      <c r="E109">
        <v>307</v>
      </c>
      <c r="F109" t="str">
        <f t="shared" si="1"/>
        <v>DE-UCR-307</v>
      </c>
    </row>
    <row r="110" spans="4:6" x14ac:dyDescent="0.3">
      <c r="D110" s="44" t="s">
        <v>726</v>
      </c>
      <c r="E110">
        <v>308</v>
      </c>
      <c r="F110" t="str">
        <f t="shared" si="1"/>
        <v>DE-UAA-308</v>
      </c>
    </row>
    <row r="111" spans="4:6" x14ac:dyDescent="0.3">
      <c r="D111" s="44" t="s">
        <v>727</v>
      </c>
      <c r="E111">
        <v>309</v>
      </c>
      <c r="F111" t="str">
        <f t="shared" si="1"/>
        <v>DE-VAC-309</v>
      </c>
    </row>
    <row r="112" spans="4:6" x14ac:dyDescent="0.3">
      <c r="D112" s="44" t="s">
        <v>728</v>
      </c>
      <c r="E112">
        <v>310</v>
      </c>
      <c r="F112" t="str">
        <f t="shared" si="1"/>
        <v>DE-VSE-310</v>
      </c>
    </row>
    <row r="113" spans="4:6" x14ac:dyDescent="0.3">
      <c r="D113" s="44" t="s">
        <v>729</v>
      </c>
      <c r="E113">
        <v>311</v>
      </c>
      <c r="F113" t="str">
        <f t="shared" si="1"/>
        <v>DE-WEN-311</v>
      </c>
    </row>
    <row r="114" spans="4:6" x14ac:dyDescent="0.3">
      <c r="D114" s="44" t="s">
        <v>730</v>
      </c>
      <c r="E114">
        <v>312</v>
      </c>
      <c r="F114" t="str">
        <f t="shared" si="1"/>
        <v>DE-XSL-312</v>
      </c>
    </row>
    <row r="115" spans="4:6" x14ac:dyDescent="0.3">
      <c r="D115" s="44" t="s">
        <v>732</v>
      </c>
      <c r="E115">
        <v>313</v>
      </c>
      <c r="F115" t="str">
        <f t="shared" si="1"/>
        <v>CA-AIM-313</v>
      </c>
    </row>
    <row r="116" spans="4:6" x14ac:dyDescent="0.3">
      <c r="D116" s="44" t="s">
        <v>748</v>
      </c>
      <c r="E116">
        <v>314</v>
      </c>
      <c r="F116" t="str">
        <f t="shared" si="1"/>
        <v>CA-BFO-314</v>
      </c>
    </row>
    <row r="117" spans="4:6" x14ac:dyDescent="0.3">
      <c r="D117" s="44" t="s">
        <v>749</v>
      </c>
      <c r="E117">
        <v>315</v>
      </c>
      <c r="F117" t="str">
        <f t="shared" si="1"/>
        <v>CA-CFP-315</v>
      </c>
    </row>
    <row r="118" spans="4:6" x14ac:dyDescent="0.3">
      <c r="D118" s="44" t="s">
        <v>750</v>
      </c>
      <c r="E118">
        <v>316</v>
      </c>
      <c r="F118" t="str">
        <f t="shared" si="1"/>
        <v>CA-ECA-316</v>
      </c>
    </row>
    <row r="119" spans="4:6" x14ac:dyDescent="0.3">
      <c r="D119" s="44" t="s">
        <v>751</v>
      </c>
      <c r="E119">
        <v>317</v>
      </c>
      <c r="F119" t="str">
        <f t="shared" si="1"/>
        <v>CA-FAU-317</v>
      </c>
    </row>
    <row r="120" spans="4:6" x14ac:dyDescent="0.3">
      <c r="D120" s="44" t="s">
        <v>752</v>
      </c>
      <c r="E120">
        <v>318</v>
      </c>
      <c r="F120" t="str">
        <f t="shared" si="1"/>
        <v>CA-FWC-318</v>
      </c>
    </row>
    <row r="121" spans="4:6" x14ac:dyDescent="0.3">
      <c r="D121" s="44" t="s">
        <v>753</v>
      </c>
      <c r="E121">
        <v>319</v>
      </c>
      <c r="F121" t="str">
        <f t="shared" si="1"/>
        <v>CA-ICA-319</v>
      </c>
    </row>
    <row r="122" spans="4:6" x14ac:dyDescent="0.3">
      <c r="D122" s="44" t="s">
        <v>754</v>
      </c>
      <c r="E122">
        <v>320</v>
      </c>
      <c r="F122" t="str">
        <f t="shared" si="1"/>
        <v>CA-MAP-320</v>
      </c>
    </row>
    <row r="123" spans="4:6" x14ac:dyDescent="0.3">
      <c r="D123" s="44" t="s">
        <v>755</v>
      </c>
      <c r="E123">
        <v>321</v>
      </c>
      <c r="F123" t="str">
        <f t="shared" si="1"/>
        <v>CA-MAI-321</v>
      </c>
    </row>
    <row r="124" spans="4:6" x14ac:dyDescent="0.3">
      <c r="D124" s="44" t="s">
        <v>756</v>
      </c>
      <c r="E124">
        <v>322</v>
      </c>
      <c r="F124" t="str">
        <f t="shared" si="1"/>
        <v>CA-MAR-322</v>
      </c>
    </row>
    <row r="125" spans="4:6" x14ac:dyDescent="0.3">
      <c r="D125" s="44" t="s">
        <v>757</v>
      </c>
      <c r="E125">
        <v>323</v>
      </c>
      <c r="F125" t="str">
        <f t="shared" si="1"/>
        <v>CA-NSN-323</v>
      </c>
    </row>
    <row r="126" spans="4:6" x14ac:dyDescent="0.3">
      <c r="D126" s="44" t="s">
        <v>758</v>
      </c>
      <c r="E126">
        <v>324</v>
      </c>
      <c r="F126" t="str">
        <f t="shared" si="1"/>
        <v>CA-OCD-324</v>
      </c>
    </row>
    <row r="127" spans="4:6" x14ac:dyDescent="0.3">
      <c r="D127" s="44" t="s">
        <v>759</v>
      </c>
      <c r="E127">
        <v>325</v>
      </c>
      <c r="F127" t="str">
        <f t="shared" si="1"/>
        <v>CA-SAA-325</v>
      </c>
    </row>
    <row r="128" spans="4:6" x14ac:dyDescent="0.3">
      <c r="D128" s="44" t="s">
        <v>760</v>
      </c>
      <c r="E128">
        <v>326</v>
      </c>
      <c r="F128" t="str">
        <f t="shared" si="1"/>
        <v>CA-SFA-326</v>
      </c>
    </row>
    <row r="129" spans="4:6" x14ac:dyDescent="0.3">
      <c r="D129" s="44" t="s">
        <v>761</v>
      </c>
      <c r="E129">
        <v>327</v>
      </c>
      <c r="F129" t="str">
        <f t="shared" si="1"/>
        <v>CA-SFK-327</v>
      </c>
    </row>
    <row r="130" spans="4:6" x14ac:dyDescent="0.3">
      <c r="D130" s="44" t="s">
        <v>762</v>
      </c>
      <c r="E130">
        <v>328</v>
      </c>
      <c r="F130" t="str">
        <f t="shared" si="1"/>
        <v>CA-SWS-328</v>
      </c>
    </row>
    <row r="131" spans="4:6" x14ac:dyDescent="0.3">
      <c r="D131" s="44" t="s">
        <v>763</v>
      </c>
      <c r="E131">
        <v>329</v>
      </c>
      <c r="F131" t="str">
        <f t="shared" ref="F131:F194" si="2">CONCATENATE(D131,"-",E131)</f>
        <v>CA-UCR-329</v>
      </c>
    </row>
    <row r="132" spans="4:6" x14ac:dyDescent="0.3">
      <c r="D132" s="44" t="s">
        <v>791</v>
      </c>
      <c r="E132">
        <v>330</v>
      </c>
      <c r="F132" t="str">
        <f t="shared" si="2"/>
        <v>DC-ADI-330</v>
      </c>
    </row>
    <row r="133" spans="4:6" x14ac:dyDescent="0.3">
      <c r="D133" s="44" t="s">
        <v>792</v>
      </c>
      <c r="E133">
        <v>331</v>
      </c>
      <c r="F133" t="str">
        <f t="shared" si="2"/>
        <v>DC-AWD-331</v>
      </c>
    </row>
    <row r="134" spans="4:6" x14ac:dyDescent="0.3">
      <c r="D134" s="44" t="s">
        <v>793</v>
      </c>
      <c r="E134">
        <v>332</v>
      </c>
      <c r="F134" t="str">
        <f t="shared" si="2"/>
        <v>DC-BBD-332</v>
      </c>
    </row>
    <row r="135" spans="4:6" x14ac:dyDescent="0.3">
      <c r="D135" s="44" t="s">
        <v>794</v>
      </c>
      <c r="E135">
        <v>333</v>
      </c>
      <c r="F135" t="str">
        <f t="shared" si="2"/>
        <v>DC-CID-333</v>
      </c>
    </row>
    <row r="136" spans="4:6" x14ac:dyDescent="0.3">
      <c r="D136" s="44" t="s">
        <v>795</v>
      </c>
      <c r="E136">
        <v>334</v>
      </c>
      <c r="F136" t="str">
        <f t="shared" si="2"/>
        <v>DC-CSD-334</v>
      </c>
    </row>
    <row r="137" spans="4:6" x14ac:dyDescent="0.3">
      <c r="D137" s="44" t="s">
        <v>796</v>
      </c>
      <c r="E137">
        <v>335</v>
      </c>
      <c r="F137" t="str">
        <f t="shared" si="2"/>
        <v>DC-CSE-335</v>
      </c>
    </row>
    <row r="138" spans="4:6" x14ac:dyDescent="0.3">
      <c r="D138" s="44" t="s">
        <v>797</v>
      </c>
      <c r="E138">
        <v>336</v>
      </c>
      <c r="F138" t="str">
        <f t="shared" si="2"/>
        <v>DC-CSO-336</v>
      </c>
    </row>
    <row r="139" spans="4:6" x14ac:dyDescent="0.3">
      <c r="D139" s="44" t="s">
        <v>798</v>
      </c>
      <c r="E139">
        <v>337</v>
      </c>
      <c r="F139" t="str">
        <f t="shared" si="2"/>
        <v>DC-CRD-337</v>
      </c>
    </row>
    <row r="140" spans="4:6" x14ac:dyDescent="0.3">
      <c r="D140" s="44" t="s">
        <v>799</v>
      </c>
      <c r="E140">
        <v>338</v>
      </c>
      <c r="F140" t="str">
        <f t="shared" si="2"/>
        <v>DC-DEV-338</v>
      </c>
    </row>
    <row r="141" spans="4:6" x14ac:dyDescent="0.3">
      <c r="D141" s="44" t="s">
        <v>800</v>
      </c>
      <c r="E141">
        <v>339</v>
      </c>
      <c r="F141" t="str">
        <f t="shared" si="2"/>
        <v>DC-DTD-339</v>
      </c>
    </row>
    <row r="142" spans="4:6" x14ac:dyDescent="0.3">
      <c r="D142" s="44" t="s">
        <v>801</v>
      </c>
      <c r="E142">
        <v>340</v>
      </c>
      <c r="F142" t="str">
        <f t="shared" si="2"/>
        <v>DC-FDD-340</v>
      </c>
    </row>
    <row r="143" spans="4:6" x14ac:dyDescent="0.3">
      <c r="D143" s="44" t="s">
        <v>802</v>
      </c>
      <c r="E143">
        <v>341</v>
      </c>
      <c r="F143" t="str">
        <f t="shared" si="2"/>
        <v>DC-GPD-341</v>
      </c>
    </row>
    <row r="144" spans="4:6" x14ac:dyDescent="0.3">
      <c r="D144" s="44" t="s">
        <v>803</v>
      </c>
      <c r="E144">
        <v>342</v>
      </c>
      <c r="F144" t="str">
        <f t="shared" si="2"/>
        <v>DC-NSD-342</v>
      </c>
    </row>
    <row r="145" spans="4:6" x14ac:dyDescent="0.3">
      <c r="D145" s="44" t="s">
        <v>804</v>
      </c>
      <c r="E145">
        <v>343</v>
      </c>
      <c r="F145" t="str">
        <f t="shared" si="2"/>
        <v>DC-NSH-343</v>
      </c>
    </row>
    <row r="146" spans="4:6" x14ac:dyDescent="0.3">
      <c r="D146" s="44" t="s">
        <v>805</v>
      </c>
      <c r="E146">
        <v>344</v>
      </c>
      <c r="F146" t="str">
        <f t="shared" si="2"/>
        <v>DC-NSN-344</v>
      </c>
    </row>
    <row r="147" spans="4:6" x14ac:dyDescent="0.3">
      <c r="D147" s="44" t="s">
        <v>806</v>
      </c>
      <c r="E147">
        <v>345</v>
      </c>
      <c r="F147" t="str">
        <f t="shared" si="2"/>
        <v>DC-PPD-345</v>
      </c>
    </row>
    <row r="148" spans="4:6" x14ac:dyDescent="0.3">
      <c r="D148" s="44" t="s">
        <v>807</v>
      </c>
      <c r="E148">
        <v>346</v>
      </c>
      <c r="F148" t="str">
        <f t="shared" si="2"/>
        <v>DC-PDD-346</v>
      </c>
    </row>
    <row r="149" spans="4:6" x14ac:dyDescent="0.3">
      <c r="D149" s="44" t="s">
        <v>808</v>
      </c>
      <c r="E149">
        <v>347</v>
      </c>
      <c r="F149" t="str">
        <f t="shared" si="2"/>
        <v>DC-PGD-347</v>
      </c>
    </row>
    <row r="150" spans="4:6" x14ac:dyDescent="0.3">
      <c r="D150" s="44" t="s">
        <v>809</v>
      </c>
      <c r="E150">
        <v>348</v>
      </c>
      <c r="F150" t="str">
        <f t="shared" si="2"/>
        <v>DC-PDI-348</v>
      </c>
    </row>
    <row r="151" spans="4:6" x14ac:dyDescent="0.3">
      <c r="D151" s="44" t="s">
        <v>810</v>
      </c>
      <c r="E151">
        <v>349</v>
      </c>
      <c r="F151" t="str">
        <f t="shared" si="2"/>
        <v>DC-QRE-349</v>
      </c>
    </row>
    <row r="152" spans="4:6" x14ac:dyDescent="0.3">
      <c r="D152" s="44" t="s">
        <v>811</v>
      </c>
      <c r="E152">
        <v>350</v>
      </c>
      <c r="F152" t="str">
        <f t="shared" si="2"/>
        <v>DC-RSD-350</v>
      </c>
    </row>
    <row r="153" spans="4:6" x14ac:dyDescent="0.3">
      <c r="D153" s="44" t="s">
        <v>812</v>
      </c>
      <c r="E153">
        <v>351</v>
      </c>
      <c r="F153" t="str">
        <f t="shared" si="2"/>
        <v>DC-SDI-351</v>
      </c>
    </row>
    <row r="154" spans="4:6" x14ac:dyDescent="0.3">
      <c r="D154" s="44" t="s">
        <v>813</v>
      </c>
      <c r="E154">
        <v>352</v>
      </c>
      <c r="F154" t="str">
        <f t="shared" si="2"/>
        <v>DC-SID-352</v>
      </c>
    </row>
    <row r="155" spans="4:6" x14ac:dyDescent="0.3">
      <c r="D155" s="44" t="s">
        <v>814</v>
      </c>
      <c r="E155">
        <v>353</v>
      </c>
      <c r="F155" t="str">
        <f t="shared" si="2"/>
        <v>DC-SLD-353</v>
      </c>
    </row>
    <row r="156" spans="4:6" x14ac:dyDescent="0.3">
      <c r="D156" s="44" t="s">
        <v>815</v>
      </c>
      <c r="E156">
        <v>354</v>
      </c>
      <c r="F156" t="str">
        <f t="shared" si="2"/>
        <v>DC-SNC-354</v>
      </c>
    </row>
    <row r="157" spans="4:6" x14ac:dyDescent="0.3">
      <c r="D157" s="44" t="s">
        <v>816</v>
      </c>
      <c r="E157">
        <v>355</v>
      </c>
      <c r="F157" t="str">
        <f t="shared" si="2"/>
        <v>DC-SND-355</v>
      </c>
    </row>
    <row r="158" spans="4:6" x14ac:dyDescent="0.3">
      <c r="D158" s="44" t="s">
        <v>817</v>
      </c>
      <c r="E158">
        <v>356</v>
      </c>
      <c r="F158" t="str">
        <f t="shared" si="2"/>
        <v>DC-SOU-356</v>
      </c>
    </row>
    <row r="159" spans="4:6" x14ac:dyDescent="0.3">
      <c r="D159" s="44" t="s">
        <v>818</v>
      </c>
      <c r="E159">
        <v>357</v>
      </c>
      <c r="F159" t="str">
        <f t="shared" si="2"/>
        <v>DC-SSD-357</v>
      </c>
    </row>
    <row r="160" spans="4:6" x14ac:dyDescent="0.3">
      <c r="D160" s="44" t="s">
        <v>819</v>
      </c>
      <c r="E160">
        <v>358</v>
      </c>
      <c r="F160" t="str">
        <f t="shared" si="2"/>
        <v>DC-STD-358</v>
      </c>
    </row>
    <row r="161" spans="4:6" x14ac:dyDescent="0.3">
      <c r="D161" s="44" t="s">
        <v>820</v>
      </c>
      <c r="E161">
        <v>359</v>
      </c>
      <c r="F161" t="str">
        <f t="shared" si="2"/>
        <v>DC-VSE-359</v>
      </c>
    </row>
    <row r="162" spans="4:6" x14ac:dyDescent="0.3">
      <c r="D162" s="44" t="s">
        <v>827</v>
      </c>
      <c r="E162">
        <v>360</v>
      </c>
      <c r="F162" t="str">
        <f t="shared" si="2"/>
        <v>LM-ERS-360</v>
      </c>
    </row>
    <row r="163" spans="4:6" x14ac:dyDescent="0.3">
      <c r="D163" s="44" t="s">
        <v>828</v>
      </c>
      <c r="E163">
        <v>361</v>
      </c>
      <c r="F163" t="str">
        <f t="shared" si="2"/>
        <v>LM-ISP-361</v>
      </c>
    </row>
    <row r="164" spans="4:6" x14ac:dyDescent="0.3">
      <c r="D164" s="44" t="s">
        <v>829</v>
      </c>
      <c r="E164">
        <v>362</v>
      </c>
      <c r="F164" t="str">
        <f t="shared" si="2"/>
        <v>LM-LTT-362</v>
      </c>
    </row>
    <row r="165" spans="4:6" x14ac:dyDescent="0.3">
      <c r="D165" s="44" t="s">
        <v>830</v>
      </c>
      <c r="E165">
        <v>363</v>
      </c>
      <c r="F165" t="str">
        <f t="shared" si="2"/>
        <v>LM-RSS-363</v>
      </c>
    </row>
    <row r="166" spans="4:6" x14ac:dyDescent="0.3">
      <c r="D166" s="44" t="s">
        <v>831</v>
      </c>
      <c r="E166">
        <v>364</v>
      </c>
      <c r="F166" t="str">
        <f t="shared" si="2"/>
        <v>LM-RSE-364</v>
      </c>
    </row>
    <row r="167" spans="4:6" x14ac:dyDescent="0.3">
      <c r="D167" s="44" t="s">
        <v>832</v>
      </c>
      <c r="E167">
        <v>365</v>
      </c>
      <c r="F167" t="str">
        <f t="shared" si="2"/>
        <v>LM-RTR-365</v>
      </c>
    </row>
    <row r="168" spans="4:6" x14ac:dyDescent="0.3">
      <c r="D168" s="44" t="s">
        <v>833</v>
      </c>
      <c r="E168">
        <v>366</v>
      </c>
      <c r="F168" t="str">
        <f t="shared" si="2"/>
        <v>LM-SDT-366</v>
      </c>
    </row>
    <row r="169" spans="4:6" x14ac:dyDescent="0.3">
      <c r="D169" s="44" t="s">
        <v>834</v>
      </c>
      <c r="E169">
        <v>367</v>
      </c>
      <c r="F169" t="str">
        <f t="shared" si="2"/>
        <v>LM-TSC-367</v>
      </c>
    </row>
    <row r="170" spans="4:6" x14ac:dyDescent="0.3">
      <c r="D170" s="44" t="s">
        <v>835</v>
      </c>
      <c r="E170">
        <v>368</v>
      </c>
      <c r="F170" t="str">
        <f t="shared" si="2"/>
        <v>LM-UAM-368</v>
      </c>
    </row>
    <row r="171" spans="4:6" x14ac:dyDescent="0.3">
      <c r="D171" s="44" t="s">
        <v>851</v>
      </c>
      <c r="E171">
        <v>369</v>
      </c>
      <c r="F171" t="str">
        <f t="shared" si="2"/>
        <v>CL-AIM-369</v>
      </c>
    </row>
    <row r="172" spans="4:6" x14ac:dyDescent="0.3">
      <c r="D172" s="44" t="s">
        <v>852</v>
      </c>
      <c r="E172">
        <v>370</v>
      </c>
      <c r="F172" t="str">
        <f t="shared" si="2"/>
        <v>CL-ACD-370</v>
      </c>
    </row>
    <row r="173" spans="4:6" x14ac:dyDescent="0.3">
      <c r="D173" s="44" t="s">
        <v>853</v>
      </c>
      <c r="E173">
        <v>371</v>
      </c>
      <c r="F173" t="str">
        <f t="shared" si="2"/>
        <v>CL-ACA-371</v>
      </c>
    </row>
    <row r="174" spans="4:6" x14ac:dyDescent="0.3">
      <c r="D174" s="44" t="s">
        <v>854</v>
      </c>
      <c r="E174">
        <v>372</v>
      </c>
      <c r="F174" t="str">
        <f t="shared" si="2"/>
        <v>CL-ACO-372</v>
      </c>
    </row>
    <row r="175" spans="4:6" x14ac:dyDescent="0.3">
      <c r="D175" s="44" t="s">
        <v>855</v>
      </c>
      <c r="E175">
        <v>373</v>
      </c>
      <c r="F175" t="str">
        <f t="shared" si="2"/>
        <v>CL-BSH-373</v>
      </c>
    </row>
    <row r="176" spans="4:6" x14ac:dyDescent="0.3">
      <c r="D176" s="44" t="s">
        <v>856</v>
      </c>
      <c r="E176">
        <v>374</v>
      </c>
      <c r="F176" t="str">
        <f t="shared" si="2"/>
        <v>CL-CDA-374</v>
      </c>
    </row>
    <row r="177" spans="4:6" x14ac:dyDescent="0.3">
      <c r="D177" s="44" t="s">
        <v>857</v>
      </c>
      <c r="E177">
        <v>375</v>
      </c>
      <c r="F177" t="str">
        <f t="shared" si="2"/>
        <v>CL-DCS-375</v>
      </c>
    </row>
    <row r="178" spans="4:6" x14ac:dyDescent="0.3">
      <c r="D178" s="44" t="s">
        <v>858</v>
      </c>
      <c r="E178">
        <v>376</v>
      </c>
      <c r="F178" t="str">
        <f t="shared" si="2"/>
        <v>CL-DCR-376</v>
      </c>
    </row>
    <row r="179" spans="4:6" x14ac:dyDescent="0.3">
      <c r="D179" s="44" t="s">
        <v>859</v>
      </c>
      <c r="E179">
        <v>377</v>
      </c>
      <c r="F179" t="str">
        <f t="shared" si="2"/>
        <v>CL-DFI-377</v>
      </c>
    </row>
    <row r="180" spans="4:6" x14ac:dyDescent="0.3">
      <c r="D180" s="44" t="s">
        <v>860</v>
      </c>
      <c r="E180">
        <v>378</v>
      </c>
      <c r="F180" t="str">
        <f t="shared" si="2"/>
        <v>CL-DLS-378</v>
      </c>
    </row>
    <row r="181" spans="4:6" x14ac:dyDescent="0.3">
      <c r="D181" s="44" t="s">
        <v>861</v>
      </c>
      <c r="E181">
        <v>379</v>
      </c>
      <c r="F181" t="str">
        <f t="shared" si="2"/>
        <v>CL-DNS-379</v>
      </c>
    </row>
    <row r="182" spans="4:6" x14ac:dyDescent="0.3">
      <c r="D182" s="44" t="s">
        <v>862</v>
      </c>
      <c r="E182">
        <v>380</v>
      </c>
      <c r="F182" t="str">
        <f t="shared" si="2"/>
        <v>CL-DRM-380</v>
      </c>
    </row>
    <row r="183" spans="4:6" x14ac:dyDescent="0.3">
      <c r="D183" s="44" t="s">
        <v>863</v>
      </c>
      <c r="E183">
        <v>381</v>
      </c>
      <c r="F183" t="str">
        <f t="shared" si="2"/>
        <v>CL-DST-381</v>
      </c>
    </row>
    <row r="184" spans="4:6" x14ac:dyDescent="0.3">
      <c r="D184" s="44" t="s">
        <v>864</v>
      </c>
      <c r="E184">
        <v>382</v>
      </c>
      <c r="F184" t="str">
        <f t="shared" si="2"/>
        <v>CL-ECO-382</v>
      </c>
    </row>
    <row r="185" spans="4:6" x14ac:dyDescent="0.3">
      <c r="D185" s="44" t="s">
        <v>865</v>
      </c>
      <c r="E185">
        <v>383</v>
      </c>
      <c r="F185" t="str">
        <f t="shared" si="2"/>
        <v>CL-ICA-383</v>
      </c>
    </row>
    <row r="186" spans="4:6" x14ac:dyDescent="0.3">
      <c r="D186" s="44" t="s">
        <v>866</v>
      </c>
      <c r="E186">
        <v>384</v>
      </c>
      <c r="F186" t="str">
        <f t="shared" si="2"/>
        <v>CL-SCA-384</v>
      </c>
    </row>
    <row r="187" spans="4:6" x14ac:dyDescent="0.3">
      <c r="D187" s="44" t="s">
        <v>867</v>
      </c>
      <c r="E187">
        <v>385</v>
      </c>
      <c r="F187" t="str">
        <f t="shared" si="2"/>
        <v>CL-VCA-385</v>
      </c>
    </row>
    <row r="188" spans="4:6" x14ac:dyDescent="0.3">
      <c r="D188" s="44" t="s">
        <v>883</v>
      </c>
      <c r="E188">
        <v>386</v>
      </c>
      <c r="F188" t="str">
        <f t="shared" si="2"/>
        <v>CC-ALP-386</v>
      </c>
    </row>
    <row r="189" spans="4:6" x14ac:dyDescent="0.3">
      <c r="D189" s="44" t="s">
        <v>884</v>
      </c>
      <c r="E189">
        <v>387</v>
      </c>
      <c r="F189" t="str">
        <f t="shared" si="2"/>
        <v>CC-CTR-387</v>
      </c>
    </row>
    <row r="190" spans="4:6" x14ac:dyDescent="0.3">
      <c r="D190" s="44" t="s">
        <v>885</v>
      </c>
      <c r="E190">
        <v>388</v>
      </c>
      <c r="F190" t="str">
        <f t="shared" si="2"/>
        <v>CC-DEN-388</v>
      </c>
    </row>
    <row r="191" spans="4:6" x14ac:dyDescent="0.3">
      <c r="D191" s="44" t="s">
        <v>886</v>
      </c>
      <c r="E191">
        <v>389</v>
      </c>
      <c r="F191" t="str">
        <f t="shared" si="2"/>
        <v>CC-DOB-389</v>
      </c>
    </row>
    <row r="192" spans="4:6" x14ac:dyDescent="0.3">
      <c r="D192" s="44" t="s">
        <v>887</v>
      </c>
      <c r="E192">
        <v>390</v>
      </c>
      <c r="F192" t="str">
        <f t="shared" si="2"/>
        <v>CC-DRE-390</v>
      </c>
    </row>
    <row r="193" spans="4:6" x14ac:dyDescent="0.3">
      <c r="D193" s="44" t="s">
        <v>888</v>
      </c>
      <c r="E193">
        <v>391</v>
      </c>
      <c r="F193" t="str">
        <f t="shared" si="2"/>
        <v>CC-ECH-391</v>
      </c>
    </row>
    <row r="194" spans="4:6" x14ac:dyDescent="0.3">
      <c r="D194" s="44" t="s">
        <v>889</v>
      </c>
      <c r="E194">
        <v>392</v>
      </c>
      <c r="F194" t="str">
        <f t="shared" si="2"/>
        <v>CC-FCH-392</v>
      </c>
    </row>
    <row r="195" spans="4:6" x14ac:dyDescent="0.3">
      <c r="D195" s="44" t="s">
        <v>890</v>
      </c>
      <c r="E195">
        <v>393</v>
      </c>
      <c r="F195" t="str">
        <f t="shared" ref="F195:F225" si="3">CONCATENATE(D195,"-",E195)</f>
        <v>CC-ITT-393</v>
      </c>
    </row>
    <row r="196" spans="4:6" x14ac:dyDescent="0.3">
      <c r="D196" s="44" t="s">
        <v>891</v>
      </c>
      <c r="E196">
        <v>394</v>
      </c>
      <c r="F196" t="str">
        <f t="shared" si="3"/>
        <v>CC-MSC-394</v>
      </c>
    </row>
    <row r="197" spans="4:6" x14ac:dyDescent="0.3">
      <c r="D197" s="44" t="s">
        <v>892</v>
      </c>
      <c r="E197">
        <v>395</v>
      </c>
      <c r="F197" t="str">
        <f t="shared" si="3"/>
        <v>CC-NLP-395</v>
      </c>
    </row>
    <row r="198" spans="4:6" x14ac:dyDescent="0.3">
      <c r="D198" s="44" t="s">
        <v>893</v>
      </c>
      <c r="E198">
        <v>396</v>
      </c>
      <c r="F198" t="str">
        <f t="shared" si="3"/>
        <v>CC-NSP-396</v>
      </c>
    </row>
    <row r="199" spans="4:6" x14ac:dyDescent="0.3">
      <c r="D199" s="44" t="s">
        <v>894</v>
      </c>
      <c r="E199">
        <v>397</v>
      </c>
      <c r="F199" t="str">
        <f t="shared" si="3"/>
        <v>CC-PTU-397</v>
      </c>
    </row>
    <row r="200" spans="4:6" x14ac:dyDescent="0.3">
      <c r="D200" s="44" t="s">
        <v>895</v>
      </c>
      <c r="E200">
        <v>398</v>
      </c>
      <c r="F200" t="str">
        <f t="shared" si="3"/>
        <v>CC-PRO-398</v>
      </c>
    </row>
    <row r="201" spans="4:6" x14ac:dyDescent="0.3">
      <c r="D201" s="44" t="s">
        <v>896</v>
      </c>
      <c r="E201">
        <v>399</v>
      </c>
      <c r="F201" t="str">
        <f t="shared" si="3"/>
        <v>CC-RAS-399</v>
      </c>
    </row>
    <row r="202" spans="4:6" x14ac:dyDescent="0.3">
      <c r="D202" s="44" t="s">
        <v>897</v>
      </c>
      <c r="E202">
        <v>400</v>
      </c>
      <c r="F202" t="str">
        <f t="shared" si="3"/>
        <v>CC-TSI-400</v>
      </c>
    </row>
    <row r="203" spans="4:6" x14ac:dyDescent="0.3">
      <c r="D203" s="44" t="s">
        <v>898</v>
      </c>
      <c r="E203">
        <v>401</v>
      </c>
      <c r="F203" t="str">
        <f t="shared" si="3"/>
        <v>CC-WSE-401</v>
      </c>
    </row>
    <row r="204" spans="4:6" x14ac:dyDescent="0.3">
      <c r="D204" s="44" t="s">
        <v>908</v>
      </c>
      <c r="E204">
        <v>402</v>
      </c>
      <c r="F204" t="str">
        <f t="shared" si="3"/>
        <v>ET-AEX-402</v>
      </c>
    </row>
    <row r="205" spans="4:6" x14ac:dyDescent="0.3">
      <c r="D205" s="44" t="s">
        <v>909</v>
      </c>
      <c r="E205">
        <v>403</v>
      </c>
      <c r="F205" t="str">
        <f t="shared" si="3"/>
        <v>ET-DTS-403</v>
      </c>
    </row>
    <row r="206" spans="4:6" x14ac:dyDescent="0.3">
      <c r="D206" s="44" t="s">
        <v>910</v>
      </c>
      <c r="E206">
        <v>404</v>
      </c>
      <c r="F206" t="str">
        <f t="shared" si="3"/>
        <v>ET-EOA-404</v>
      </c>
    </row>
    <row r="207" spans="4:6" x14ac:dyDescent="0.3">
      <c r="D207" s="44" t="s">
        <v>911</v>
      </c>
      <c r="E207">
        <v>405</v>
      </c>
      <c r="F207" t="str">
        <f t="shared" si="3"/>
        <v>ET-EOC-405</v>
      </c>
    </row>
    <row r="208" spans="4:6" x14ac:dyDescent="0.3">
      <c r="D208" s="44" t="s">
        <v>912</v>
      </c>
      <c r="E208">
        <v>406</v>
      </c>
      <c r="F208" t="str">
        <f t="shared" si="3"/>
        <v>ET-ENM-406</v>
      </c>
    </row>
    <row r="209" spans="4:6" x14ac:dyDescent="0.3">
      <c r="D209" s="44" t="s">
        <v>913</v>
      </c>
      <c r="E209">
        <v>407</v>
      </c>
      <c r="F209" t="str">
        <f t="shared" si="3"/>
        <v>ET-EPM-407</v>
      </c>
    </row>
    <row r="210" spans="4:6" x14ac:dyDescent="0.3">
      <c r="D210" s="44" t="s">
        <v>914</v>
      </c>
      <c r="E210">
        <v>408</v>
      </c>
      <c r="F210" t="str">
        <f t="shared" si="3"/>
        <v>ET-EWS-408</v>
      </c>
    </row>
    <row r="211" spans="4:6" x14ac:dyDescent="0.3">
      <c r="D211" s="44" t="s">
        <v>915</v>
      </c>
      <c r="E211">
        <v>409</v>
      </c>
      <c r="F211" t="str">
        <f t="shared" si="3"/>
        <v>ET-SCT-409</v>
      </c>
    </row>
    <row r="212" spans="4:6" x14ac:dyDescent="0.3">
      <c r="D212" s="44" t="s">
        <v>916</v>
      </c>
      <c r="E212">
        <v>410</v>
      </c>
      <c r="F212" t="str">
        <f t="shared" si="3"/>
        <v>ET-TDC-410</v>
      </c>
    </row>
    <row r="213" spans="4:6" x14ac:dyDescent="0.3">
      <c r="D213" s="44" t="s">
        <v>929</v>
      </c>
      <c r="E213">
        <v>411</v>
      </c>
      <c r="F213" t="str">
        <f t="shared" si="3"/>
        <v>IP-AAR-411</v>
      </c>
    </row>
    <row r="214" spans="4:6" x14ac:dyDescent="0.3">
      <c r="D214" s="44" t="s">
        <v>930</v>
      </c>
      <c r="E214">
        <v>412</v>
      </c>
      <c r="F214" t="str">
        <f t="shared" si="3"/>
        <v>IP-DDE-412</v>
      </c>
    </row>
    <row r="215" spans="4:6" x14ac:dyDescent="0.3">
      <c r="D215" s="44" t="s">
        <v>931</v>
      </c>
      <c r="E215">
        <v>413</v>
      </c>
      <c r="F215" t="str">
        <f t="shared" si="3"/>
        <v>IP-DEI-413</v>
      </c>
    </row>
    <row r="216" spans="4:6" x14ac:dyDescent="0.3">
      <c r="D216" s="44" t="s">
        <v>932</v>
      </c>
      <c r="E216">
        <v>414</v>
      </c>
      <c r="F216" t="str">
        <f t="shared" si="3"/>
        <v>IP-DMA-414</v>
      </c>
    </row>
    <row r="217" spans="4:6" x14ac:dyDescent="0.3">
      <c r="D217" s="44" t="s">
        <v>933</v>
      </c>
      <c r="E217">
        <v>415</v>
      </c>
      <c r="F217" t="str">
        <f t="shared" si="3"/>
        <v>IP-DEF-415</v>
      </c>
    </row>
    <row r="218" spans="4:6" x14ac:dyDescent="0.3">
      <c r="D218" s="44" t="s">
        <v>934</v>
      </c>
      <c r="E218">
        <v>416</v>
      </c>
      <c r="F218" t="str">
        <f t="shared" si="3"/>
        <v>IP-DWI-416</v>
      </c>
    </row>
    <row r="219" spans="4:6" x14ac:dyDescent="0.3">
      <c r="D219" s="44" t="s">
        <v>935</v>
      </c>
      <c r="E219">
        <v>417</v>
      </c>
      <c r="F219" t="str">
        <f t="shared" si="3"/>
        <v>IP-EDS-417</v>
      </c>
    </row>
    <row r="220" spans="4:6" x14ac:dyDescent="0.3">
      <c r="D220" s="44" t="s">
        <v>936</v>
      </c>
      <c r="E220">
        <v>418</v>
      </c>
      <c r="F220" t="str">
        <f t="shared" si="3"/>
        <v>IP-FCO-418</v>
      </c>
    </row>
    <row r="221" spans="4:6" x14ac:dyDescent="0.3">
      <c r="D221" s="44" t="s">
        <v>937</v>
      </c>
      <c r="E221">
        <v>419</v>
      </c>
      <c r="F221" t="str">
        <f t="shared" si="3"/>
        <v>IP-ISR-419</v>
      </c>
    </row>
    <row r="222" spans="4:6" x14ac:dyDescent="0.3">
      <c r="D222" s="44" t="s">
        <v>938</v>
      </c>
      <c r="E222">
        <v>420</v>
      </c>
      <c r="F222" t="str">
        <f t="shared" si="3"/>
        <v>IP-NDS-420</v>
      </c>
    </row>
    <row r="223" spans="4:6" x14ac:dyDescent="0.3">
      <c r="D223" s="44" t="s">
        <v>939</v>
      </c>
      <c r="E223">
        <v>421</v>
      </c>
      <c r="F223" t="str">
        <f t="shared" si="3"/>
        <v>IP-RHI-421</v>
      </c>
    </row>
    <row r="224" spans="4:6" x14ac:dyDescent="0.3">
      <c r="D224" s="44" t="s">
        <v>940</v>
      </c>
      <c r="E224">
        <v>422</v>
      </c>
      <c r="F224" t="str">
        <f t="shared" si="3"/>
        <v>IP-SST-422</v>
      </c>
    </row>
    <row r="225" spans="4:6" x14ac:dyDescent="0.3">
      <c r="D225" s="44" t="s">
        <v>941</v>
      </c>
      <c r="E225">
        <v>423</v>
      </c>
      <c r="F225" t="str">
        <f t="shared" si="3"/>
        <v>IP-SSR-423</v>
      </c>
    </row>
  </sheetData>
  <conditionalFormatting sqref="D52:D225">
    <cfRule type="duplicateValues" dxfId="6" priority="19"/>
  </conditionalFormatting>
  <conditionalFormatting sqref="H2:H11">
    <cfRule type="duplicateValues" dxfId="5" priority="6"/>
  </conditionalFormatting>
  <conditionalFormatting sqref="D2:D11">
    <cfRule type="duplicateValues" dxfId="4" priority="5"/>
  </conditionalFormatting>
  <conditionalFormatting sqref="D12:D21">
    <cfRule type="duplicateValues" dxfId="3" priority="4"/>
  </conditionalFormatting>
  <conditionalFormatting sqref="D22:D31">
    <cfRule type="duplicateValues" dxfId="2" priority="3"/>
  </conditionalFormatting>
  <conditionalFormatting sqref="D32:D41">
    <cfRule type="duplicateValues" dxfId="1" priority="2"/>
  </conditionalFormatting>
  <conditionalFormatting sqref="D42:D5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sheetPr>
  <dimension ref="A1:U53"/>
  <sheetViews>
    <sheetView showRowColHeaders="0" zoomScale="90" zoomScaleNormal="90" workbookViewId="0">
      <selection activeCell="C3" sqref="C3"/>
    </sheetView>
  </sheetViews>
  <sheetFormatPr baseColWidth="10" defaultColWidth="0" defaultRowHeight="14.4" zeroHeight="1" x14ac:dyDescent="0.3"/>
  <cols>
    <col min="1" max="1" width="9.109375" customWidth="1"/>
    <col min="2" max="2" width="125.6640625" customWidth="1"/>
    <col min="3" max="3" width="9.109375" customWidth="1"/>
    <col min="4" max="20" width="9.109375" hidden="1" customWidth="1"/>
    <col min="21" max="21" width="0" hidden="1" customWidth="1"/>
    <col min="22" max="16384" width="9.109375" hidden="1"/>
  </cols>
  <sheetData>
    <row r="1" spans="1:20" ht="34.5" customHeight="1" x14ac:dyDescent="0.65">
      <c r="A1" s="38"/>
      <c r="B1" s="54" t="s">
        <v>1687</v>
      </c>
      <c r="C1" s="36"/>
      <c r="D1" s="33"/>
      <c r="E1" s="33"/>
      <c r="F1" s="33"/>
      <c r="G1" s="33"/>
      <c r="H1" s="33"/>
      <c r="I1" s="33"/>
      <c r="J1" s="33"/>
      <c r="K1" s="33"/>
      <c r="L1" s="33"/>
      <c r="M1" s="33"/>
      <c r="N1" s="33"/>
      <c r="O1" s="33"/>
      <c r="P1" s="9"/>
      <c r="Q1" s="9"/>
      <c r="R1" s="9"/>
      <c r="S1" s="9"/>
      <c r="T1" s="9"/>
    </row>
    <row r="2" spans="1:20" ht="76.5" customHeight="1" x14ac:dyDescent="0.3">
      <c r="A2" s="39"/>
      <c r="B2" s="41" t="s">
        <v>1688</v>
      </c>
      <c r="C2" s="40"/>
      <c r="D2" s="29"/>
      <c r="E2" s="29"/>
      <c r="F2" s="29"/>
      <c r="G2" s="29"/>
      <c r="H2" s="29"/>
      <c r="I2" s="29"/>
      <c r="J2" s="29"/>
      <c r="K2" s="29"/>
      <c r="L2" s="29"/>
      <c r="M2" s="29"/>
      <c r="N2" s="29"/>
      <c r="O2" s="29"/>
      <c r="P2" s="29"/>
      <c r="Q2" s="29"/>
      <c r="R2" s="29"/>
      <c r="S2" s="9"/>
      <c r="T2" s="9"/>
    </row>
    <row r="3" spans="1:20" ht="409.5" customHeight="1" x14ac:dyDescent="0.3">
      <c r="A3" s="39"/>
      <c r="B3" s="157"/>
      <c r="C3" s="39"/>
      <c r="D3" s="9"/>
      <c r="E3" s="9"/>
      <c r="F3" s="9"/>
      <c r="G3" s="9"/>
      <c r="H3" s="9"/>
      <c r="I3" s="9"/>
      <c r="J3" s="9"/>
      <c r="K3" s="9"/>
      <c r="L3" s="9"/>
      <c r="M3" s="9"/>
      <c r="N3" s="9"/>
      <c r="O3" s="9"/>
      <c r="P3" s="9"/>
      <c r="Q3" s="9"/>
      <c r="R3" s="9"/>
      <c r="S3" s="9"/>
      <c r="T3" s="9"/>
    </row>
    <row r="4" spans="1:20" x14ac:dyDescent="0.3">
      <c r="A4" s="39"/>
      <c r="B4" s="156"/>
      <c r="C4" s="39"/>
      <c r="D4" s="9"/>
      <c r="E4" s="9"/>
      <c r="F4" s="9"/>
      <c r="G4" s="9"/>
      <c r="H4" s="9"/>
      <c r="I4" s="9"/>
      <c r="J4" s="9"/>
      <c r="K4" s="9"/>
      <c r="L4" s="9"/>
      <c r="M4" s="9"/>
      <c r="N4" s="9"/>
      <c r="O4" s="9"/>
      <c r="P4" s="9"/>
      <c r="Q4" s="9"/>
      <c r="R4" s="9"/>
      <c r="S4" s="9"/>
      <c r="T4" s="9"/>
    </row>
    <row r="5" spans="1:20" ht="14.4" hidden="1" customHeight="1" x14ac:dyDescent="0.3">
      <c r="A5" s="9"/>
      <c r="B5" s="156"/>
      <c r="C5" s="9"/>
      <c r="D5" s="9"/>
      <c r="E5" s="9"/>
      <c r="F5" s="9"/>
      <c r="G5" s="9"/>
      <c r="H5" s="9"/>
      <c r="I5" s="9"/>
      <c r="J5" s="9"/>
      <c r="K5" s="9"/>
      <c r="L5" s="9"/>
      <c r="M5" s="9"/>
      <c r="N5" s="9"/>
      <c r="O5" s="9"/>
      <c r="P5" s="9"/>
      <c r="Q5" s="9"/>
      <c r="R5" s="9"/>
      <c r="S5" s="9"/>
      <c r="T5" s="9"/>
    </row>
    <row r="6" spans="1:20" hidden="1" x14ac:dyDescent="0.3">
      <c r="A6" s="9"/>
      <c r="B6" s="9"/>
      <c r="C6" s="9"/>
      <c r="D6" s="9"/>
      <c r="E6" s="9"/>
      <c r="F6" s="9"/>
      <c r="G6" s="9"/>
      <c r="H6" s="9"/>
      <c r="I6" s="9"/>
      <c r="J6" s="9"/>
      <c r="K6" s="9"/>
      <c r="L6" s="9"/>
      <c r="M6" s="9"/>
      <c r="N6" s="9"/>
      <c r="O6" s="9"/>
      <c r="P6" s="9"/>
      <c r="Q6" s="9"/>
      <c r="R6" s="9"/>
      <c r="S6" s="9"/>
      <c r="T6" s="9"/>
    </row>
    <row r="7" spans="1:20" hidden="1" x14ac:dyDescent="0.3">
      <c r="A7" s="9"/>
      <c r="B7" s="9"/>
      <c r="C7" s="9"/>
      <c r="D7" s="9"/>
      <c r="E7" s="9"/>
      <c r="F7" s="9"/>
      <c r="G7" s="9"/>
      <c r="H7" s="9"/>
      <c r="I7" s="9"/>
      <c r="J7" s="9"/>
      <c r="K7" s="9"/>
      <c r="L7" s="9"/>
      <c r="M7" s="9"/>
      <c r="N7" s="9"/>
      <c r="O7" s="9"/>
      <c r="P7" s="9"/>
      <c r="Q7" s="9"/>
      <c r="R7" s="9"/>
      <c r="S7" s="9"/>
      <c r="T7" s="9"/>
    </row>
    <row r="8" spans="1:20" hidden="1" x14ac:dyDescent="0.3">
      <c r="A8" s="9"/>
      <c r="B8" s="9"/>
      <c r="C8" s="9"/>
      <c r="D8" s="9"/>
      <c r="E8" s="9"/>
      <c r="F8" s="9"/>
      <c r="G8" s="9"/>
      <c r="H8" s="9"/>
      <c r="I8" s="9"/>
      <c r="J8" s="9"/>
      <c r="K8" s="9"/>
      <c r="L8" s="9"/>
      <c r="M8" s="9"/>
      <c r="N8" s="9"/>
      <c r="O8" s="9"/>
      <c r="P8" s="9"/>
      <c r="Q8" s="9"/>
      <c r="R8" s="9"/>
      <c r="S8" s="9"/>
      <c r="T8" s="9"/>
    </row>
    <row r="9" spans="1:20" hidden="1" x14ac:dyDescent="0.3">
      <c r="A9" s="9"/>
      <c r="B9" s="9"/>
      <c r="C9" s="9"/>
      <c r="D9" s="9"/>
      <c r="E9" s="9"/>
      <c r="F9" s="9"/>
      <c r="G9" s="9"/>
      <c r="H9" s="9"/>
      <c r="I9" s="9"/>
      <c r="J9" s="9"/>
      <c r="K9" s="9"/>
      <c r="L9" s="9"/>
      <c r="M9" s="9"/>
      <c r="N9" s="9"/>
      <c r="O9" s="9"/>
      <c r="P9" s="9"/>
      <c r="Q9" s="9"/>
      <c r="R9" s="9"/>
      <c r="S9" s="9"/>
      <c r="T9" s="9"/>
    </row>
    <row r="10" spans="1:20" hidden="1" x14ac:dyDescent="0.3">
      <c r="A10" s="9"/>
      <c r="B10" s="9"/>
      <c r="C10" s="9"/>
      <c r="D10" s="9"/>
      <c r="E10" s="9"/>
      <c r="F10" s="9"/>
      <c r="G10" s="9"/>
      <c r="H10" s="9"/>
      <c r="I10" s="9"/>
      <c r="J10" s="9"/>
      <c r="K10" s="9"/>
      <c r="L10" s="9"/>
      <c r="M10" s="9"/>
      <c r="N10" s="9"/>
      <c r="O10" s="9"/>
      <c r="P10" s="9"/>
      <c r="Q10" s="9"/>
      <c r="R10" s="9"/>
      <c r="S10" s="9"/>
      <c r="T10" s="9"/>
    </row>
    <row r="11" spans="1:20" hidden="1" x14ac:dyDescent="0.3">
      <c r="A11" s="9"/>
      <c r="B11" s="9"/>
      <c r="C11" s="9"/>
      <c r="D11" s="9"/>
      <c r="E11" s="9"/>
      <c r="F11" s="9"/>
      <c r="G11" s="9"/>
      <c r="H11" s="9"/>
      <c r="I11" s="9"/>
      <c r="J11" s="9"/>
      <c r="K11" s="9"/>
      <c r="L11" s="9"/>
      <c r="M11" s="9"/>
      <c r="N11" s="9"/>
      <c r="O11" s="9"/>
      <c r="P11" s="9"/>
      <c r="Q11" s="9"/>
      <c r="R11" s="9"/>
      <c r="S11" s="9"/>
      <c r="T11" s="9"/>
    </row>
    <row r="12" spans="1:20" hidden="1" x14ac:dyDescent="0.3">
      <c r="A12" s="9"/>
      <c r="B12" s="9"/>
      <c r="C12" s="9"/>
      <c r="D12" s="9"/>
      <c r="E12" s="9"/>
      <c r="F12" s="9"/>
      <c r="G12" s="9"/>
      <c r="H12" s="9"/>
      <c r="I12" s="9"/>
      <c r="J12" s="9"/>
      <c r="K12" s="9"/>
      <c r="L12" s="9"/>
      <c r="M12" s="9"/>
      <c r="N12" s="9"/>
      <c r="O12" s="9"/>
      <c r="P12" s="9"/>
      <c r="Q12" s="9"/>
      <c r="R12" s="9"/>
      <c r="S12" s="9"/>
      <c r="T12" s="9"/>
    </row>
    <row r="13" spans="1:20" hidden="1" x14ac:dyDescent="0.3">
      <c r="A13" s="9"/>
      <c r="B13" s="9"/>
      <c r="C13" s="9"/>
      <c r="D13" s="9"/>
      <c r="E13" s="9"/>
      <c r="F13" s="9"/>
      <c r="G13" s="9"/>
      <c r="H13" s="9"/>
      <c r="I13" s="9"/>
      <c r="J13" s="9"/>
      <c r="K13" s="9"/>
      <c r="L13" s="9"/>
      <c r="M13" s="9"/>
      <c r="N13" s="9"/>
      <c r="O13" s="9"/>
      <c r="P13" s="9"/>
      <c r="Q13" s="9"/>
      <c r="R13" s="9"/>
      <c r="S13" s="9"/>
      <c r="T13" s="9"/>
    </row>
    <row r="14" spans="1:20" hidden="1" x14ac:dyDescent="0.3">
      <c r="A14" s="9"/>
      <c r="B14" s="9"/>
      <c r="C14" s="9"/>
      <c r="D14" s="9"/>
      <c r="E14" s="9"/>
      <c r="F14" s="9"/>
      <c r="G14" s="9"/>
      <c r="H14" s="9"/>
      <c r="I14" s="9"/>
      <c r="J14" s="9"/>
      <c r="K14" s="9"/>
      <c r="L14" s="9"/>
      <c r="M14" s="9"/>
      <c r="N14" s="9"/>
      <c r="O14" s="9"/>
      <c r="P14" s="9"/>
      <c r="Q14" s="9"/>
      <c r="R14" s="9"/>
      <c r="S14" s="9"/>
      <c r="T14" s="9"/>
    </row>
    <row r="15" spans="1:20" hidden="1" x14ac:dyDescent="0.3">
      <c r="A15" s="9"/>
      <c r="B15" s="9"/>
      <c r="C15" s="9"/>
      <c r="D15" s="9"/>
      <c r="E15" s="9"/>
      <c r="F15" s="9"/>
      <c r="G15" s="9"/>
      <c r="H15" s="9"/>
      <c r="I15" s="9"/>
      <c r="J15" s="9"/>
      <c r="K15" s="9"/>
      <c r="L15" s="9"/>
      <c r="M15" s="9"/>
      <c r="N15" s="9"/>
      <c r="O15" s="9"/>
      <c r="P15" s="9"/>
      <c r="Q15" s="9"/>
      <c r="R15" s="9"/>
      <c r="S15" s="9"/>
      <c r="T15" s="9"/>
    </row>
    <row r="16" spans="1:20" hidden="1" x14ac:dyDescent="0.3">
      <c r="A16" s="9"/>
      <c r="B16" s="9"/>
      <c r="C16" s="9"/>
      <c r="D16" s="9"/>
      <c r="E16" s="9"/>
      <c r="F16" s="9"/>
      <c r="G16" s="9"/>
      <c r="H16" s="9"/>
      <c r="I16" s="9"/>
      <c r="J16" s="9"/>
      <c r="K16" s="9"/>
      <c r="L16" s="9"/>
      <c r="M16" s="9"/>
      <c r="N16" s="9"/>
      <c r="O16" s="9"/>
      <c r="P16" s="9"/>
      <c r="Q16" s="9"/>
      <c r="R16" s="9"/>
      <c r="S16" s="9"/>
      <c r="T16" s="9"/>
    </row>
    <row r="17" spans="1:20" hidden="1" x14ac:dyDescent="0.3">
      <c r="A17" s="9"/>
      <c r="B17" s="9"/>
      <c r="C17" s="9"/>
      <c r="D17" s="9"/>
      <c r="E17" s="9"/>
      <c r="F17" s="9"/>
      <c r="G17" s="9"/>
      <c r="H17" s="9"/>
      <c r="I17" s="9"/>
      <c r="J17" s="9"/>
      <c r="K17" s="9"/>
      <c r="L17" s="9"/>
      <c r="M17" s="9"/>
      <c r="N17" s="9"/>
      <c r="O17" s="9"/>
      <c r="P17" s="9"/>
      <c r="Q17" s="9"/>
      <c r="R17" s="9"/>
      <c r="S17" s="9"/>
      <c r="T17" s="9"/>
    </row>
    <row r="18" spans="1:20" hidden="1" x14ac:dyDescent="0.3">
      <c r="A18" s="9"/>
      <c r="B18" s="9"/>
      <c r="C18" s="9"/>
      <c r="D18" s="9"/>
      <c r="E18" s="9"/>
      <c r="F18" s="9"/>
      <c r="G18" s="9"/>
      <c r="H18" s="9"/>
      <c r="I18" s="9"/>
      <c r="J18" s="9"/>
      <c r="K18" s="9"/>
      <c r="L18" s="9"/>
      <c r="M18" s="9"/>
      <c r="N18" s="9"/>
      <c r="O18" s="9"/>
      <c r="P18" s="9"/>
      <c r="Q18" s="9"/>
      <c r="R18" s="9"/>
      <c r="S18" s="9"/>
      <c r="T18" s="9"/>
    </row>
    <row r="19" spans="1:20" hidden="1" x14ac:dyDescent="0.3">
      <c r="A19" s="9"/>
      <c r="B19" s="9"/>
      <c r="C19" s="9"/>
      <c r="D19" s="9"/>
      <c r="E19" s="9"/>
      <c r="F19" s="9"/>
      <c r="G19" s="9"/>
      <c r="H19" s="9"/>
      <c r="I19" s="9"/>
      <c r="J19" s="9"/>
      <c r="K19" s="9"/>
      <c r="L19" s="9"/>
      <c r="M19" s="9"/>
      <c r="N19" s="9"/>
      <c r="O19" s="9"/>
      <c r="P19" s="9"/>
      <c r="Q19" s="9"/>
      <c r="R19" s="9"/>
      <c r="S19" s="9"/>
      <c r="T19" s="9"/>
    </row>
    <row r="20" spans="1:20" hidden="1" x14ac:dyDescent="0.3">
      <c r="A20" s="9"/>
      <c r="B20" s="9"/>
      <c r="C20" s="9"/>
      <c r="D20" s="9"/>
      <c r="E20" s="9"/>
      <c r="F20" s="9"/>
      <c r="G20" s="9"/>
      <c r="H20" s="9"/>
      <c r="I20" s="9"/>
      <c r="J20" s="9"/>
      <c r="K20" s="9"/>
      <c r="L20" s="9"/>
      <c r="M20" s="9"/>
      <c r="N20" s="9"/>
      <c r="O20" s="9"/>
      <c r="P20" s="9"/>
      <c r="Q20" s="9"/>
      <c r="R20" s="9"/>
      <c r="S20" s="9"/>
      <c r="T20" s="9"/>
    </row>
    <row r="21" spans="1:20" hidden="1" x14ac:dyDescent="0.3">
      <c r="A21" s="9"/>
      <c r="B21" s="9"/>
      <c r="C21" s="9"/>
      <c r="D21" s="9"/>
      <c r="E21" s="9"/>
      <c r="F21" s="9"/>
      <c r="G21" s="9"/>
      <c r="H21" s="9"/>
      <c r="I21" s="9"/>
      <c r="J21" s="9"/>
      <c r="K21" s="9"/>
      <c r="L21" s="9"/>
      <c r="M21" s="9"/>
      <c r="N21" s="9"/>
      <c r="O21" s="9"/>
      <c r="P21" s="9"/>
      <c r="Q21" s="9"/>
      <c r="R21" s="9"/>
      <c r="S21" s="9"/>
      <c r="T21" s="9"/>
    </row>
    <row r="22" spans="1:20" hidden="1" x14ac:dyDescent="0.3">
      <c r="A22" s="9"/>
      <c r="B22" s="9"/>
      <c r="C22" s="9"/>
      <c r="D22" s="9"/>
      <c r="E22" s="9"/>
      <c r="F22" s="9"/>
      <c r="G22" s="9"/>
      <c r="H22" s="9"/>
      <c r="I22" s="9"/>
      <c r="J22" s="9"/>
      <c r="K22" s="9"/>
      <c r="L22" s="9"/>
      <c r="M22" s="9"/>
      <c r="N22" s="9"/>
      <c r="O22" s="9"/>
      <c r="P22" s="9"/>
      <c r="Q22" s="9"/>
      <c r="R22" s="9"/>
      <c r="S22" s="9"/>
      <c r="T22" s="9"/>
    </row>
    <row r="23" spans="1:20" hidden="1" x14ac:dyDescent="0.3">
      <c r="A23" s="9"/>
      <c r="B23" s="9"/>
      <c r="C23" s="9"/>
      <c r="D23" s="9"/>
      <c r="E23" s="9"/>
      <c r="F23" s="9"/>
      <c r="G23" s="9"/>
      <c r="H23" s="9"/>
      <c r="I23" s="9"/>
      <c r="J23" s="9"/>
      <c r="K23" s="9"/>
      <c r="L23" s="9"/>
      <c r="M23" s="9"/>
      <c r="N23" s="9"/>
      <c r="O23" s="9"/>
      <c r="P23" s="9"/>
      <c r="Q23" s="9"/>
      <c r="R23" s="9"/>
      <c r="S23" s="9"/>
      <c r="T23" s="9"/>
    </row>
    <row r="24" spans="1:20" hidden="1" x14ac:dyDescent="0.3">
      <c r="A24" s="9"/>
      <c r="B24" s="9"/>
      <c r="C24" s="9"/>
      <c r="D24" s="9"/>
      <c r="E24" s="9"/>
      <c r="F24" s="9"/>
      <c r="G24" s="9"/>
      <c r="H24" s="9"/>
      <c r="I24" s="9"/>
      <c r="J24" s="9"/>
      <c r="K24" s="9"/>
      <c r="L24" s="9"/>
      <c r="M24" s="9"/>
      <c r="N24" s="9"/>
      <c r="O24" s="9"/>
      <c r="P24" s="9"/>
      <c r="Q24" s="9"/>
      <c r="R24" s="9"/>
      <c r="S24" s="9"/>
      <c r="T24" s="9"/>
    </row>
    <row r="25" spans="1:20" hidden="1" x14ac:dyDescent="0.3">
      <c r="A25" s="9"/>
      <c r="B25" s="9"/>
      <c r="C25" s="9"/>
      <c r="D25" s="9"/>
      <c r="E25" s="9"/>
      <c r="F25" s="9"/>
      <c r="G25" s="9"/>
      <c r="H25" s="9"/>
      <c r="I25" s="9"/>
      <c r="J25" s="9"/>
      <c r="K25" s="9"/>
      <c r="L25" s="9"/>
      <c r="M25" s="9"/>
      <c r="N25" s="9"/>
      <c r="O25" s="9"/>
      <c r="P25" s="9"/>
      <c r="Q25" s="9"/>
      <c r="R25" s="9"/>
      <c r="S25" s="9"/>
      <c r="T25" s="9"/>
    </row>
    <row r="26" spans="1:20" hidden="1" x14ac:dyDescent="0.3">
      <c r="A26" s="9"/>
      <c r="B26" s="9"/>
      <c r="C26" s="9"/>
      <c r="D26" s="9"/>
      <c r="E26" s="9"/>
      <c r="F26" s="9"/>
      <c r="G26" s="9"/>
      <c r="H26" s="9"/>
      <c r="I26" s="9"/>
      <c r="J26" s="9"/>
      <c r="K26" s="9"/>
      <c r="L26" s="9"/>
      <c r="M26" s="9"/>
      <c r="N26" s="9"/>
      <c r="O26" s="9"/>
      <c r="P26" s="9"/>
      <c r="Q26" s="9"/>
      <c r="R26" s="9"/>
      <c r="S26" s="9"/>
      <c r="T26" s="9"/>
    </row>
    <row r="27" spans="1:20" hidden="1" x14ac:dyDescent="0.3">
      <c r="A27" s="9"/>
      <c r="B27" s="9"/>
      <c r="C27" s="9"/>
      <c r="D27" s="9"/>
      <c r="E27" s="9"/>
      <c r="F27" s="9"/>
      <c r="G27" s="9"/>
      <c r="H27" s="9"/>
      <c r="I27" s="9"/>
      <c r="J27" s="9"/>
      <c r="K27" s="9"/>
      <c r="L27" s="9"/>
      <c r="M27" s="9"/>
      <c r="N27" s="9"/>
      <c r="O27" s="9"/>
      <c r="P27" s="9"/>
      <c r="Q27" s="9"/>
      <c r="R27" s="9"/>
      <c r="S27" s="9"/>
      <c r="T27" s="9"/>
    </row>
    <row r="28" spans="1:20" hidden="1" x14ac:dyDescent="0.3">
      <c r="A28" s="9"/>
      <c r="B28" s="9"/>
      <c r="C28" s="9"/>
      <c r="D28" s="9"/>
      <c r="E28" s="9"/>
      <c r="F28" s="9"/>
      <c r="G28" s="9"/>
      <c r="H28" s="9"/>
      <c r="I28" s="9"/>
      <c r="J28" s="9"/>
      <c r="K28" s="9"/>
      <c r="L28" s="9"/>
      <c r="M28" s="9"/>
      <c r="N28" s="9"/>
      <c r="O28" s="9"/>
      <c r="P28" s="9"/>
      <c r="Q28" s="9"/>
      <c r="R28" s="9"/>
      <c r="S28" s="9"/>
      <c r="T28" s="9"/>
    </row>
    <row r="29" spans="1:20" hidden="1" x14ac:dyDescent="0.3">
      <c r="A29" s="9"/>
      <c r="B29" s="9"/>
      <c r="C29" s="9"/>
      <c r="D29" s="9"/>
      <c r="E29" s="9"/>
      <c r="F29" s="9"/>
      <c r="G29" s="9"/>
      <c r="H29" s="9"/>
      <c r="I29" s="9"/>
      <c r="J29" s="9"/>
      <c r="K29" s="9"/>
      <c r="L29" s="9"/>
      <c r="M29" s="9"/>
      <c r="N29" s="9"/>
      <c r="O29" s="9"/>
      <c r="P29" s="9"/>
      <c r="Q29" s="9"/>
      <c r="R29" s="9"/>
      <c r="S29" s="9"/>
      <c r="T29" s="9"/>
    </row>
    <row r="30" spans="1:20" hidden="1" x14ac:dyDescent="0.3">
      <c r="A30" s="9"/>
      <c r="B30" s="9"/>
      <c r="C30" s="9"/>
      <c r="D30" s="9"/>
      <c r="E30" s="9"/>
      <c r="F30" s="9"/>
      <c r="G30" s="9"/>
      <c r="H30" s="9"/>
      <c r="I30" s="9"/>
      <c r="J30" s="9"/>
      <c r="K30" s="9"/>
      <c r="L30" s="9"/>
      <c r="M30" s="9"/>
      <c r="N30" s="9"/>
      <c r="O30" s="9"/>
      <c r="P30" s="9"/>
      <c r="Q30" s="9"/>
      <c r="R30" s="9"/>
      <c r="S30" s="9"/>
      <c r="T30" s="9"/>
    </row>
    <row r="31" spans="1:20" hidden="1" x14ac:dyDescent="0.3">
      <c r="A31" s="9"/>
      <c r="B31" s="9"/>
      <c r="C31" s="9"/>
      <c r="D31" s="9"/>
      <c r="E31" s="9"/>
      <c r="F31" s="9"/>
      <c r="G31" s="9"/>
      <c r="H31" s="9"/>
      <c r="I31" s="9"/>
      <c r="J31" s="9"/>
      <c r="K31" s="9"/>
      <c r="L31" s="9"/>
      <c r="M31" s="9"/>
      <c r="N31" s="9"/>
      <c r="O31" s="9"/>
      <c r="P31" s="9"/>
      <c r="Q31" s="9"/>
      <c r="R31" s="9"/>
      <c r="S31" s="9"/>
      <c r="T31" s="9"/>
    </row>
    <row r="32" spans="1:20" hidden="1" x14ac:dyDescent="0.3">
      <c r="A32" s="9"/>
      <c r="B32" s="9"/>
      <c r="C32" s="9"/>
      <c r="D32" s="9"/>
      <c r="E32" s="9"/>
      <c r="F32" s="9"/>
      <c r="G32" s="9"/>
      <c r="H32" s="9"/>
      <c r="I32" s="9"/>
      <c r="J32" s="9"/>
      <c r="K32" s="9"/>
      <c r="L32" s="9"/>
      <c r="M32" s="9"/>
      <c r="N32" s="9"/>
      <c r="O32" s="9"/>
      <c r="P32" s="9"/>
      <c r="Q32" s="9"/>
      <c r="R32" s="9"/>
      <c r="S32" s="9"/>
      <c r="T32" s="9"/>
    </row>
    <row r="33" spans="1:20" hidden="1" x14ac:dyDescent="0.3">
      <c r="A33" s="9"/>
      <c r="B33" s="9"/>
      <c r="C33" s="9"/>
      <c r="D33" s="9"/>
      <c r="E33" s="9"/>
      <c r="F33" s="9"/>
      <c r="G33" s="9"/>
      <c r="H33" s="9"/>
      <c r="I33" s="9"/>
      <c r="J33" s="9"/>
      <c r="K33" s="9"/>
      <c r="L33" s="9"/>
      <c r="M33" s="9"/>
      <c r="N33" s="9"/>
      <c r="O33" s="9"/>
      <c r="P33" s="9"/>
      <c r="Q33" s="9"/>
      <c r="R33" s="9"/>
      <c r="S33" s="9"/>
      <c r="T33" s="9"/>
    </row>
    <row r="34" spans="1:20" hidden="1" x14ac:dyDescent="0.3">
      <c r="A34" s="9"/>
      <c r="B34" s="9"/>
      <c r="C34" s="9"/>
      <c r="D34" s="9"/>
      <c r="E34" s="9"/>
      <c r="F34" s="9"/>
      <c r="G34" s="9"/>
      <c r="H34" s="9"/>
      <c r="I34" s="9"/>
      <c r="J34" s="9"/>
      <c r="K34" s="9"/>
      <c r="L34" s="9"/>
      <c r="M34" s="9"/>
      <c r="N34" s="9"/>
      <c r="O34" s="9"/>
      <c r="P34" s="9"/>
      <c r="Q34" s="9"/>
      <c r="R34" s="9"/>
      <c r="S34" s="9"/>
      <c r="T34" s="9"/>
    </row>
    <row r="35" spans="1:20" hidden="1" x14ac:dyDescent="0.3">
      <c r="A35" s="9"/>
      <c r="B35" s="9"/>
      <c r="C35" s="9"/>
      <c r="D35" s="9"/>
      <c r="E35" s="9"/>
      <c r="F35" s="9"/>
      <c r="G35" s="9"/>
      <c r="H35" s="9"/>
      <c r="I35" s="9"/>
      <c r="J35" s="9"/>
      <c r="K35" s="9"/>
      <c r="L35" s="9"/>
      <c r="M35" s="9"/>
      <c r="N35" s="9"/>
      <c r="O35" s="9"/>
      <c r="P35" s="9"/>
      <c r="Q35" s="9"/>
      <c r="R35" s="9"/>
      <c r="S35" s="9"/>
      <c r="T35" s="9"/>
    </row>
    <row r="36" spans="1:20" hidden="1" x14ac:dyDescent="0.3">
      <c r="A36" s="9"/>
      <c r="B36" s="166"/>
      <c r="C36" s="166"/>
      <c r="D36" s="166"/>
      <c r="E36" s="166"/>
      <c r="F36" s="166"/>
      <c r="G36" s="166"/>
      <c r="H36" s="166"/>
      <c r="I36" s="166"/>
      <c r="J36" s="166"/>
      <c r="K36" s="166"/>
      <c r="L36" s="166"/>
      <c r="M36" s="166"/>
      <c r="N36" s="166"/>
      <c r="O36" s="166"/>
      <c r="P36" s="166"/>
      <c r="Q36" s="166"/>
      <c r="R36" s="166"/>
      <c r="S36" s="166"/>
      <c r="T36" s="166"/>
    </row>
    <row r="37" spans="1:20" hidden="1" x14ac:dyDescent="0.3">
      <c r="A37" s="9"/>
      <c r="B37" s="166"/>
      <c r="C37" s="166"/>
      <c r="D37" s="166"/>
      <c r="E37" s="166"/>
      <c r="F37" s="166"/>
      <c r="G37" s="166"/>
      <c r="H37" s="166"/>
      <c r="I37" s="166"/>
      <c r="J37" s="166"/>
      <c r="K37" s="166"/>
      <c r="L37" s="166"/>
      <c r="M37" s="166"/>
      <c r="N37" s="166"/>
      <c r="O37" s="166"/>
      <c r="P37" s="166"/>
      <c r="Q37" s="166"/>
      <c r="R37" s="166"/>
      <c r="S37" s="166"/>
      <c r="T37" s="166"/>
    </row>
    <row r="38" spans="1:20" hidden="1" x14ac:dyDescent="0.3">
      <c r="A38" s="9"/>
      <c r="B38" s="166"/>
      <c r="C38" s="166"/>
      <c r="D38" s="166"/>
      <c r="E38" s="166"/>
      <c r="F38" s="166"/>
      <c r="G38" s="166"/>
      <c r="H38" s="166"/>
      <c r="I38" s="166"/>
      <c r="J38" s="166"/>
      <c r="K38" s="166"/>
      <c r="L38" s="166"/>
      <c r="M38" s="166"/>
      <c r="N38" s="166"/>
      <c r="O38" s="166"/>
      <c r="P38" s="166"/>
      <c r="Q38" s="166"/>
      <c r="R38" s="166"/>
      <c r="S38" s="166"/>
      <c r="T38" s="166"/>
    </row>
    <row r="39" spans="1:20" hidden="1" x14ac:dyDescent="0.3">
      <c r="A39" s="9"/>
      <c r="B39" s="166"/>
      <c r="C39" s="166"/>
      <c r="D39" s="166"/>
      <c r="E39" s="166"/>
      <c r="F39" s="166"/>
      <c r="G39" s="166"/>
      <c r="H39" s="166"/>
      <c r="I39" s="166"/>
      <c r="J39" s="166"/>
      <c r="K39" s="166"/>
      <c r="L39" s="166"/>
      <c r="M39" s="166"/>
      <c r="N39" s="166"/>
      <c r="O39" s="166"/>
      <c r="P39" s="166"/>
      <c r="Q39" s="166"/>
      <c r="R39" s="166"/>
      <c r="S39" s="166"/>
      <c r="T39" s="166"/>
    </row>
    <row r="40" spans="1:20" hidden="1" x14ac:dyDescent="0.3">
      <c r="A40" s="9"/>
      <c r="B40" s="166"/>
      <c r="C40" s="166"/>
      <c r="D40" s="166"/>
      <c r="E40" s="166"/>
      <c r="F40" s="166"/>
      <c r="G40" s="166"/>
      <c r="H40" s="166"/>
      <c r="I40" s="166"/>
      <c r="J40" s="166"/>
      <c r="K40" s="166"/>
      <c r="L40" s="166"/>
      <c r="M40" s="166"/>
      <c r="N40" s="166"/>
      <c r="O40" s="166"/>
      <c r="P40" s="166"/>
      <c r="Q40" s="166"/>
      <c r="R40" s="166"/>
      <c r="S40" s="166"/>
      <c r="T40" s="166"/>
    </row>
    <row r="41" spans="1:20" hidden="1" x14ac:dyDescent="0.3">
      <c r="A41" s="9"/>
      <c r="B41" s="166"/>
      <c r="C41" s="166"/>
      <c r="D41" s="166"/>
      <c r="E41" s="166"/>
      <c r="F41" s="166"/>
      <c r="G41" s="166"/>
      <c r="H41" s="166"/>
      <c r="I41" s="166"/>
      <c r="J41" s="166"/>
      <c r="K41" s="166"/>
      <c r="L41" s="166"/>
      <c r="M41" s="166"/>
      <c r="N41" s="166"/>
      <c r="O41" s="166"/>
      <c r="P41" s="166"/>
      <c r="Q41" s="166"/>
      <c r="R41" s="166"/>
      <c r="S41" s="166"/>
      <c r="T41" s="166"/>
    </row>
    <row r="49" customFormat="1" hidden="1" x14ac:dyDescent="0.3"/>
    <row r="50" customFormat="1" hidden="1" x14ac:dyDescent="0.3"/>
    <row r="51" customFormat="1" hidden="1" x14ac:dyDescent="0.3"/>
    <row r="52" customFormat="1" hidden="1" x14ac:dyDescent="0.3"/>
    <row r="53" customFormat="1" hidden="1" x14ac:dyDescent="0.3"/>
  </sheetData>
  <mergeCells count="1">
    <mergeCell ref="B36:T4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D58"/>
  <sheetViews>
    <sheetView showRowColHeaders="0" topLeftCell="A8" workbookViewId="0">
      <selection activeCell="D31" sqref="D31"/>
    </sheetView>
  </sheetViews>
  <sheetFormatPr baseColWidth="10" defaultColWidth="0" defaultRowHeight="14.4" zeroHeight="1" x14ac:dyDescent="0.3"/>
  <cols>
    <col min="1" max="1" width="9.109375" customWidth="1"/>
    <col min="2" max="2" width="25.5546875" customWidth="1"/>
    <col min="3" max="3" width="100.6640625" customWidth="1"/>
    <col min="4" max="4" width="9.109375" customWidth="1"/>
    <col min="5" max="16384" width="9.109375" hidden="1"/>
  </cols>
  <sheetData>
    <row r="1" spans="1:4" ht="33.6" x14ac:dyDescent="0.3">
      <c r="A1" s="38"/>
      <c r="B1" s="167" t="s">
        <v>1689</v>
      </c>
      <c r="C1" s="167"/>
      <c r="D1" s="38"/>
    </row>
    <row r="2" spans="1:4" ht="21" x14ac:dyDescent="0.4">
      <c r="A2" s="39"/>
      <c r="B2" s="158" t="s">
        <v>1694</v>
      </c>
      <c r="C2" s="159"/>
      <c r="D2" s="39"/>
    </row>
    <row r="3" spans="1:4" ht="137.25" customHeight="1" x14ac:dyDescent="0.3">
      <c r="A3" s="39"/>
      <c r="B3" s="168" t="s">
        <v>1691</v>
      </c>
      <c r="C3" s="168"/>
      <c r="D3" s="39"/>
    </row>
    <row r="4" spans="1:4" ht="15" customHeight="1" x14ac:dyDescent="0.3">
      <c r="A4" s="39"/>
      <c r="B4" s="160"/>
      <c r="C4" s="160"/>
      <c r="D4" s="39"/>
    </row>
    <row r="5" spans="1:4" ht="21" customHeight="1" x14ac:dyDescent="0.4">
      <c r="A5" s="39"/>
      <c r="B5" s="158" t="s">
        <v>1693</v>
      </c>
      <c r="C5" s="159"/>
      <c r="D5" s="39"/>
    </row>
    <row r="6" spans="1:4" ht="47.25" customHeight="1" x14ac:dyDescent="0.3">
      <c r="A6" s="39"/>
      <c r="B6" s="230" t="s">
        <v>1692</v>
      </c>
      <c r="C6" s="230"/>
      <c r="D6" s="39"/>
    </row>
    <row r="7" spans="1:4" ht="21" customHeight="1" x14ac:dyDescent="0.3">
      <c r="A7" s="39"/>
      <c r="B7" s="230"/>
      <c r="C7" s="230"/>
      <c r="D7" s="39"/>
    </row>
    <row r="8" spans="1:4" ht="63" customHeight="1" x14ac:dyDescent="0.3">
      <c r="A8" s="39"/>
      <c r="B8" s="230"/>
      <c r="C8" s="230"/>
      <c r="D8" s="39"/>
    </row>
    <row r="9" spans="1:4" ht="15" customHeight="1" x14ac:dyDescent="0.3">
      <c r="A9" s="39"/>
      <c r="B9" s="230"/>
      <c r="C9" s="230"/>
      <c r="D9" s="39"/>
    </row>
    <row r="10" spans="1:4" ht="14.4" customHeight="1" x14ac:dyDescent="0.3">
      <c r="A10" s="39"/>
      <c r="B10" s="160"/>
      <c r="C10" s="160"/>
      <c r="D10" s="39"/>
    </row>
    <row r="11" spans="1:4" ht="60.75" customHeight="1" x14ac:dyDescent="0.3">
      <c r="A11" s="39"/>
      <c r="B11" s="160"/>
      <c r="C11" s="160"/>
      <c r="D11" s="39"/>
    </row>
    <row r="12" spans="1:4" ht="14.4" customHeight="1" x14ac:dyDescent="0.3">
      <c r="A12" s="39"/>
      <c r="B12" s="230" t="s">
        <v>1795</v>
      </c>
      <c r="C12" s="230"/>
      <c r="D12" s="39"/>
    </row>
    <row r="13" spans="1:4" ht="30" customHeight="1" x14ac:dyDescent="0.3">
      <c r="A13" s="39"/>
      <c r="B13" s="230"/>
      <c r="C13" s="230"/>
      <c r="D13" s="39"/>
    </row>
    <row r="14" spans="1:4" ht="30" customHeight="1" x14ac:dyDescent="0.3">
      <c r="A14" s="39"/>
      <c r="B14" s="230"/>
      <c r="C14" s="230"/>
      <c r="D14" s="39"/>
    </row>
    <row r="15" spans="1:4" ht="14.4" customHeight="1" x14ac:dyDescent="0.3">
      <c r="A15" s="39"/>
      <c r="B15" s="230"/>
      <c r="C15" s="230"/>
      <c r="D15" s="39"/>
    </row>
    <row r="16" spans="1:4" ht="14.4" customHeight="1" x14ac:dyDescent="0.3">
      <c r="A16" s="39"/>
      <c r="B16" s="230"/>
      <c r="C16" s="230"/>
      <c r="D16" s="39"/>
    </row>
    <row r="17" spans="1:4" ht="14.4" customHeight="1" x14ac:dyDescent="0.3">
      <c r="A17" s="39"/>
      <c r="B17" s="230"/>
      <c r="C17" s="230"/>
      <c r="D17" s="39"/>
    </row>
    <row r="18" spans="1:4" ht="14.4" customHeight="1" x14ac:dyDescent="0.3">
      <c r="A18" s="39"/>
      <c r="B18" s="230"/>
      <c r="C18" s="230"/>
      <c r="D18" s="39"/>
    </row>
    <row r="19" spans="1:4" ht="14.4" customHeight="1" x14ac:dyDescent="0.3">
      <c r="A19" s="39"/>
      <c r="B19" s="230"/>
      <c r="C19" s="230"/>
      <c r="D19" s="39"/>
    </row>
    <row r="20" spans="1:4" ht="14.4" customHeight="1" x14ac:dyDescent="0.3">
      <c r="A20" s="39"/>
      <c r="B20" s="230"/>
      <c r="C20" s="230"/>
      <c r="D20" s="39"/>
    </row>
    <row r="21" spans="1:4" ht="14.4" customHeight="1" x14ac:dyDescent="0.3">
      <c r="A21" s="39"/>
      <c r="B21" s="230"/>
      <c r="C21" s="230"/>
      <c r="D21" s="39"/>
    </row>
    <row r="22" spans="1:4" ht="14.4" customHeight="1" x14ac:dyDescent="0.65">
      <c r="A22" s="37"/>
      <c r="B22" s="230"/>
      <c r="C22" s="230"/>
      <c r="D22" s="38"/>
    </row>
    <row r="23" spans="1:4" ht="14.4" customHeight="1" x14ac:dyDescent="0.3">
      <c r="A23" s="39"/>
      <c r="B23" s="230"/>
      <c r="C23" s="230"/>
      <c r="D23" s="39"/>
    </row>
    <row r="24" spans="1:4" ht="33.75" customHeight="1" x14ac:dyDescent="0.3">
      <c r="A24" s="39"/>
      <c r="B24" s="230"/>
      <c r="C24" s="230"/>
      <c r="D24" s="39"/>
    </row>
    <row r="25" spans="1:4" ht="14.4" customHeight="1" x14ac:dyDescent="0.3">
      <c r="A25" s="39"/>
      <c r="B25" s="230"/>
      <c r="C25" s="230"/>
      <c r="D25" s="39"/>
    </row>
    <row r="26" spans="1:4" ht="14.4" customHeight="1" x14ac:dyDescent="0.3">
      <c r="A26" s="39"/>
      <c r="B26" s="230"/>
      <c r="C26" s="230"/>
      <c r="D26" s="39"/>
    </row>
    <row r="27" spans="1:4" ht="14.4" customHeight="1" x14ac:dyDescent="0.3">
      <c r="A27" s="39"/>
      <c r="B27" s="230"/>
      <c r="C27" s="230"/>
      <c r="D27" s="39"/>
    </row>
    <row r="28" spans="1:4" ht="14.4" customHeight="1" x14ac:dyDescent="0.3">
      <c r="A28" s="39"/>
      <c r="B28" s="230"/>
      <c r="C28" s="230"/>
      <c r="D28" s="39"/>
    </row>
    <row r="29" spans="1:4" ht="14.4" customHeight="1" x14ac:dyDescent="0.3">
      <c r="A29" s="39"/>
      <c r="B29" s="230"/>
      <c r="C29" s="230"/>
      <c r="D29" s="39"/>
    </row>
    <row r="30" spans="1:4" ht="14.4" customHeight="1" x14ac:dyDescent="0.3">
      <c r="A30" s="39"/>
      <c r="B30" s="230"/>
      <c r="C30" s="230"/>
      <c r="D30" s="39"/>
    </row>
    <row r="31" spans="1:4" ht="14.4" customHeight="1" x14ac:dyDescent="0.3">
      <c r="A31" s="39"/>
      <c r="B31" s="230"/>
      <c r="C31" s="230"/>
      <c r="D31" s="39"/>
    </row>
    <row r="32" spans="1:4" ht="14.4" customHeight="1" x14ac:dyDescent="0.3">
      <c r="A32" s="39"/>
      <c r="B32" s="230"/>
      <c r="C32" s="230"/>
      <c r="D32" s="39"/>
    </row>
    <row r="33" spans="1:4" ht="14.4" customHeight="1" x14ac:dyDescent="0.3">
      <c r="A33" s="39"/>
      <c r="B33" s="230"/>
      <c r="C33" s="230"/>
      <c r="D33" s="39"/>
    </row>
    <row r="34" spans="1:4" ht="14.4" customHeight="1" x14ac:dyDescent="0.3">
      <c r="A34" s="39"/>
      <c r="B34" s="230"/>
      <c r="C34" s="230"/>
      <c r="D34" s="39"/>
    </row>
    <row r="35" spans="1:4" ht="14.4" customHeight="1" x14ac:dyDescent="0.3">
      <c r="A35" s="39"/>
      <c r="B35" s="230"/>
      <c r="C35" s="230"/>
      <c r="D35" s="39"/>
    </row>
    <row r="36" spans="1:4" ht="14.4" customHeight="1" x14ac:dyDescent="0.3">
      <c r="A36" s="39"/>
      <c r="B36" s="230"/>
      <c r="C36" s="230"/>
      <c r="D36" s="39"/>
    </row>
    <row r="37" spans="1:4" ht="14.4" customHeight="1" x14ac:dyDescent="0.3">
      <c r="A37" s="39"/>
      <c r="B37" s="230"/>
      <c r="C37" s="230"/>
      <c r="D37" s="39"/>
    </row>
    <row r="38" spans="1:4" ht="21" customHeight="1" x14ac:dyDescent="0.3">
      <c r="A38" s="39"/>
      <c r="B38" s="230"/>
      <c r="C38" s="230"/>
      <c r="D38" s="39"/>
    </row>
    <row r="39" spans="1:4" x14ac:dyDescent="0.3">
      <c r="A39" s="39"/>
      <c r="B39" s="230"/>
      <c r="C39" s="230"/>
      <c r="D39" s="39"/>
    </row>
    <row r="40" spans="1:4" x14ac:dyDescent="0.3">
      <c r="A40" s="39"/>
      <c r="B40" s="230"/>
      <c r="C40" s="230"/>
      <c r="D40" s="39"/>
    </row>
    <row r="41" spans="1:4" x14ac:dyDescent="0.3">
      <c r="A41" s="39"/>
      <c r="B41" s="230"/>
      <c r="C41" s="230"/>
      <c r="D41" s="39"/>
    </row>
    <row r="42" spans="1:4" x14ac:dyDescent="0.3">
      <c r="A42" s="39"/>
      <c r="B42" s="230"/>
      <c r="C42" s="230"/>
      <c r="D42" s="39"/>
    </row>
    <row r="43" spans="1:4" x14ac:dyDescent="0.3">
      <c r="A43" s="39"/>
      <c r="B43" s="230"/>
      <c r="C43" s="230"/>
      <c r="D43" s="39"/>
    </row>
    <row r="44" spans="1:4" x14ac:dyDescent="0.3">
      <c r="A44" s="39"/>
      <c r="B44" s="230"/>
      <c r="C44" s="230"/>
      <c r="D44" s="39"/>
    </row>
    <row r="45" spans="1:4" x14ac:dyDescent="0.3">
      <c r="A45" s="39"/>
      <c r="B45" s="230"/>
      <c r="C45" s="230"/>
      <c r="D45" s="39"/>
    </row>
    <row r="46" spans="1:4" x14ac:dyDescent="0.3">
      <c r="A46" s="39"/>
      <c r="B46" s="230"/>
      <c r="C46" s="230"/>
      <c r="D46" s="39"/>
    </row>
    <row r="47" spans="1:4" x14ac:dyDescent="0.3">
      <c r="A47" s="39"/>
      <c r="B47" s="230"/>
      <c r="C47" s="230"/>
      <c r="D47" s="39"/>
    </row>
    <row r="48" spans="1:4" x14ac:dyDescent="0.3">
      <c r="A48" s="39"/>
      <c r="B48" s="39"/>
      <c r="C48" s="39"/>
      <c r="D48" s="39"/>
    </row>
    <row r="49" spans="1:4" x14ac:dyDescent="0.3">
      <c r="A49" s="39"/>
      <c r="B49" s="39"/>
      <c r="C49" s="39"/>
      <c r="D49" s="39"/>
    </row>
    <row r="50" spans="1:4" x14ac:dyDescent="0.3">
      <c r="A50" s="39"/>
      <c r="B50" s="39"/>
      <c r="C50" s="39"/>
      <c r="D50" s="39"/>
    </row>
    <row r="51" spans="1:4" x14ac:dyDescent="0.3">
      <c r="A51" s="39"/>
      <c r="B51" s="39"/>
      <c r="C51" s="39"/>
      <c r="D51" s="39"/>
    </row>
    <row r="52" spans="1:4" x14ac:dyDescent="0.3">
      <c r="A52" s="39"/>
      <c r="B52" s="39"/>
      <c r="C52" s="39"/>
      <c r="D52" s="39"/>
    </row>
    <row r="53" spans="1:4" x14ac:dyDescent="0.3">
      <c r="A53" s="39"/>
      <c r="B53" s="39"/>
      <c r="C53" s="39"/>
      <c r="D53" s="39"/>
    </row>
    <row r="54" spans="1:4" x14ac:dyDescent="0.3">
      <c r="A54" s="39"/>
      <c r="B54" s="39"/>
      <c r="C54" s="39"/>
      <c r="D54" s="39"/>
    </row>
    <row r="55" spans="1:4" x14ac:dyDescent="0.3">
      <c r="A55" s="39"/>
      <c r="B55" s="39"/>
      <c r="C55" s="39"/>
      <c r="D55" s="39"/>
    </row>
    <row r="56" spans="1:4" x14ac:dyDescent="0.3">
      <c r="A56" s="39"/>
      <c r="B56" s="39"/>
      <c r="C56" s="39"/>
      <c r="D56" s="39"/>
    </row>
    <row r="57" spans="1:4" x14ac:dyDescent="0.3"/>
    <row r="58" spans="1:4" x14ac:dyDescent="0.3"/>
  </sheetData>
  <mergeCells count="4">
    <mergeCell ref="B6:C9"/>
    <mergeCell ref="B1:C1"/>
    <mergeCell ref="B3:C3"/>
    <mergeCell ref="B12:C4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O14"/>
  <sheetViews>
    <sheetView zoomScaleNormal="100" workbookViewId="0">
      <selection activeCell="B4" sqref="B4:C4"/>
    </sheetView>
  </sheetViews>
  <sheetFormatPr baseColWidth="10" defaultColWidth="0" defaultRowHeight="14.4" zeroHeight="1" x14ac:dyDescent="0.3"/>
  <cols>
    <col min="1" max="1" width="9.109375" style="39" customWidth="1"/>
    <col min="2" max="3" width="9.44140625" style="39" bestFit="1" customWidth="1"/>
    <col min="4" max="4" width="18.88671875" style="39" customWidth="1"/>
    <col min="5" max="5" width="20.44140625" style="39" customWidth="1"/>
    <col min="6" max="6" width="12.44140625" style="39" customWidth="1"/>
    <col min="7" max="10" width="15.6640625" style="39" customWidth="1"/>
    <col min="11" max="11" width="23" style="39" bestFit="1" customWidth="1"/>
    <col min="12" max="12" width="9.44140625" style="39" bestFit="1" customWidth="1"/>
    <col min="13" max="15" width="9.44140625" hidden="1" customWidth="1"/>
    <col min="16" max="16384" width="9.109375" hidden="1"/>
  </cols>
  <sheetData>
    <row r="1" spans="2:11" ht="15" thickBot="1" x14ac:dyDescent="0.35"/>
    <row r="2" spans="2:11" ht="34.200000000000003" thickBot="1" x14ac:dyDescent="0.7">
      <c r="B2" s="172" t="s">
        <v>637</v>
      </c>
      <c r="C2" s="173"/>
      <c r="D2" s="173"/>
      <c r="E2" s="173"/>
      <c r="F2" s="173"/>
      <c r="G2" s="173"/>
      <c r="H2" s="173"/>
      <c r="I2" s="173"/>
      <c r="J2" s="173"/>
      <c r="K2" s="174"/>
    </row>
    <row r="3" spans="2:11" ht="43.2" x14ac:dyDescent="0.3">
      <c r="B3" s="177" t="s">
        <v>1702</v>
      </c>
      <c r="C3" s="178"/>
      <c r="D3" s="178" t="s">
        <v>19</v>
      </c>
      <c r="E3" s="178"/>
      <c r="F3" s="178"/>
      <c r="G3" s="55" t="s">
        <v>1703</v>
      </c>
      <c r="H3" s="55" t="s">
        <v>1704</v>
      </c>
      <c r="I3" s="55" t="s">
        <v>1705</v>
      </c>
      <c r="J3" s="55" t="s">
        <v>1679</v>
      </c>
      <c r="K3" s="56" t="s">
        <v>1706</v>
      </c>
    </row>
    <row r="4" spans="2:11" ht="32.25" customHeight="1" thickBot="1" x14ac:dyDescent="0.35">
      <c r="B4" s="176">
        <f>Tácticas!G28</f>
        <v>0.72774611157890956</v>
      </c>
      <c r="C4" s="175"/>
      <c r="D4" s="175">
        <f>Tácticas!G29</f>
        <v>0.59325448580510287</v>
      </c>
      <c r="E4" s="175"/>
      <c r="F4" s="175"/>
      <c r="G4" s="116">
        <f>Tácticas!I28</f>
        <v>0.79690189690001934</v>
      </c>
      <c r="H4" s="116">
        <f>Tácticas!J28</f>
        <v>0.63187050265216638</v>
      </c>
      <c r="I4" s="116">
        <f>Tácticas!K28</f>
        <v>0.75446593518454308</v>
      </c>
      <c r="J4" s="116">
        <f>Tácticas!L28</f>
        <v>0.40674551419489713</v>
      </c>
      <c r="K4" s="117">
        <f>Tácticas!M28</f>
        <v>0.39015638270512193</v>
      </c>
    </row>
    <row r="5" spans="2:11" x14ac:dyDescent="0.3">
      <c r="B5" s="57"/>
      <c r="C5" s="58"/>
      <c r="D5" s="58"/>
      <c r="E5" s="58"/>
      <c r="F5" s="58"/>
      <c r="G5" s="34"/>
      <c r="H5" s="34"/>
      <c r="I5" s="34"/>
      <c r="J5" s="34"/>
      <c r="K5" s="35"/>
    </row>
    <row r="6" spans="2:11" ht="36.75" customHeight="1" x14ac:dyDescent="0.3">
      <c r="B6" s="61"/>
      <c r="C6" s="62"/>
      <c r="D6" s="62"/>
      <c r="E6" s="62"/>
      <c r="F6" s="62"/>
      <c r="G6" s="171" t="s">
        <v>1695</v>
      </c>
      <c r="H6" s="171"/>
      <c r="I6" s="171"/>
      <c r="J6" s="171"/>
      <c r="K6" s="161">
        <f>COUNTA(Drivers!C8:C13)</f>
        <v>6</v>
      </c>
    </row>
    <row r="7" spans="2:11" ht="49.5" customHeight="1" x14ac:dyDescent="0.3">
      <c r="B7" s="63"/>
      <c r="C7" s="64"/>
      <c r="D7" s="64"/>
      <c r="E7" s="64"/>
      <c r="F7" s="64"/>
      <c r="G7" s="169" t="s">
        <v>1696</v>
      </c>
      <c r="H7" s="169"/>
      <c r="I7" s="169"/>
      <c r="J7" s="169"/>
      <c r="K7" s="162">
        <f>COUNTA(Drivers!C21:C35)</f>
        <v>15</v>
      </c>
    </row>
    <row r="8" spans="2:11" ht="47.25" customHeight="1" x14ac:dyDescent="0.3">
      <c r="B8" s="63"/>
      <c r="C8" s="64"/>
      <c r="D8" s="64"/>
      <c r="E8" s="64"/>
      <c r="F8" s="64"/>
      <c r="G8" s="169" t="s">
        <v>1697</v>
      </c>
      <c r="H8" s="169"/>
      <c r="I8" s="169"/>
      <c r="J8" s="169"/>
      <c r="K8" s="162">
        <f>COUNTA(Tácticas!D3:D23)-1</f>
        <v>19</v>
      </c>
    </row>
    <row r="9" spans="2:11" ht="48.75" customHeight="1" x14ac:dyDescent="0.3">
      <c r="B9" s="63"/>
      <c r="C9" s="64"/>
      <c r="D9" s="64"/>
      <c r="E9" s="64"/>
      <c r="F9" s="64"/>
      <c r="G9" s="169" t="s">
        <v>1698</v>
      </c>
      <c r="H9" s="169"/>
      <c r="I9" s="169"/>
      <c r="J9" s="169"/>
      <c r="K9" s="162">
        <f>COUNTA(Técnicas!A:A)-1</f>
        <v>238</v>
      </c>
    </row>
    <row r="10" spans="2:11" ht="46.5" customHeight="1" x14ac:dyDescent="0.3">
      <c r="B10" s="63"/>
      <c r="C10" s="64"/>
      <c r="D10" s="64"/>
      <c r="E10" s="64"/>
      <c r="F10" s="64"/>
      <c r="G10" s="169" t="s">
        <v>1699</v>
      </c>
      <c r="H10" s="169"/>
      <c r="I10" s="169"/>
      <c r="J10" s="169"/>
      <c r="K10" s="162">
        <f>COUNTA(Reglas!F:F)-1</f>
        <v>535</v>
      </c>
    </row>
    <row r="11" spans="2:11" ht="47.25" customHeight="1" x14ac:dyDescent="0.3">
      <c r="B11" s="63"/>
      <c r="C11" s="64"/>
      <c r="D11" s="64"/>
      <c r="E11" s="64"/>
      <c r="F11" s="64"/>
      <c r="G11" s="169" t="s">
        <v>1700</v>
      </c>
      <c r="H11" s="169"/>
      <c r="I11" s="169"/>
      <c r="J11" s="169"/>
      <c r="K11" s="162">
        <f>SUMPRODUCT((Reglas!O2:O225&lt;&gt;"")/COUNTIF(Reglas!O2:O225,Reglas!O2:O225&amp;""))</f>
        <v>6.9999999999999805</v>
      </c>
    </row>
    <row r="12" spans="2:11" ht="51" customHeight="1" thickBot="1" x14ac:dyDescent="0.35">
      <c r="B12" s="59"/>
      <c r="C12" s="60"/>
      <c r="D12" s="60"/>
      <c r="E12" s="60"/>
      <c r="F12" s="60"/>
      <c r="G12" s="170" t="s">
        <v>1701</v>
      </c>
      <c r="H12" s="170"/>
      <c r="I12" s="170"/>
      <c r="J12" s="170"/>
      <c r="K12" s="163">
        <f>SUMPRODUCT((Reglas!N2:N225&lt;&gt;"")/COUNTIF(Reglas!N2:N225,Reglas!N2:N225&amp;""))</f>
        <v>6.999999999999984</v>
      </c>
    </row>
    <row r="13" spans="2:11" ht="31.2" x14ac:dyDescent="0.6">
      <c r="G13" s="42"/>
      <c r="H13" s="43"/>
    </row>
    <row r="14" spans="2:11" ht="31.2" hidden="1" x14ac:dyDescent="0.6">
      <c r="G14" s="42"/>
      <c r="H14" s="43"/>
    </row>
  </sheetData>
  <mergeCells count="12">
    <mergeCell ref="B2:K2"/>
    <mergeCell ref="D4:F4"/>
    <mergeCell ref="B4:C4"/>
    <mergeCell ref="B3:C3"/>
    <mergeCell ref="D3:F3"/>
    <mergeCell ref="G11:J11"/>
    <mergeCell ref="G12:J12"/>
    <mergeCell ref="G6:J6"/>
    <mergeCell ref="G7:J7"/>
    <mergeCell ref="G8:J8"/>
    <mergeCell ref="G9:J9"/>
    <mergeCell ref="G10:J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5"/>
  </sheetPr>
  <dimension ref="A1:AM64"/>
  <sheetViews>
    <sheetView topLeftCell="C1" zoomScale="80" zoomScaleNormal="80" workbookViewId="0">
      <selection activeCell="H3" sqref="H3:H16"/>
    </sheetView>
  </sheetViews>
  <sheetFormatPr baseColWidth="10" defaultColWidth="0" defaultRowHeight="14.4" zeroHeight="1" x14ac:dyDescent="0.3"/>
  <cols>
    <col min="1" max="1" width="3" customWidth="1"/>
    <col min="2" max="2" width="19.5546875" bestFit="1" customWidth="1"/>
    <col min="3" max="3" width="20.5546875" customWidth="1"/>
    <col min="4" max="4" width="30" customWidth="1"/>
    <col min="5" max="5" width="18.109375" customWidth="1"/>
    <col min="6" max="6" width="12.77734375" customWidth="1"/>
    <col min="7" max="7" width="13.6640625" bestFit="1" customWidth="1"/>
    <col min="8" max="8" width="13.6640625" customWidth="1"/>
    <col min="9" max="9" width="19.33203125" customWidth="1"/>
    <col min="10" max="10" width="20.6640625" customWidth="1"/>
    <col min="11" max="11" width="16.33203125" customWidth="1"/>
    <col min="12" max="12" width="10.6640625" customWidth="1"/>
    <col min="13" max="13" width="18.21875" customWidth="1"/>
    <col min="14" max="16" width="35.6640625" customWidth="1"/>
    <col min="17" max="17" width="40.6640625" customWidth="1"/>
    <col min="18" max="37" width="9.109375" hidden="1" customWidth="1"/>
    <col min="38" max="39" width="0" hidden="1" customWidth="1"/>
    <col min="40" max="16384" width="9.109375" hidden="1"/>
  </cols>
  <sheetData>
    <row r="1" spans="1:17" ht="34.5" customHeight="1" thickBot="1" x14ac:dyDescent="0.7">
      <c r="A1" s="136"/>
      <c r="B1" s="136"/>
      <c r="C1" s="136" t="s">
        <v>634</v>
      </c>
      <c r="D1" s="136"/>
      <c r="E1" s="136"/>
      <c r="F1" s="136"/>
      <c r="G1" s="136"/>
      <c r="H1" s="136"/>
      <c r="I1" s="136"/>
      <c r="J1" s="136"/>
      <c r="K1" s="136"/>
      <c r="L1" s="136"/>
      <c r="M1" s="136"/>
      <c r="N1" s="136"/>
      <c r="O1" s="136"/>
      <c r="P1" s="136"/>
      <c r="Q1" s="139"/>
    </row>
    <row r="2" spans="1:17" ht="50.1" customHeight="1" thickBot="1" x14ac:dyDescent="0.35">
      <c r="A2" s="194" t="s">
        <v>631</v>
      </c>
      <c r="B2" s="195"/>
      <c r="C2" s="146" t="s">
        <v>522</v>
      </c>
      <c r="D2" s="146" t="s">
        <v>632</v>
      </c>
      <c r="E2" s="146" t="s">
        <v>633</v>
      </c>
      <c r="F2" s="146" t="s">
        <v>46</v>
      </c>
      <c r="G2" s="145" t="s">
        <v>1690</v>
      </c>
      <c r="H2" s="144" t="s">
        <v>630</v>
      </c>
      <c r="I2" s="144" t="s">
        <v>1441</v>
      </c>
      <c r="J2" s="144" t="s">
        <v>1442</v>
      </c>
      <c r="K2" s="144" t="s">
        <v>1443</v>
      </c>
      <c r="L2" s="144" t="s">
        <v>1444</v>
      </c>
      <c r="M2" s="144" t="s">
        <v>1445</v>
      </c>
      <c r="N2" s="179" t="s">
        <v>1436</v>
      </c>
      <c r="O2" s="180"/>
      <c r="P2" s="180"/>
      <c r="Q2" s="181"/>
    </row>
    <row r="3" spans="1:17" ht="30" customHeight="1" x14ac:dyDescent="0.3">
      <c r="A3" s="208" t="s">
        <v>503</v>
      </c>
      <c r="B3" s="209"/>
      <c r="C3" s="140" t="s">
        <v>47</v>
      </c>
      <c r="D3" s="141" t="s">
        <v>6</v>
      </c>
      <c r="E3" s="141"/>
      <c r="F3" s="141"/>
      <c r="G3" s="142">
        <f>COUNTIF(Técnicas!B:B,Tácticas!C3)</f>
        <v>10</v>
      </c>
      <c r="H3" s="142">
        <f>COUNTIF(Reglas!C:C,C3)</f>
        <v>60</v>
      </c>
      <c r="I3" s="143">
        <f>AVERAGEIF(Técnicas!C:C,CONCATENATE(C3,"*"),Técnicas!H:H)</f>
        <v>0.13849999999999998</v>
      </c>
      <c r="J3" s="143">
        <f>AVERAGEIF(Técnicas!C:C,CONCATENATE(C3,"*"),Técnicas!I:I)</f>
        <v>0.1085</v>
      </c>
      <c r="K3" s="143">
        <f>AVERAGEIF(Técnicas!C:C,CONCATENATE(C3,"*"),Técnicas!J:J)</f>
        <v>0.13233333333333333</v>
      </c>
      <c r="L3" s="143">
        <f>AVERAGEIF(Técnicas!C:C,CONCATENATE(C3,"*"),Técnicas!K:K)</f>
        <v>6.9956866666666659E-2</v>
      </c>
      <c r="M3" s="143">
        <f>AVERAGEIF(Técnicas!C:C,CONCATENATE(C3,"*"),Técnicas!L:L)</f>
        <v>6.8543133333333339E-2</v>
      </c>
      <c r="N3" s="212"/>
      <c r="O3" s="213"/>
      <c r="P3" s="213"/>
      <c r="Q3" s="214"/>
    </row>
    <row r="4" spans="1:17" ht="30" customHeight="1" x14ac:dyDescent="0.3">
      <c r="A4" s="208"/>
      <c r="B4" s="209"/>
      <c r="C4" s="137" t="s">
        <v>493</v>
      </c>
      <c r="D4" s="20" t="s">
        <v>477</v>
      </c>
      <c r="E4" s="20"/>
      <c r="F4" s="20"/>
      <c r="G4" s="7">
        <f>COUNTIF(Técnicas!B:B,Tácticas!C4)</f>
        <v>7</v>
      </c>
      <c r="H4" s="7">
        <f>COUNTIF(Reglas!C:C,C4)</f>
        <v>7</v>
      </c>
      <c r="I4" s="48">
        <f>AVERAGEIF(Técnicas!C:C,CONCATENATE(C4,"*"),Técnicas!H:H)</f>
        <v>0.83571428571428574</v>
      </c>
      <c r="J4" s="48">
        <f>AVERAGEIF(Técnicas!C:C,CONCATENATE(C4,"*"),Técnicas!I:I)</f>
        <v>0.64</v>
      </c>
      <c r="K4" s="48">
        <f>AVERAGEIF(Técnicas!C:C,CONCATENATE(C4,"*"),Técnicas!J:J)</f>
        <v>0.79142857142857148</v>
      </c>
      <c r="L4" s="48">
        <f>AVERAGEIF(Técnicas!C:C,CONCATENATE(C4,"*"),Técnicas!K:K)</f>
        <v>0.41398942857142856</v>
      </c>
      <c r="M4" s="48">
        <f>AVERAGEIF(Técnicas!C:C,CONCATENATE(C4,"*"),Técnicas!L:L)</f>
        <v>0.42172485714285718</v>
      </c>
      <c r="N4" s="124"/>
      <c r="O4" s="125"/>
      <c r="P4" s="125"/>
      <c r="Q4" s="126"/>
    </row>
    <row r="5" spans="1:17" ht="30" customHeight="1" x14ac:dyDescent="0.3">
      <c r="A5" s="208"/>
      <c r="B5" s="209"/>
      <c r="C5" s="137" t="s">
        <v>494</v>
      </c>
      <c r="D5" s="20" t="s">
        <v>478</v>
      </c>
      <c r="E5" s="20"/>
      <c r="F5" s="20"/>
      <c r="G5" s="7">
        <f>COUNTIF(Técnicas!B:B,Tácticas!C5)</f>
        <v>9</v>
      </c>
      <c r="H5" s="7">
        <f>COUNTIF(Reglas!C:C,C5)</f>
        <v>9</v>
      </c>
      <c r="I5" s="48">
        <f>AVERAGEIF(Técnicas!C:C,CONCATENATE(C5,"*"),Técnicas!H:H)</f>
        <v>0.83000000000000007</v>
      </c>
      <c r="J5" s="48">
        <f>AVERAGEIF(Técnicas!C:C,CONCATENATE(C5,"*"),Técnicas!I:I)</f>
        <v>0.65333333333333332</v>
      </c>
      <c r="K5" s="48">
        <f>AVERAGEIF(Técnicas!C:C,CONCATENATE(C5,"*"),Técnicas!J:J)</f>
        <v>0.85555555555555551</v>
      </c>
      <c r="L5" s="48">
        <f>AVERAGEIF(Técnicas!C:C,CONCATENATE(C5,"*"),Técnicas!K:K)</f>
        <v>0.45676288888888883</v>
      </c>
      <c r="M5" s="48">
        <f>AVERAGEIF(Técnicas!C:C,CONCATENATE(C5,"*"),Técnicas!L:L)</f>
        <v>0.37323711111111119</v>
      </c>
      <c r="N5" s="124"/>
      <c r="O5" s="125"/>
      <c r="P5" s="125"/>
      <c r="Q5" s="126"/>
    </row>
    <row r="6" spans="1:17" ht="30" customHeight="1" x14ac:dyDescent="0.3">
      <c r="A6" s="208"/>
      <c r="B6" s="209"/>
      <c r="C6" s="137" t="s">
        <v>49</v>
      </c>
      <c r="D6" s="20" t="s">
        <v>479</v>
      </c>
      <c r="E6" s="20"/>
      <c r="F6" s="20"/>
      <c r="G6" s="7">
        <f>COUNTIF(Técnicas!B:B,Tácticas!C6)</f>
        <v>13</v>
      </c>
      <c r="H6" s="7">
        <f>COUNTIF(Reglas!C:C,C6)</f>
        <v>160</v>
      </c>
      <c r="I6" s="48">
        <f>AVERAGEIF(Técnicas!C:C,CONCATENATE(C6,"*"),Técnicas!H:H)</f>
        <v>0.82563375895359714</v>
      </c>
      <c r="J6" s="48">
        <f>AVERAGEIF(Técnicas!C:C,CONCATENATE(C6,"*"),Técnicas!I:I)</f>
        <v>0.65897364528184355</v>
      </c>
      <c r="K6" s="48">
        <f>AVERAGEIF(Técnicas!C:C,CONCATENATE(C6,"*"),Técnicas!J:J)</f>
        <v>0.81242194799128009</v>
      </c>
      <c r="L6" s="48">
        <f>AVERAGEIF(Técnicas!C:C,CONCATENATE(C6,"*"),Técnicas!K:K)</f>
        <v>0.43370257038305826</v>
      </c>
      <c r="M6" s="48">
        <f>AVERAGEIF(Técnicas!C:C,CONCATENATE(C6,"*"),Técnicas!L:L)</f>
        <v>0.39193118857053888</v>
      </c>
      <c r="N6" s="124"/>
      <c r="O6" s="125"/>
      <c r="P6" s="125"/>
      <c r="Q6" s="126"/>
    </row>
    <row r="7" spans="1:17" ht="30" customHeight="1" x14ac:dyDescent="0.3">
      <c r="A7" s="208"/>
      <c r="B7" s="209"/>
      <c r="C7" s="137" t="s">
        <v>495</v>
      </c>
      <c r="D7" s="20" t="s">
        <v>492</v>
      </c>
      <c r="E7" s="20"/>
      <c r="F7" s="20"/>
      <c r="G7" s="7">
        <f>COUNTIF(Técnicas!B:B,Tácticas!C7)</f>
        <v>19</v>
      </c>
      <c r="H7" s="7">
        <f>COUNTIF(Reglas!C:C,C7)</f>
        <v>35</v>
      </c>
      <c r="I7" s="48">
        <f>AVERAGEIF(Técnicas!C:C,CONCATENATE(C7,"*"),Técnicas!H:H)</f>
        <v>0.83692982456140352</v>
      </c>
      <c r="J7" s="48">
        <f>AVERAGEIF(Técnicas!C:C,CONCATENATE(C7,"*"),Técnicas!I:I)</f>
        <v>0.66447368421052622</v>
      </c>
      <c r="K7" s="48">
        <f>AVERAGEIF(Técnicas!C:C,CONCATENATE(C7,"*"),Técnicas!J:J)</f>
        <v>0.7907894736842106</v>
      </c>
      <c r="L7" s="48">
        <f>AVERAGEIF(Técnicas!C:C,CONCATENATE(C7,"*"),Técnicas!K:K)</f>
        <v>0.43118447368421053</v>
      </c>
      <c r="M7" s="48">
        <f>AVERAGEIF(Técnicas!C:C,CONCATENATE(C7,"*"),Técnicas!L:L)</f>
        <v>0.40574535087719299</v>
      </c>
      <c r="N7" s="124"/>
      <c r="O7" s="125"/>
      <c r="P7" s="125"/>
      <c r="Q7" s="126"/>
    </row>
    <row r="8" spans="1:17" ht="30" customHeight="1" x14ac:dyDescent="0.3">
      <c r="A8" s="208"/>
      <c r="B8" s="209"/>
      <c r="C8" s="137" t="s">
        <v>496</v>
      </c>
      <c r="D8" s="20" t="s">
        <v>480</v>
      </c>
      <c r="E8" s="20"/>
      <c r="F8" s="20"/>
      <c r="G8" s="7">
        <f>COUNTIF(Técnicas!B:B,Tácticas!C8)</f>
        <v>13</v>
      </c>
      <c r="H8" s="7">
        <f>COUNTIF(Reglas!C:C,C8)</f>
        <v>26</v>
      </c>
      <c r="I8" s="48">
        <f>AVERAGEIF(Técnicas!C:C,CONCATENATE(C8,"*"),Técnicas!H:H)</f>
        <v>0.83846153846153848</v>
      </c>
      <c r="J8" s="48">
        <f>AVERAGEIF(Técnicas!C:C,CONCATENATE(C8,"*"),Técnicas!I:I)</f>
        <v>0.65538461538461523</v>
      </c>
      <c r="K8" s="48">
        <f>AVERAGEIF(Técnicas!C:C,CONCATENATE(C8,"*"),Técnicas!J:J)</f>
        <v>0.77653846153846162</v>
      </c>
      <c r="L8" s="48">
        <f>AVERAGEIF(Técnicas!C:C,CONCATENATE(C8,"*"),Técnicas!K:K)</f>
        <v>0.41837530769230763</v>
      </c>
      <c r="M8" s="48">
        <f>AVERAGEIF(Técnicas!C:C,CONCATENATE(C8,"*"),Técnicas!L:L)</f>
        <v>0.4200862307692308</v>
      </c>
      <c r="N8" s="124"/>
      <c r="O8" s="125"/>
      <c r="P8" s="125"/>
      <c r="Q8" s="126"/>
    </row>
    <row r="9" spans="1:17" ht="30" customHeight="1" x14ac:dyDescent="0.3">
      <c r="A9" s="208"/>
      <c r="B9" s="209"/>
      <c r="C9" s="137" t="s">
        <v>48</v>
      </c>
      <c r="D9" s="20" t="s">
        <v>481</v>
      </c>
      <c r="E9" s="20"/>
      <c r="F9" s="20"/>
      <c r="G9" s="7">
        <f>COUNTIF(Técnicas!B:B,Tácticas!C9)</f>
        <v>42</v>
      </c>
      <c r="H9" s="7">
        <f>COUNTIF(Reglas!C:C,C9)</f>
        <v>46</v>
      </c>
      <c r="I9" s="48">
        <f>AVERAGEIF(Técnicas!C:C,CONCATENATE(C9,"*"),Técnicas!H:H)</f>
        <v>0.83154761904761954</v>
      </c>
      <c r="J9" s="48">
        <f>AVERAGEIF(Técnicas!C:C,CONCATENATE(C9,"*"),Técnicas!I:I)</f>
        <v>0.66119047619047611</v>
      </c>
      <c r="K9" s="48">
        <f>AVERAGEIF(Técnicas!C:C,CONCATENATE(C9,"*"),Técnicas!J:J)</f>
        <v>0.78047619047619066</v>
      </c>
      <c r="L9" s="48">
        <f>AVERAGEIF(Técnicas!C:C,CONCATENATE(C9,"*"),Técnicas!K:K)</f>
        <v>0.42229402380952374</v>
      </c>
      <c r="M9" s="48">
        <f>AVERAGEIF(Técnicas!C:C,CONCATENATE(C9,"*"),Técnicas!L:L)</f>
        <v>0.40925359523809535</v>
      </c>
      <c r="N9" s="124"/>
      <c r="O9" s="125"/>
      <c r="P9" s="125"/>
      <c r="Q9" s="126"/>
    </row>
    <row r="10" spans="1:17" ht="30" customHeight="1" x14ac:dyDescent="0.3">
      <c r="A10" s="208"/>
      <c r="B10" s="209"/>
      <c r="C10" s="137" t="s">
        <v>497</v>
      </c>
      <c r="D10" s="20" t="s">
        <v>482</v>
      </c>
      <c r="E10" s="20"/>
      <c r="F10" s="20"/>
      <c r="G10" s="7">
        <f>COUNTIF(Técnicas!B:B,Tácticas!C10)</f>
        <v>17</v>
      </c>
      <c r="H10" s="7">
        <f>COUNTIF(Reglas!C:C,C10)</f>
        <v>17</v>
      </c>
      <c r="I10" s="48">
        <f>AVERAGEIF(Técnicas!C:C,CONCATENATE(C10,"*"),Técnicas!H:H)</f>
        <v>0.82823529411764707</v>
      </c>
      <c r="J10" s="48">
        <f>AVERAGEIF(Técnicas!C:C,CONCATENATE(C10,"*"),Técnicas!I:I)</f>
        <v>0.65823529411764714</v>
      </c>
      <c r="K10" s="48">
        <f>AVERAGEIF(Técnicas!C:C,CONCATENATE(C10,"*"),Técnicas!J:J)</f>
        <v>0.77529411764705869</v>
      </c>
      <c r="L10" s="48">
        <f>AVERAGEIF(Técnicas!C:C,CONCATENATE(C10,"*"),Técnicas!K:K)</f>
        <v>0.41671988235294116</v>
      </c>
      <c r="M10" s="48">
        <f>AVERAGEIF(Técnicas!C:C,CONCATENATE(C10,"*"),Técnicas!L:L)</f>
        <v>0.41151541176470591</v>
      </c>
      <c r="N10" s="124"/>
      <c r="O10" s="125"/>
      <c r="P10" s="125"/>
      <c r="Q10" s="126"/>
    </row>
    <row r="11" spans="1:17" ht="30" customHeight="1" x14ac:dyDescent="0.3">
      <c r="A11" s="208"/>
      <c r="B11" s="209"/>
      <c r="C11" s="138" t="s">
        <v>498</v>
      </c>
      <c r="D11" s="22" t="s">
        <v>483</v>
      </c>
      <c r="E11" s="22"/>
      <c r="F11" s="22"/>
      <c r="G11" s="7">
        <f>COUNTIF(Técnicas!B:B,Tácticas!C11)</f>
        <v>30</v>
      </c>
      <c r="H11" s="7">
        <f>COUNTIF(Reglas!C:C,C11)</f>
        <v>30</v>
      </c>
      <c r="I11" s="48">
        <f>AVERAGEIF(Técnicas!C:C,CONCATENATE(C11,"*"),Técnicas!H:H)</f>
        <v>0.83100000000000007</v>
      </c>
      <c r="J11" s="48">
        <f>AVERAGEIF(Técnicas!C:C,CONCATENATE(C11,"*"),Técnicas!I:I)</f>
        <v>0.66666666666666663</v>
      </c>
      <c r="K11" s="48">
        <f>AVERAGEIF(Técnicas!C:C,CONCATENATE(C11,"*"),Técnicas!J:J)</f>
        <v>0.78666666666666674</v>
      </c>
      <c r="L11" s="48">
        <f>AVERAGEIF(Técnicas!C:C,CONCATENATE(C11,"*"),Técnicas!K:K)</f>
        <v>0.42990099999999998</v>
      </c>
      <c r="M11" s="48">
        <f>AVERAGEIF(Técnicas!C:C,CONCATENATE(C11,"*"),Técnicas!L:L)</f>
        <v>0.40109899999999998</v>
      </c>
      <c r="N11" s="182"/>
      <c r="O11" s="183"/>
      <c r="P11" s="183"/>
      <c r="Q11" s="184"/>
    </row>
    <row r="12" spans="1:17" ht="30" customHeight="1" x14ac:dyDescent="0.3">
      <c r="A12" s="208"/>
      <c r="B12" s="209"/>
      <c r="C12" s="138" t="s">
        <v>499</v>
      </c>
      <c r="D12" s="22" t="s">
        <v>484</v>
      </c>
      <c r="E12" s="22"/>
      <c r="F12" s="22"/>
      <c r="G12" s="7">
        <f>COUNTIF(Técnicas!B:B,Tácticas!C12)</f>
        <v>9</v>
      </c>
      <c r="H12" s="7">
        <f>COUNTIF(Reglas!C:C,C12)</f>
        <v>9</v>
      </c>
      <c r="I12" s="48">
        <f>AVERAGEIF(Técnicas!C:C,CONCATENATE(C12,"*"),Técnicas!H:H)</f>
        <v>0.82000000000000017</v>
      </c>
      <c r="J12" s="48">
        <f>AVERAGEIF(Técnicas!C:C,CONCATENATE(C12,"*"),Técnicas!I:I)</f>
        <v>0.64222222222222214</v>
      </c>
      <c r="K12" s="48">
        <f>AVERAGEIF(Técnicas!C:C,CONCATENATE(C12,"*"),Técnicas!J:J)</f>
        <v>0.77666666666666662</v>
      </c>
      <c r="L12" s="48">
        <f>AVERAGEIF(Técnicas!C:C,CONCATENATE(C12,"*"),Técnicas!K:K)</f>
        <v>0.40030511111111111</v>
      </c>
      <c r="M12" s="48">
        <f>AVERAGEIF(Técnicas!C:C,CONCATENATE(C12,"*"),Técnicas!L:L)</f>
        <v>0.4196948888888889</v>
      </c>
      <c r="N12" s="182"/>
      <c r="O12" s="183"/>
      <c r="P12" s="183"/>
      <c r="Q12" s="184"/>
    </row>
    <row r="13" spans="1:17" ht="30" customHeight="1" x14ac:dyDescent="0.3">
      <c r="A13" s="208"/>
      <c r="B13" s="209"/>
      <c r="C13" s="138" t="s">
        <v>500</v>
      </c>
      <c r="D13" s="22" t="s">
        <v>485</v>
      </c>
      <c r="E13" s="22"/>
      <c r="F13" s="22"/>
      <c r="G13" s="7">
        <f>COUNTIF(Técnicas!B:B,Tácticas!C13)</f>
        <v>17</v>
      </c>
      <c r="H13" s="7">
        <f>COUNTIF(Reglas!C:C,C13)</f>
        <v>23</v>
      </c>
      <c r="I13" s="48">
        <f>AVERAGEIF(Técnicas!C:C,CONCATENATE(C13,"*"),Técnicas!H:H)</f>
        <v>0.83411764705882341</v>
      </c>
      <c r="J13" s="48">
        <f>AVERAGEIF(Técnicas!C:C,CONCATENATE(C13,"*"),Técnicas!I:I)</f>
        <v>0.6655882352941177</v>
      </c>
      <c r="K13" s="48">
        <f>AVERAGEIF(Técnicas!C:C,CONCATENATE(C13,"*"),Técnicas!J:J)</f>
        <v>0.79176470588235304</v>
      </c>
      <c r="L13" s="48">
        <f>AVERAGEIF(Técnicas!C:C,CONCATENATE(C13,"*"),Técnicas!K:K)</f>
        <v>0.43321047058823531</v>
      </c>
      <c r="M13" s="48">
        <f>AVERAGEIF(Técnicas!C:C,CONCATENATE(C13,"*"),Técnicas!L:L)</f>
        <v>0.40090717647058821</v>
      </c>
      <c r="N13" s="182"/>
      <c r="O13" s="183"/>
      <c r="P13" s="183"/>
      <c r="Q13" s="184"/>
    </row>
    <row r="14" spans="1:17" ht="30" customHeight="1" x14ac:dyDescent="0.3">
      <c r="A14" s="208"/>
      <c r="B14" s="209"/>
      <c r="C14" s="138" t="s">
        <v>50</v>
      </c>
      <c r="D14" s="22" t="s">
        <v>35</v>
      </c>
      <c r="E14" s="22"/>
      <c r="F14" s="22"/>
      <c r="G14" s="7">
        <f>COUNTIF(Técnicas!B:B,Tácticas!C14)</f>
        <v>16</v>
      </c>
      <c r="H14" s="7">
        <f>COUNTIF(Reglas!C:C,C14)</f>
        <v>33</v>
      </c>
      <c r="I14" s="48">
        <f>AVERAGEIF(Técnicas!C:C,CONCATENATE(C14,"*"),Técnicas!H:H)</f>
        <v>0.82781249999999995</v>
      </c>
      <c r="J14" s="48">
        <f>AVERAGEIF(Técnicas!C:C,CONCATENATE(C14,"*"),Técnicas!I:I)</f>
        <v>0.66249999999999998</v>
      </c>
      <c r="K14" s="48">
        <f>AVERAGEIF(Técnicas!C:C,CONCATENATE(C14,"*"),Técnicas!J:J)</f>
        <v>0.79656250000000006</v>
      </c>
      <c r="L14" s="48">
        <f>AVERAGEIF(Técnicas!C:C,CONCATENATE(C14,"*"),Técnicas!K:K)</f>
        <v>0.43020968749999999</v>
      </c>
      <c r="M14" s="48">
        <f>AVERAGEIF(Técnicas!C:C,CONCATENATE(C14,"*"),Técnicas!L:L)</f>
        <v>0.39760281249999996</v>
      </c>
      <c r="N14" s="182"/>
      <c r="O14" s="183"/>
      <c r="P14" s="183"/>
      <c r="Q14" s="184"/>
    </row>
    <row r="15" spans="1:17" ht="30" customHeight="1" x14ac:dyDescent="0.3">
      <c r="A15" s="208"/>
      <c r="B15" s="209"/>
      <c r="C15" s="138" t="s">
        <v>501</v>
      </c>
      <c r="D15" s="22" t="s">
        <v>486</v>
      </c>
      <c r="E15" s="22"/>
      <c r="F15" s="22"/>
      <c r="G15" s="7">
        <f>COUNTIF(Técnicas!B:B,Tácticas!C15)</f>
        <v>9</v>
      </c>
      <c r="H15" s="7">
        <f>COUNTIF(Reglas!C:C,C15)</f>
        <v>18</v>
      </c>
      <c r="I15" s="48">
        <f>AVERAGEIF(Técnicas!C:C,CONCATENATE(C15,"*"),Técnicas!H:H)</f>
        <v>0.82944444444444454</v>
      </c>
      <c r="J15" s="48">
        <f>AVERAGEIF(Técnicas!C:C,CONCATENATE(C15,"*"),Técnicas!I:I)</f>
        <v>0.6661111111111111</v>
      </c>
      <c r="K15" s="48">
        <f>AVERAGEIF(Técnicas!C:C,CONCATENATE(C15,"*"),Técnicas!J:J)</f>
        <v>0.78166666666666673</v>
      </c>
      <c r="L15" s="48">
        <f>AVERAGEIF(Técnicas!C:C,CONCATENATE(C15,"*"),Técnicas!K:K)</f>
        <v>0.42498211111111112</v>
      </c>
      <c r="M15" s="48">
        <f>AVERAGEIF(Técnicas!C:C,CONCATENATE(C15,"*"),Técnicas!L:L)</f>
        <v>0.40446233333333337</v>
      </c>
      <c r="N15" s="124"/>
      <c r="O15" s="125"/>
      <c r="P15" s="125"/>
      <c r="Q15" s="126"/>
    </row>
    <row r="16" spans="1:17" ht="30" customHeight="1" thickBot="1" x14ac:dyDescent="0.35">
      <c r="A16" s="210"/>
      <c r="B16" s="211"/>
      <c r="C16" s="138" t="s">
        <v>502</v>
      </c>
      <c r="D16" s="22" t="s">
        <v>487</v>
      </c>
      <c r="E16" s="22"/>
      <c r="F16" s="22"/>
      <c r="G16" s="7">
        <f>COUNTIF(Técnicas!B:B,Tácticas!C16)</f>
        <v>13</v>
      </c>
      <c r="H16" s="7">
        <f>COUNTIF(Reglas!C:C,C16)</f>
        <v>26</v>
      </c>
      <c r="I16" s="48">
        <f>AVERAGEIF(Técnicas!C:C,CONCATENATE(C16,"*"),Técnicas!H:H)</f>
        <v>0.8373076923076922</v>
      </c>
      <c r="J16" s="48">
        <f>AVERAGEIF(Técnicas!C:C,CONCATENATE(C16,"*"),Técnicas!I:I)</f>
        <v>0.65923076923076929</v>
      </c>
      <c r="K16" s="48">
        <f>AVERAGEIF(Técnicas!C:C,CONCATENATE(C16,"*"),Técnicas!J:J)</f>
        <v>0.79115384615384621</v>
      </c>
      <c r="L16" s="48">
        <f>AVERAGEIF(Técnicas!C:C,CONCATENATE(C16,"*"),Técnicas!K:K)</f>
        <v>0.42881146153846156</v>
      </c>
      <c r="M16" s="48">
        <f>AVERAGEIF(Técnicas!C:C,CONCATENATE(C16,"*"),Técnicas!L:L)</f>
        <v>0.40849623076923081</v>
      </c>
      <c r="N16" s="182"/>
      <c r="O16" s="183"/>
      <c r="P16" s="183"/>
      <c r="Q16" s="184"/>
    </row>
    <row r="17" spans="1:17" ht="30" customHeight="1" x14ac:dyDescent="0.3">
      <c r="A17" s="8"/>
      <c r="B17" s="8"/>
      <c r="C17" s="23"/>
      <c r="D17" s="24"/>
      <c r="E17" s="24"/>
      <c r="F17" s="24"/>
      <c r="G17" s="50"/>
      <c r="H17" s="50"/>
      <c r="I17" s="49"/>
      <c r="J17" s="49"/>
      <c r="K17" s="49"/>
      <c r="L17" s="49"/>
      <c r="M17" s="49"/>
      <c r="N17" s="26"/>
      <c r="O17" s="26"/>
      <c r="P17" s="26"/>
      <c r="Q17" s="26"/>
    </row>
    <row r="18" spans="1:17" ht="30" customHeight="1" x14ac:dyDescent="0.3">
      <c r="A18" s="196" t="s">
        <v>488</v>
      </c>
      <c r="B18" s="197"/>
      <c r="C18" s="21" t="s">
        <v>51</v>
      </c>
      <c r="D18" s="25" t="s">
        <v>489</v>
      </c>
      <c r="E18" s="25"/>
      <c r="F18" s="25"/>
      <c r="G18" s="7">
        <f>COUNTIF(Técnicas!B:B,Tácticas!C18)</f>
        <v>1</v>
      </c>
      <c r="H18" s="7">
        <f>COUNTIF(Reglas!C:C,C18)</f>
        <v>6</v>
      </c>
      <c r="I18" s="48">
        <f>AVERAGEIF(Técnicas!C:C,CONCATENATE(C18,"*"),Técnicas!H:H)</f>
        <v>0.77500000000000002</v>
      </c>
      <c r="J18" s="48">
        <f>AVERAGEIF(Técnicas!C:C,CONCATENATE(C18,"*"),Técnicas!I:I)</f>
        <v>0.66</v>
      </c>
      <c r="K18" s="48">
        <f>AVERAGEIF(Técnicas!C:C,CONCATENATE(C18,"*"),Técnicas!J:J)</f>
        <v>0.82333333333333325</v>
      </c>
      <c r="L18" s="48">
        <f>AVERAGEIF(Técnicas!C:C,CONCATENATE(C18,"*"),Técnicas!K:K)</f>
        <v>0.41814200000000001</v>
      </c>
      <c r="M18" s="48">
        <f>AVERAGEIF(Técnicas!C:C,CONCATENATE(C18,"*"),Técnicas!L:L)</f>
        <v>0.35685800000000006</v>
      </c>
      <c r="N18" s="182"/>
      <c r="O18" s="183"/>
      <c r="P18" s="183"/>
      <c r="Q18" s="184"/>
    </row>
    <row r="19" spans="1:17" ht="30" customHeight="1" x14ac:dyDescent="0.3">
      <c r="A19" s="198"/>
      <c r="B19" s="199"/>
      <c r="C19" s="21" t="s">
        <v>52</v>
      </c>
      <c r="D19" s="25" t="s">
        <v>504</v>
      </c>
      <c r="E19" s="25"/>
      <c r="F19" s="25"/>
      <c r="G19" s="7">
        <f>COUNTIF(Técnicas!B:B,Tácticas!C19)</f>
        <v>1</v>
      </c>
      <c r="H19" s="7">
        <f>COUNTIF(Reglas!C:C,C19)</f>
        <v>6</v>
      </c>
      <c r="I19" s="48">
        <f>AVERAGEIF(Técnicas!C:C,CONCATENATE(C19,"*"),Técnicas!H:H)</f>
        <v>0.81833333333333336</v>
      </c>
      <c r="J19" s="48">
        <f>AVERAGEIF(Técnicas!C:C,CONCATENATE(C19,"*"),Técnicas!I:I)</f>
        <v>0.68333333333333324</v>
      </c>
      <c r="K19" s="48">
        <f>AVERAGEIF(Técnicas!C:C,CONCATENATE(C19,"*"),Técnicas!J:J)</f>
        <v>0.76999999999999991</v>
      </c>
      <c r="L19" s="48">
        <f>AVERAGEIF(Técnicas!C:C,CONCATENATE(C19,"*"),Técnicas!K:K)</f>
        <v>0.42162999999999995</v>
      </c>
      <c r="M19" s="48">
        <f>AVERAGEIF(Técnicas!C:C,CONCATENATE(C19,"*"),Técnicas!L:L)</f>
        <v>0.39670333333333335</v>
      </c>
      <c r="N19" s="182"/>
      <c r="O19" s="183"/>
      <c r="P19" s="183"/>
      <c r="Q19" s="184"/>
    </row>
    <row r="20" spans="1:17" ht="30" customHeight="1" x14ac:dyDescent="0.3">
      <c r="A20" s="198"/>
      <c r="B20" s="199"/>
      <c r="C20" s="21" t="s">
        <v>58</v>
      </c>
      <c r="D20" s="22" t="s">
        <v>490</v>
      </c>
      <c r="E20" s="22"/>
      <c r="F20" s="22"/>
      <c r="G20" s="7">
        <f>COUNTIF(Técnicas!B:B,Tácticas!C20)</f>
        <v>1</v>
      </c>
      <c r="H20" s="7">
        <f>COUNTIF(Reglas!C:C,C20)</f>
        <v>6</v>
      </c>
      <c r="I20" s="48">
        <f>AVERAGEIF(Técnicas!C:C,CONCATENATE(C20,"*"),Técnicas!H:H)</f>
        <v>0.8666666666666667</v>
      </c>
      <c r="J20" s="48">
        <f>AVERAGEIF(Técnicas!C:C,CONCATENATE(C20,"*"),Técnicas!I:I)</f>
        <v>0.66666666666666663</v>
      </c>
      <c r="K20" s="48">
        <f>AVERAGEIF(Técnicas!C:C,CONCATENATE(C20,"*"),Técnicas!J:J)</f>
        <v>0.76333333333333331</v>
      </c>
      <c r="L20" s="48">
        <f>AVERAGEIF(Técnicas!C:C,CONCATENATE(C20,"*"),Técnicas!K:K)</f>
        <v>0.42896666666666666</v>
      </c>
      <c r="M20" s="48">
        <f>AVERAGEIF(Técnicas!C:C,CONCATENATE(C20,"*"),Técnicas!L:L)</f>
        <v>0.43769999999999998</v>
      </c>
      <c r="N20" s="202"/>
      <c r="O20" s="203"/>
      <c r="P20" s="203"/>
      <c r="Q20" s="204"/>
    </row>
    <row r="21" spans="1:17" ht="30" customHeight="1" x14ac:dyDescent="0.3">
      <c r="A21" s="198"/>
      <c r="B21" s="199"/>
      <c r="C21" s="21" t="s">
        <v>68</v>
      </c>
      <c r="D21" s="22" t="s">
        <v>505</v>
      </c>
      <c r="E21" s="22"/>
      <c r="F21" s="22"/>
      <c r="G21" s="7">
        <f>COUNTIF(Técnicas!B:B,Tácticas!C21)</f>
        <v>1</v>
      </c>
      <c r="H21" s="7">
        <f>COUNTIF(Reglas!C:C,C21)</f>
        <v>6</v>
      </c>
      <c r="I21" s="48">
        <f>AVERAGEIF(Técnicas!C:C,CONCATENATE(C21,"*"),Técnicas!H:H)</f>
        <v>0.86499999999999988</v>
      </c>
      <c r="J21" s="48">
        <f>AVERAGEIF(Técnicas!C:C,CONCATENATE(C21,"*"),Técnicas!I:I)</f>
        <v>0.64166666666666672</v>
      </c>
      <c r="K21" s="48">
        <f>AVERAGEIF(Técnicas!C:C,CONCATENATE(C21,"*"),Técnicas!J:J)</f>
        <v>0.76000000000000012</v>
      </c>
      <c r="L21" s="48">
        <f>AVERAGEIF(Técnicas!C:C,CONCATENATE(C21,"*"),Técnicas!K:K)</f>
        <v>0.41573666666666664</v>
      </c>
      <c r="M21" s="48">
        <f>AVERAGEIF(Técnicas!C:C,CONCATENATE(C21,"*"),Técnicas!L:L)</f>
        <v>0.44926333333333329</v>
      </c>
      <c r="N21" s="202"/>
      <c r="O21" s="203"/>
      <c r="P21" s="203"/>
      <c r="Q21" s="204"/>
    </row>
    <row r="22" spans="1:17" ht="30" customHeight="1" x14ac:dyDescent="0.3">
      <c r="A22" s="198"/>
      <c r="B22" s="199"/>
      <c r="C22" s="21" t="s">
        <v>53</v>
      </c>
      <c r="D22" s="22" t="s">
        <v>491</v>
      </c>
      <c r="E22" s="22"/>
      <c r="F22" s="22"/>
      <c r="G22" s="7">
        <f>COUNTIF(Técnicas!B:B,Tácticas!C22)</f>
        <v>1</v>
      </c>
      <c r="H22" s="7">
        <f>COUNTIF(Reglas!C:C,C22)</f>
        <v>6</v>
      </c>
      <c r="I22" s="48">
        <f>AVERAGEIF(Técnicas!C:C,CONCATENATE(C22,"*"),Técnicas!H:H)</f>
        <v>0.85166666666666657</v>
      </c>
      <c r="J22" s="48">
        <f>AVERAGEIF(Técnicas!C:C,CONCATENATE(C22,"*"),Técnicas!I:I)</f>
        <v>0.65499999999999992</v>
      </c>
      <c r="K22" s="48">
        <f>AVERAGEIF(Técnicas!C:C,CONCATENATE(C22,"*"),Técnicas!J:J)</f>
        <v>0.7416666666666667</v>
      </c>
      <c r="L22" s="48">
        <f>AVERAGEIF(Técnicas!C:C,CONCATENATE(C22,"*"),Técnicas!K:K)</f>
        <v>0.41093099999999999</v>
      </c>
      <c r="M22" s="48">
        <f>AVERAGEIF(Técnicas!C:C,CONCATENATE(C22,"*"),Técnicas!L:L)</f>
        <v>0.44073566666666669</v>
      </c>
      <c r="N22" s="202"/>
      <c r="O22" s="203"/>
      <c r="P22" s="203"/>
      <c r="Q22" s="204"/>
    </row>
    <row r="23" spans="1:17" s="2" customFormat="1" ht="30" customHeight="1" x14ac:dyDescent="0.3">
      <c r="A23" s="200"/>
      <c r="B23" s="201"/>
      <c r="C23" s="21" t="s">
        <v>54</v>
      </c>
      <c r="D23" s="25" t="s">
        <v>506</v>
      </c>
      <c r="E23" s="25"/>
      <c r="F23" s="25"/>
      <c r="G23" s="7">
        <f>COUNTIF(Técnicas!B:B,Tácticas!C23)</f>
        <v>1</v>
      </c>
      <c r="H23" s="7">
        <f>COUNTIF(Reglas!C:C,C23)</f>
        <v>6</v>
      </c>
      <c r="I23" s="48">
        <f>AVERAGEIF(Técnicas!C:C,CONCATENATE(C23,"*"),Técnicas!H:H)</f>
        <v>0.81666666666666676</v>
      </c>
      <c r="J23" s="48">
        <f>AVERAGEIF(Técnicas!C:C,CONCATENATE(C23,"*"),Técnicas!I:I)</f>
        <v>0.66833333333333345</v>
      </c>
      <c r="K23" s="48">
        <f>AVERAGEIF(Técnicas!C:C,CONCATENATE(C23,"*"),Técnicas!J:J)</f>
        <v>0.79166666666666663</v>
      </c>
      <c r="L23" s="48">
        <f>AVERAGEIF(Técnicas!C:C,CONCATENATE(C23,"*"),Técnicas!K:K)</f>
        <v>0.42909866666666668</v>
      </c>
      <c r="M23" s="48">
        <f>AVERAGEIF(Técnicas!C:C,CONCATENATE(C23,"*"),Técnicas!L:L)</f>
        <v>0.38756800000000008</v>
      </c>
      <c r="N23" s="205"/>
      <c r="O23" s="206"/>
      <c r="P23" s="206"/>
      <c r="Q23" s="207"/>
    </row>
    <row r="24" spans="1:17" s="2" customFormat="1" ht="15" thickBot="1" x14ac:dyDescent="0.35">
      <c r="A24" s="10"/>
      <c r="B24" s="10"/>
      <c r="C24" s="11"/>
      <c r="D24" s="10"/>
      <c r="E24" s="10"/>
      <c r="F24" s="10"/>
      <c r="G24" s="10"/>
      <c r="H24" s="10"/>
      <c r="I24" s="10"/>
      <c r="J24" s="10"/>
      <c r="K24" s="10"/>
      <c r="L24" s="10"/>
      <c r="M24" s="10"/>
      <c r="N24" s="10"/>
      <c r="O24" s="10"/>
      <c r="P24" s="10"/>
      <c r="Q24" s="10"/>
    </row>
    <row r="25" spans="1:17" s="2" customFormat="1" ht="34.200000000000003" thickBot="1" x14ac:dyDescent="0.35">
      <c r="A25" s="65"/>
      <c r="B25" s="66"/>
      <c r="C25" s="66" t="s">
        <v>635</v>
      </c>
      <c r="D25" s="66"/>
      <c r="E25" s="66"/>
      <c r="F25" s="66"/>
      <c r="G25" s="66"/>
      <c r="H25" s="66"/>
      <c r="I25" s="66"/>
      <c r="J25" s="66"/>
      <c r="K25" s="66"/>
      <c r="L25" s="66"/>
      <c r="M25" s="66"/>
      <c r="N25" s="66"/>
      <c r="O25" s="66"/>
      <c r="P25" s="66"/>
      <c r="Q25" s="67"/>
    </row>
    <row r="26" spans="1:17" s="2" customFormat="1" ht="15" thickBot="1" x14ac:dyDescent="0.35">
      <c r="A26" s="10"/>
      <c r="B26" s="15"/>
      <c r="C26" s="15"/>
      <c r="D26" s="15"/>
      <c r="E26" s="15"/>
      <c r="F26" s="15"/>
      <c r="G26" s="15"/>
      <c r="H26" s="15"/>
      <c r="I26" s="15"/>
      <c r="J26" s="15"/>
      <c r="K26" s="15"/>
      <c r="L26" s="15"/>
      <c r="M26" s="15"/>
      <c r="N26" s="15"/>
      <c r="O26" s="15"/>
      <c r="P26" s="15"/>
      <c r="Q26" s="15"/>
    </row>
    <row r="27" spans="1:17" s="2" customFormat="1" ht="29.4" thickBot="1" x14ac:dyDescent="0.35">
      <c r="A27" s="10"/>
      <c r="B27" s="10"/>
      <c r="C27" s="191" t="s">
        <v>1436</v>
      </c>
      <c r="D27" s="192"/>
      <c r="E27" s="192"/>
      <c r="F27" s="193"/>
      <c r="G27" s="97" t="s">
        <v>16</v>
      </c>
      <c r="H27" s="122"/>
      <c r="I27" s="7" t="s">
        <v>1437</v>
      </c>
      <c r="J27" s="150" t="s">
        <v>1438</v>
      </c>
      <c r="K27" s="7" t="s">
        <v>1678</v>
      </c>
      <c r="L27" s="7" t="s">
        <v>1679</v>
      </c>
      <c r="M27" s="7" t="s">
        <v>1680</v>
      </c>
      <c r="N27" s="99"/>
      <c r="O27" s="99"/>
      <c r="P27" s="99"/>
      <c r="Q27" s="10"/>
    </row>
    <row r="28" spans="1:17" ht="31.5" customHeight="1" x14ac:dyDescent="0.6">
      <c r="A28" s="9"/>
      <c r="B28" s="9"/>
      <c r="C28" s="185" t="s">
        <v>1681</v>
      </c>
      <c r="D28" s="186"/>
      <c r="E28" s="186"/>
      <c r="F28" s="187"/>
      <c r="G28" s="114">
        <f>AVERAGE(I28:K28)</f>
        <v>0.72774611157890956</v>
      </c>
      <c r="H28" s="9"/>
      <c r="I28" s="120">
        <f>AVERAGE(I3:I23)</f>
        <v>0.79690189690001934</v>
      </c>
      <c r="J28" s="120">
        <f>AVERAGE(J3:J23)</f>
        <v>0.63187050265216638</v>
      </c>
      <c r="K28" s="120">
        <f>AVERAGE(K3:K23)</f>
        <v>0.75446593518454308</v>
      </c>
      <c r="L28" s="121">
        <f>AVERAGE(L3:L23)</f>
        <v>0.40674551419489713</v>
      </c>
      <c r="M28" s="120">
        <f>AVERAGE(M3:M23)</f>
        <v>0.39015638270512193</v>
      </c>
      <c r="N28" s="123"/>
      <c r="O28" s="123"/>
      <c r="P28" s="123"/>
      <c r="Q28" s="14"/>
    </row>
    <row r="29" spans="1:17" ht="31.5" customHeight="1" thickBot="1" x14ac:dyDescent="0.35">
      <c r="A29" s="9"/>
      <c r="B29" s="9"/>
      <c r="C29" s="188" t="s">
        <v>1682</v>
      </c>
      <c r="D29" s="189"/>
      <c r="E29" s="189"/>
      <c r="F29" s="190"/>
      <c r="G29" s="115">
        <f>1-L28</f>
        <v>0.59325448580510287</v>
      </c>
      <c r="H29" s="9"/>
      <c r="I29" s="9"/>
      <c r="J29" s="13"/>
      <c r="K29" s="13"/>
      <c r="L29" s="13"/>
      <c r="M29" s="13"/>
      <c r="N29" s="13"/>
      <c r="O29" s="13"/>
      <c r="P29" s="13"/>
      <c r="Q29" s="9" t="s">
        <v>1</v>
      </c>
    </row>
    <row r="30" spans="1:17" ht="16.2" thickBot="1" x14ac:dyDescent="0.35">
      <c r="A30" s="9"/>
      <c r="B30" s="9"/>
      <c r="C30" s="9"/>
      <c r="D30" s="12"/>
      <c r="E30" s="12"/>
      <c r="F30" s="12"/>
      <c r="G30" s="9"/>
      <c r="H30" s="9"/>
      <c r="I30" s="9"/>
      <c r="J30" s="13"/>
      <c r="K30" s="13"/>
      <c r="L30" s="13"/>
      <c r="M30" s="13"/>
      <c r="N30" s="13"/>
      <c r="O30" s="13"/>
      <c r="P30" s="13"/>
      <c r="Q30" s="9"/>
    </row>
    <row r="31" spans="1:17" ht="34.5" customHeight="1" thickBot="1" x14ac:dyDescent="0.35">
      <c r="A31" s="70"/>
      <c r="B31" s="68"/>
      <c r="C31" s="68" t="s">
        <v>636</v>
      </c>
      <c r="D31" s="68"/>
      <c r="E31" s="68"/>
      <c r="F31" s="68"/>
      <c r="G31" s="68"/>
      <c r="H31" s="68"/>
      <c r="I31" s="68"/>
      <c r="J31" s="68"/>
      <c r="K31" s="68"/>
      <c r="L31" s="68"/>
      <c r="M31" s="68"/>
      <c r="N31" s="68"/>
      <c r="O31" s="68"/>
      <c r="P31" s="68"/>
      <c r="Q31" s="69"/>
    </row>
    <row r="32" spans="1:17" x14ac:dyDescent="0.3">
      <c r="A32" s="9"/>
      <c r="B32" s="9"/>
      <c r="C32" s="9"/>
      <c r="D32" s="9"/>
      <c r="E32" s="9"/>
      <c r="F32" s="9"/>
      <c r="G32" s="9"/>
      <c r="H32" s="9"/>
      <c r="I32" s="9"/>
      <c r="J32" s="9"/>
      <c r="K32" s="9"/>
      <c r="L32" s="9"/>
      <c r="M32" s="9"/>
      <c r="N32" s="100"/>
      <c r="O32" s="9"/>
      <c r="P32" s="9"/>
      <c r="Q32" s="9"/>
    </row>
    <row r="33" spans="1:17" ht="34.5" customHeight="1" x14ac:dyDescent="0.35">
      <c r="A33" s="9"/>
      <c r="B33" s="98" t="s">
        <v>1446</v>
      </c>
      <c r="C33" s="9"/>
      <c r="D33" s="9"/>
      <c r="E33" s="9"/>
      <c r="F33" s="9"/>
      <c r="G33" s="98" t="s">
        <v>1440</v>
      </c>
      <c r="H33" s="9"/>
      <c r="I33" s="9"/>
      <c r="J33" s="9"/>
      <c r="K33" s="9"/>
      <c r="L33" s="9"/>
      <c r="M33" s="9"/>
      <c r="O33" s="98" t="s">
        <v>1439</v>
      </c>
      <c r="P33" s="98"/>
    </row>
    <row r="34" spans="1:17" x14ac:dyDescent="0.3">
      <c r="A34" s="9"/>
      <c r="B34" s="9"/>
      <c r="C34" s="9"/>
      <c r="D34" s="9"/>
      <c r="E34" s="9"/>
      <c r="F34" s="9"/>
      <c r="G34" s="9"/>
      <c r="H34" s="9"/>
      <c r="I34" s="9"/>
      <c r="J34" s="9"/>
      <c r="K34" s="9"/>
      <c r="L34" s="9"/>
      <c r="M34" s="9"/>
      <c r="N34" s="9"/>
      <c r="O34" s="9"/>
      <c r="P34" s="9"/>
      <c r="Q34" s="9"/>
    </row>
    <row r="35" spans="1:17" x14ac:dyDescent="0.3">
      <c r="A35" s="9"/>
      <c r="B35" s="9"/>
      <c r="C35" s="9"/>
      <c r="D35" s="9"/>
      <c r="E35" s="9"/>
      <c r="F35" s="9"/>
      <c r="G35" s="9"/>
      <c r="H35" s="9"/>
      <c r="I35" s="9"/>
      <c r="J35" s="9"/>
      <c r="K35" s="9"/>
      <c r="L35" s="9"/>
      <c r="M35" s="9"/>
      <c r="N35" s="101"/>
      <c r="O35" s="9"/>
      <c r="P35" s="101"/>
      <c r="Q35" s="9"/>
    </row>
    <row r="36" spans="1:17" x14ac:dyDescent="0.3">
      <c r="A36" s="9"/>
      <c r="B36" s="9"/>
      <c r="C36" s="9"/>
      <c r="D36" s="9"/>
      <c r="E36" s="9"/>
      <c r="F36" s="9"/>
      <c r="G36" s="9"/>
      <c r="H36" s="9"/>
      <c r="I36" s="9"/>
      <c r="J36" s="9"/>
      <c r="K36" s="9"/>
      <c r="L36" s="9"/>
      <c r="M36" s="9"/>
      <c r="N36" s="101"/>
      <c r="O36" s="9"/>
      <c r="P36" s="101"/>
      <c r="Q36" s="9"/>
    </row>
    <row r="37" spans="1:17" x14ac:dyDescent="0.3">
      <c r="A37" s="9"/>
      <c r="B37" s="9"/>
      <c r="C37" s="9"/>
      <c r="D37" s="9"/>
      <c r="E37" s="9"/>
      <c r="F37" s="9"/>
      <c r="G37" s="9"/>
      <c r="H37" s="9"/>
      <c r="I37" s="9"/>
      <c r="J37" s="9"/>
      <c r="K37" s="9"/>
      <c r="L37" s="9"/>
      <c r="M37" s="9"/>
      <c r="N37" s="9"/>
      <c r="O37" s="9"/>
      <c r="P37" s="101"/>
      <c r="Q37" s="9"/>
    </row>
    <row r="38" spans="1:17" x14ac:dyDescent="0.3">
      <c r="A38" s="9"/>
      <c r="B38" s="9"/>
      <c r="C38" s="9"/>
      <c r="D38" s="9"/>
      <c r="E38" s="9"/>
      <c r="F38" s="9"/>
      <c r="G38" s="9"/>
      <c r="H38" s="9"/>
      <c r="I38" s="9"/>
      <c r="J38" s="9"/>
      <c r="K38" s="9"/>
      <c r="L38" s="9"/>
      <c r="M38" s="9"/>
      <c r="N38" s="9"/>
      <c r="O38" s="9"/>
      <c r="P38" s="101"/>
      <c r="Q38" s="9"/>
    </row>
    <row r="39" spans="1:17" x14ac:dyDescent="0.3">
      <c r="A39" s="9"/>
      <c r="B39" s="9"/>
      <c r="C39" s="9"/>
      <c r="D39" s="9"/>
      <c r="E39" s="9"/>
      <c r="F39" s="9"/>
      <c r="G39" s="9"/>
      <c r="H39" s="9"/>
      <c r="I39" s="9"/>
      <c r="J39" s="9"/>
      <c r="K39" s="9"/>
      <c r="L39" s="9"/>
      <c r="M39" s="9"/>
      <c r="N39" s="9"/>
      <c r="O39" s="9"/>
      <c r="P39" s="101"/>
      <c r="Q39" s="9"/>
    </row>
    <row r="40" spans="1:17" x14ac:dyDescent="0.3">
      <c r="A40" s="9"/>
      <c r="B40" s="9"/>
      <c r="C40" s="9"/>
      <c r="D40" s="9"/>
      <c r="E40" s="9"/>
      <c r="F40" s="9"/>
      <c r="G40" s="9"/>
      <c r="H40" s="9"/>
      <c r="I40" s="9"/>
      <c r="J40" s="9"/>
      <c r="K40" s="9"/>
      <c r="L40" s="9"/>
      <c r="M40" s="9"/>
      <c r="N40" s="9"/>
      <c r="O40" s="9"/>
      <c r="P40" s="9"/>
      <c r="Q40" s="9"/>
    </row>
    <row r="41" spans="1:17" x14ac:dyDescent="0.3">
      <c r="A41" s="9"/>
      <c r="B41" s="9"/>
      <c r="C41" s="9"/>
      <c r="D41" s="9"/>
      <c r="E41" s="9"/>
      <c r="F41" s="9"/>
      <c r="G41" s="9"/>
      <c r="H41" s="9"/>
      <c r="I41" s="9"/>
      <c r="J41" s="9"/>
      <c r="K41" s="9"/>
      <c r="L41" s="9"/>
      <c r="M41" s="9"/>
      <c r="N41" s="9"/>
      <c r="O41" s="9"/>
      <c r="P41" s="9"/>
      <c r="Q41" s="9"/>
    </row>
    <row r="42" spans="1:17" x14ac:dyDescent="0.3">
      <c r="A42" s="9"/>
      <c r="B42" s="9"/>
      <c r="C42" s="9"/>
      <c r="D42" s="9"/>
      <c r="E42" s="9"/>
      <c r="F42" s="9"/>
      <c r="G42" s="9"/>
      <c r="H42" s="9"/>
      <c r="I42" s="9"/>
      <c r="J42" s="9"/>
      <c r="K42" s="9"/>
      <c r="L42" s="9"/>
      <c r="M42" s="9"/>
      <c r="N42" s="9"/>
      <c r="O42" s="9"/>
      <c r="P42" s="9"/>
      <c r="Q42" s="9"/>
    </row>
    <row r="43" spans="1:17" x14ac:dyDescent="0.3">
      <c r="A43" s="9"/>
      <c r="B43" s="9"/>
      <c r="C43" s="9"/>
      <c r="D43" s="9"/>
      <c r="E43" s="9"/>
      <c r="F43" s="9"/>
      <c r="G43" s="9"/>
      <c r="H43" s="9"/>
      <c r="I43" s="9"/>
      <c r="J43" s="9"/>
      <c r="K43" s="9"/>
      <c r="L43" s="9"/>
      <c r="M43" s="9"/>
      <c r="N43" s="9"/>
      <c r="O43" s="9"/>
      <c r="P43" s="9"/>
      <c r="Q43" s="9"/>
    </row>
    <row r="44" spans="1:17" x14ac:dyDescent="0.3">
      <c r="A44" s="9"/>
      <c r="B44" s="9"/>
      <c r="C44" s="9"/>
      <c r="D44" s="9"/>
      <c r="E44" s="9"/>
      <c r="F44" s="9"/>
      <c r="G44" s="9"/>
      <c r="H44" s="9"/>
      <c r="I44" s="9"/>
      <c r="J44" s="9"/>
      <c r="K44" s="9"/>
      <c r="L44" s="9"/>
      <c r="M44" s="9"/>
      <c r="N44" s="9"/>
      <c r="O44" s="9"/>
      <c r="P44" s="9"/>
      <c r="Q44" s="9"/>
    </row>
    <row r="45" spans="1:17" x14ac:dyDescent="0.3">
      <c r="A45" s="9"/>
      <c r="B45" s="9"/>
      <c r="C45" s="9"/>
      <c r="D45" s="9"/>
      <c r="E45" s="9"/>
      <c r="F45" s="9"/>
      <c r="G45" s="9"/>
      <c r="H45" s="9"/>
      <c r="I45" s="9"/>
      <c r="J45" s="9"/>
      <c r="K45" s="9"/>
      <c r="L45" s="9"/>
      <c r="M45" s="9"/>
      <c r="N45" s="9"/>
      <c r="O45" s="9"/>
      <c r="P45" s="9"/>
      <c r="Q45" s="9"/>
    </row>
    <row r="46" spans="1:17" x14ac:dyDescent="0.3">
      <c r="A46" s="9"/>
      <c r="B46" s="9"/>
      <c r="C46" s="9"/>
      <c r="D46" s="9"/>
      <c r="E46" s="9"/>
      <c r="F46" s="9"/>
      <c r="G46" s="9"/>
      <c r="H46" s="9"/>
      <c r="I46" s="9"/>
      <c r="J46" s="9"/>
      <c r="K46" s="9"/>
      <c r="L46" s="9"/>
      <c r="M46" s="9"/>
      <c r="N46" s="9"/>
      <c r="O46" s="9"/>
      <c r="P46" s="9"/>
      <c r="Q46" s="9"/>
    </row>
    <row r="47" spans="1:17" x14ac:dyDescent="0.3">
      <c r="A47" s="9"/>
      <c r="B47" s="9"/>
      <c r="C47" s="9"/>
      <c r="D47" s="9"/>
      <c r="E47" s="9"/>
      <c r="F47" s="9"/>
      <c r="G47" s="9"/>
      <c r="H47" s="9"/>
      <c r="I47" s="9"/>
      <c r="J47" s="9"/>
      <c r="K47" s="9"/>
      <c r="L47" s="9"/>
      <c r="M47" s="9"/>
      <c r="N47" s="9"/>
      <c r="O47" s="9"/>
      <c r="P47" s="9"/>
      <c r="Q47" s="9"/>
    </row>
    <row r="48" spans="1:17" x14ac:dyDescent="0.3">
      <c r="A48" s="9"/>
      <c r="B48" s="9"/>
      <c r="C48" s="9"/>
      <c r="D48" s="9"/>
      <c r="E48" s="9"/>
      <c r="F48" s="9"/>
      <c r="G48" s="9"/>
      <c r="H48" s="9"/>
      <c r="I48" s="9"/>
      <c r="J48" s="9"/>
      <c r="K48" s="9"/>
      <c r="L48" s="9"/>
      <c r="M48" s="9"/>
      <c r="N48" s="9"/>
      <c r="O48" s="9"/>
      <c r="P48" s="9"/>
      <c r="Q48" s="9"/>
    </row>
    <row r="49" spans="1:17" x14ac:dyDescent="0.3">
      <c r="A49" s="9"/>
      <c r="B49" s="9"/>
      <c r="C49" s="9"/>
      <c r="D49" s="9"/>
      <c r="E49" s="9"/>
      <c r="F49" s="9"/>
      <c r="G49" s="9"/>
      <c r="H49" s="9"/>
      <c r="I49" s="9"/>
      <c r="J49" s="9"/>
      <c r="K49" s="9"/>
      <c r="L49" s="9"/>
      <c r="M49" s="9"/>
      <c r="N49" s="9"/>
      <c r="O49" s="9"/>
      <c r="P49" s="9"/>
      <c r="Q49" s="9"/>
    </row>
    <row r="50" spans="1:17" x14ac:dyDescent="0.3">
      <c r="A50" s="9"/>
      <c r="B50" s="9"/>
      <c r="C50" s="9"/>
      <c r="D50" s="9"/>
      <c r="E50" s="9"/>
      <c r="F50" s="9"/>
      <c r="G50" s="9"/>
      <c r="H50" s="9"/>
      <c r="I50" s="9"/>
      <c r="J50" s="9"/>
      <c r="K50" s="9"/>
      <c r="L50" s="9"/>
      <c r="M50" s="9"/>
      <c r="N50" s="9"/>
      <c r="O50" s="9"/>
      <c r="P50" s="9"/>
      <c r="Q50" s="9"/>
    </row>
    <row r="51" spans="1:17" x14ac:dyDescent="0.3">
      <c r="A51" s="9"/>
      <c r="B51" s="9"/>
      <c r="C51" s="9"/>
      <c r="D51" s="9"/>
      <c r="E51" s="9"/>
      <c r="F51" s="9"/>
      <c r="G51" s="9"/>
      <c r="H51" s="9"/>
      <c r="I51" s="9"/>
      <c r="J51" s="9"/>
      <c r="K51" s="9"/>
      <c r="L51" s="9"/>
      <c r="M51" s="9"/>
      <c r="N51" s="9"/>
      <c r="O51" s="9"/>
      <c r="P51" s="9"/>
      <c r="Q51" s="9"/>
    </row>
    <row r="52" spans="1:17" x14ac:dyDescent="0.3">
      <c r="A52" s="9"/>
      <c r="B52" s="9"/>
      <c r="C52" s="9"/>
      <c r="D52" s="9"/>
      <c r="E52" s="9"/>
      <c r="F52" s="9"/>
      <c r="G52" s="9"/>
      <c r="H52" s="9"/>
      <c r="I52" s="9"/>
      <c r="J52" s="9"/>
      <c r="K52" s="9"/>
      <c r="L52" s="9"/>
      <c r="M52" s="9"/>
      <c r="N52" s="9"/>
      <c r="O52" s="9"/>
      <c r="P52" s="9"/>
      <c r="Q52" s="9"/>
    </row>
    <row r="53" spans="1:17" x14ac:dyDescent="0.3">
      <c r="A53" s="9"/>
      <c r="B53" s="9"/>
      <c r="C53" s="9"/>
      <c r="D53" s="9"/>
      <c r="E53" s="9"/>
      <c r="F53" s="9"/>
      <c r="G53" s="9"/>
      <c r="H53" s="9"/>
      <c r="I53" s="9"/>
      <c r="J53" s="9"/>
      <c r="K53" s="9"/>
      <c r="L53" s="9"/>
      <c r="M53" s="9"/>
      <c r="N53" s="9"/>
      <c r="O53" s="9"/>
      <c r="P53" s="9"/>
      <c r="Q53" s="9"/>
    </row>
    <row r="54" spans="1:17" x14ac:dyDescent="0.3">
      <c r="A54" s="9"/>
      <c r="B54" s="9"/>
      <c r="C54" s="9"/>
      <c r="D54" s="9"/>
      <c r="E54" s="9"/>
      <c r="F54" s="9"/>
      <c r="G54" s="9"/>
      <c r="H54" s="9"/>
      <c r="I54" s="9"/>
      <c r="J54" s="9"/>
      <c r="K54" s="9"/>
      <c r="L54" s="9"/>
      <c r="M54" s="9"/>
      <c r="N54" s="9"/>
      <c r="O54" s="9"/>
      <c r="P54" s="9"/>
      <c r="Q54" s="9"/>
    </row>
    <row r="55" spans="1:17" x14ac:dyDescent="0.3">
      <c r="A55" s="9"/>
      <c r="B55" s="9"/>
      <c r="C55" s="9"/>
      <c r="D55" s="9"/>
      <c r="E55" s="9"/>
      <c r="F55" s="9"/>
      <c r="G55" s="9"/>
      <c r="H55" s="9"/>
      <c r="I55" s="9"/>
      <c r="J55" s="9"/>
      <c r="K55" s="9"/>
      <c r="L55" s="9"/>
      <c r="M55" s="9"/>
      <c r="N55" s="9"/>
      <c r="O55" s="9"/>
      <c r="P55" s="9"/>
      <c r="Q55" s="9"/>
    </row>
    <row r="56" spans="1:17" x14ac:dyDescent="0.3">
      <c r="A56" s="9"/>
      <c r="B56" s="9"/>
      <c r="C56" s="9"/>
      <c r="D56" s="9"/>
      <c r="E56" s="9"/>
      <c r="F56" s="9"/>
      <c r="G56" s="9"/>
      <c r="H56" s="9"/>
      <c r="I56" s="9"/>
      <c r="J56" s="9"/>
      <c r="K56" s="9"/>
      <c r="L56" s="9"/>
      <c r="M56" s="9"/>
      <c r="N56" s="9"/>
      <c r="O56" s="9"/>
      <c r="P56" s="9"/>
      <c r="Q56" s="9"/>
    </row>
    <row r="57" spans="1:17" x14ac:dyDescent="0.3">
      <c r="A57" s="9"/>
      <c r="B57" s="9"/>
      <c r="C57" s="9"/>
      <c r="D57" s="9"/>
      <c r="E57" s="9"/>
      <c r="F57" s="9"/>
      <c r="G57" s="9"/>
      <c r="H57" s="9"/>
      <c r="I57" s="9"/>
      <c r="J57" s="9"/>
      <c r="K57" s="9"/>
      <c r="L57" s="9"/>
      <c r="M57" s="9"/>
      <c r="N57" s="9"/>
      <c r="O57" s="9"/>
      <c r="P57" s="9"/>
      <c r="Q57" s="9"/>
    </row>
    <row r="58" spans="1:17" x14ac:dyDescent="0.3">
      <c r="A58" s="9"/>
      <c r="B58" s="9"/>
      <c r="C58" s="9"/>
      <c r="D58" s="9"/>
      <c r="E58" s="9"/>
      <c r="F58" s="9"/>
      <c r="G58" s="9"/>
      <c r="H58" s="9"/>
      <c r="I58" s="9"/>
      <c r="J58" s="9"/>
      <c r="K58" s="9"/>
      <c r="L58" s="9"/>
      <c r="M58" s="9"/>
      <c r="N58" s="9"/>
      <c r="O58" s="9"/>
      <c r="P58" s="9"/>
      <c r="Q58" s="9"/>
    </row>
    <row r="59" spans="1:17" x14ac:dyDescent="0.3">
      <c r="A59" s="9"/>
      <c r="B59" s="9"/>
      <c r="C59" s="9"/>
      <c r="D59" s="9"/>
      <c r="E59" s="9"/>
      <c r="F59" s="9"/>
      <c r="G59" s="9"/>
      <c r="H59" s="9"/>
      <c r="I59" s="9"/>
      <c r="J59" s="9"/>
      <c r="K59" s="9"/>
      <c r="L59" s="9"/>
      <c r="M59" s="9"/>
      <c r="N59" s="9"/>
      <c r="O59" s="9"/>
      <c r="P59" s="9"/>
      <c r="Q59" s="9"/>
    </row>
    <row r="60" spans="1:17" x14ac:dyDescent="0.3">
      <c r="A60" s="9"/>
      <c r="B60" s="9"/>
      <c r="C60" s="9"/>
      <c r="D60" s="9"/>
      <c r="E60" s="9"/>
      <c r="F60" s="9"/>
      <c r="G60" s="9"/>
      <c r="H60" s="9"/>
      <c r="I60" s="9"/>
      <c r="J60" s="9"/>
      <c r="K60" s="9"/>
      <c r="L60" s="9"/>
      <c r="M60" s="9"/>
      <c r="N60" s="9"/>
      <c r="O60" s="9"/>
      <c r="P60" s="9"/>
      <c r="Q60" s="9"/>
    </row>
    <row r="64" spans="1:17" x14ac:dyDescent="0.3"/>
  </sheetData>
  <sheetProtection formatCells="0" formatColumns="0" formatRows="0" insertColumns="0" insertRows="0" insertHyperlinks="0" deleteColumns="0" deleteRows="0" sort="0" autoFilter="0" pivotTables="0"/>
  <mergeCells count="19">
    <mergeCell ref="N22:Q22"/>
    <mergeCell ref="N23:Q23"/>
    <mergeCell ref="A3:B16"/>
    <mergeCell ref="N21:Q21"/>
    <mergeCell ref="N3:Q3"/>
    <mergeCell ref="N16:Q16"/>
    <mergeCell ref="N18:Q18"/>
    <mergeCell ref="N19:Q19"/>
    <mergeCell ref="N20:Q20"/>
    <mergeCell ref="C28:F28"/>
    <mergeCell ref="C29:F29"/>
    <mergeCell ref="C27:F27"/>
    <mergeCell ref="A2:B2"/>
    <mergeCell ref="A18:B23"/>
    <mergeCell ref="N2:Q2"/>
    <mergeCell ref="N11:Q11"/>
    <mergeCell ref="N12:Q12"/>
    <mergeCell ref="N13:Q13"/>
    <mergeCell ref="N14:Q14"/>
  </mergeCells>
  <conditionalFormatting sqref="I3:M23">
    <cfRule type="colorScale" priority="486">
      <colorScale>
        <cfvo type="min"/>
        <cfvo type="percentile" val="50"/>
        <cfvo type="max"/>
        <color rgb="FFF8696B"/>
        <color rgb="FFFFEB84"/>
        <color rgb="FF63BE7B"/>
      </colorScale>
    </cfRule>
  </conditionalFormatting>
  <conditionalFormatting sqref="I28:M28">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5"/>
  </sheetPr>
  <dimension ref="A1:P323"/>
  <sheetViews>
    <sheetView zoomScale="80" zoomScaleNormal="80" workbookViewId="0">
      <selection activeCell="I2" sqref="I2"/>
    </sheetView>
  </sheetViews>
  <sheetFormatPr baseColWidth="10" defaultColWidth="0" defaultRowHeight="14.4" x14ac:dyDescent="0.3"/>
  <cols>
    <col min="1" max="1" width="25.6640625" style="85" customWidth="1"/>
    <col min="2" max="2" width="10.6640625" style="86" customWidth="1"/>
    <col min="3" max="3" width="25.6640625" style="81" customWidth="1"/>
    <col min="4" max="4" width="30.6640625" style="76" customWidth="1"/>
    <col min="5" max="5" width="63.88671875" style="110" customWidth="1"/>
    <col min="6" max="6" width="37.109375" style="76" bestFit="1" customWidth="1"/>
    <col min="7" max="7" width="15.33203125" style="86" customWidth="1"/>
    <col min="8" max="8" width="13.33203125" style="94" customWidth="1"/>
    <col min="9" max="9" width="16" style="94" customWidth="1"/>
    <col min="10" max="10" width="11.6640625" style="94" customWidth="1"/>
    <col min="11" max="12" width="11.6640625" style="93" customWidth="1"/>
    <col min="13" max="16" width="19.44140625" style="76" customWidth="1"/>
    <col min="17" max="16384" width="9.109375" style="80" hidden="1"/>
  </cols>
  <sheetData>
    <row r="1" spans="1:16" s="76" customFormat="1" ht="50.1" customHeight="1" x14ac:dyDescent="0.3">
      <c r="A1" s="82" t="s">
        <v>521</v>
      </c>
      <c r="B1" s="82" t="s">
        <v>522</v>
      </c>
      <c r="C1" s="82" t="s">
        <v>523</v>
      </c>
      <c r="D1" s="82" t="s">
        <v>524</v>
      </c>
      <c r="E1" s="82" t="s">
        <v>525</v>
      </c>
      <c r="F1" s="82" t="s">
        <v>526</v>
      </c>
      <c r="G1" s="82" t="s">
        <v>13</v>
      </c>
      <c r="H1" s="82" t="s">
        <v>18</v>
      </c>
      <c r="I1" s="82" t="s">
        <v>11</v>
      </c>
      <c r="J1" s="82" t="s">
        <v>15</v>
      </c>
      <c r="K1" s="82" t="s">
        <v>12</v>
      </c>
      <c r="L1" s="82" t="s">
        <v>14</v>
      </c>
      <c r="M1" s="95" t="s">
        <v>3</v>
      </c>
      <c r="N1" s="96" t="s">
        <v>30</v>
      </c>
      <c r="O1" s="96" t="s">
        <v>37</v>
      </c>
      <c r="P1" s="96" t="s">
        <v>38</v>
      </c>
    </row>
    <row r="2" spans="1:16" s="76" customFormat="1" ht="43.5" customHeight="1" x14ac:dyDescent="0.3">
      <c r="A2" s="128" t="str">
        <f>VLOOKUP(LEFT(C2,2),Tácticas!C:D,2,FALSE)</f>
        <v>Reconnaissance</v>
      </c>
      <c r="B2" s="129" t="str">
        <f t="shared" ref="B2:B85" si="0">LEFT(C2,2)</f>
        <v>RE</v>
      </c>
      <c r="C2" s="17" t="s">
        <v>55</v>
      </c>
      <c r="D2" s="18" t="s">
        <v>507</v>
      </c>
      <c r="E2" s="127" t="s">
        <v>527</v>
      </c>
      <c r="F2" s="18"/>
      <c r="G2" s="87">
        <f>COUNTIF(Reglas!E:E,C2)</f>
        <v>6</v>
      </c>
      <c r="H2" s="88">
        <f>IFERROR(SUMIF(Reglas!E:E,Técnicas!C2,Reglas!I:I)/G2,0)</f>
        <v>0.13</v>
      </c>
      <c r="I2" s="88">
        <f>IFERROR(SUMIF(Reglas!E:E,Técnicas!C2,Reglas!J:J)/G2,0)</f>
        <v>0.105</v>
      </c>
      <c r="J2" s="88">
        <f>IFERROR(SUMIF(Reglas!E:E,Técnicas!C2,Reglas!K:K)/G2,0)</f>
        <v>0.14833333333333334</v>
      </c>
      <c r="K2" s="89">
        <f>IFERROR(SUMIF(Reglas!E:E,Técnicas!C2,Reglas!L:L)/G2,0)</f>
        <v>7.2890999999999997E-2</v>
      </c>
      <c r="L2" s="90">
        <f>IFERROR(SUMIF(Reglas!E:E,Técnicas!C2,Reglas!M:M)/G2,0)</f>
        <v>5.7109E-2</v>
      </c>
      <c r="M2" s="18"/>
      <c r="N2" s="18"/>
      <c r="O2" s="19"/>
      <c r="P2" s="18"/>
    </row>
    <row r="3" spans="1:16" s="76" customFormat="1" ht="43.5" customHeight="1" x14ac:dyDescent="0.3">
      <c r="A3" s="128" t="str">
        <f>VLOOKUP(LEFT(C3,2),Tácticas!C:D,2,FALSE)</f>
        <v>Reconnaissance</v>
      </c>
      <c r="B3" s="129" t="str">
        <f t="shared" si="0"/>
        <v>RE</v>
      </c>
      <c r="C3" s="17" t="s">
        <v>56</v>
      </c>
      <c r="D3" s="18" t="s">
        <v>508</v>
      </c>
      <c r="E3" s="127" t="s">
        <v>528</v>
      </c>
      <c r="F3" s="18"/>
      <c r="G3" s="87">
        <f>COUNTIF(Reglas!E:E,C3)</f>
        <v>6</v>
      </c>
      <c r="H3" s="88">
        <f>IFERROR(SUMIF(Reglas!E:E,Técnicas!C3,Reglas!I:I)/G3,0)</f>
        <v>0.13</v>
      </c>
      <c r="I3" s="88">
        <f>IFERROR(SUMIF(Reglas!E:E,Técnicas!C3,Reglas!J:J)/G3,0)</f>
        <v>0.11666666666666665</v>
      </c>
      <c r="J3" s="88">
        <f>IFERROR(SUMIF(Reglas!E:E,Técnicas!C3,Reglas!K:K)/G3,0)</f>
        <v>0.15666666666666665</v>
      </c>
      <c r="K3" s="89">
        <f>IFERROR(SUMIF(Reglas!E:E,Técnicas!C3,Reglas!L:L)/G3,0)</f>
        <v>8.5539999999999991E-2</v>
      </c>
      <c r="L3" s="90">
        <f>IFERROR(SUMIF(Reglas!E:E,Técnicas!C3,Reglas!M:M)/G3,0)</f>
        <v>4.446000000000002E-2</v>
      </c>
      <c r="M3" s="18"/>
      <c r="N3" s="18"/>
      <c r="O3" s="19"/>
      <c r="P3" s="18"/>
    </row>
    <row r="4" spans="1:16" s="76" customFormat="1" ht="43.5" customHeight="1" x14ac:dyDescent="0.3">
      <c r="A4" s="128" t="str">
        <f>VLOOKUP(LEFT(C4,2),Tácticas!C:D,2,FALSE)</f>
        <v>Reconnaissance</v>
      </c>
      <c r="B4" s="129" t="str">
        <f t="shared" si="0"/>
        <v>RE</v>
      </c>
      <c r="C4" s="17" t="s">
        <v>57</v>
      </c>
      <c r="D4" s="18" t="s">
        <v>509</v>
      </c>
      <c r="E4" s="127" t="s">
        <v>529</v>
      </c>
      <c r="F4" s="18"/>
      <c r="G4" s="87">
        <f>COUNTIF(Reglas!E:E,C4)</f>
        <v>6</v>
      </c>
      <c r="H4" s="88">
        <f>IFERROR(SUMIF(Reglas!E:E,Técnicas!C4,Reglas!I:I)/G4,0)</f>
        <v>0.15</v>
      </c>
      <c r="I4" s="88">
        <f>IFERROR(SUMIF(Reglas!E:E,Técnicas!C4,Reglas!J:J)/G4,0)</f>
        <v>0.11666666666666665</v>
      </c>
      <c r="J4" s="88">
        <f>IFERROR(SUMIF(Reglas!E:E,Técnicas!C4,Reglas!K:K)/G4,0)</f>
        <v>8.3333333333333329E-2</v>
      </c>
      <c r="K4" s="89">
        <f>IFERROR(SUMIF(Reglas!E:E,Técnicas!C4,Reglas!L:L)/G4,0)</f>
        <v>5.2499999999999998E-2</v>
      </c>
      <c r="L4" s="90">
        <f>IFERROR(SUMIF(Reglas!E:E,Técnicas!C4,Reglas!M:M)/G4,0)</f>
        <v>9.7499999999999989E-2</v>
      </c>
      <c r="M4" s="18"/>
      <c r="N4" s="18"/>
      <c r="O4" s="19"/>
      <c r="P4" s="18"/>
    </row>
    <row r="5" spans="1:16" s="76" customFormat="1" ht="43.5" customHeight="1" x14ac:dyDescent="0.3">
      <c r="A5" s="128" t="str">
        <f>VLOOKUP(LEFT(C5,2),Tácticas!C:D,2,FALSE)</f>
        <v>Reconnaissance</v>
      </c>
      <c r="B5" s="129" t="str">
        <f t="shared" ref="B5" si="1">LEFT(C5,2)</f>
        <v>RE</v>
      </c>
      <c r="C5" s="17" t="s">
        <v>98</v>
      </c>
      <c r="D5" s="18" t="s">
        <v>510</v>
      </c>
      <c r="E5" s="127" t="s">
        <v>530</v>
      </c>
      <c r="F5" s="18"/>
      <c r="G5" s="87">
        <f>COUNTIF(Reglas!E:E,C5)</f>
        <v>6</v>
      </c>
      <c r="H5" s="88">
        <f>IFERROR(SUMIF(Reglas!E:E,Técnicas!C5,Reglas!I:I)/G5,0)</f>
        <v>0.13333333333333333</v>
      </c>
      <c r="I5" s="88">
        <f>IFERROR(SUMIF(Reglas!E:E,Técnicas!C5,Reglas!J:J)/G5,0)</f>
        <v>8.3333333333333329E-2</v>
      </c>
      <c r="J5" s="88">
        <f>IFERROR(SUMIF(Reglas!E:E,Técnicas!C5,Reglas!K:K)/G5,0)</f>
        <v>0.16666666666666666</v>
      </c>
      <c r="K5" s="89">
        <f>IFERROR(SUMIF(Reglas!E:E,Técnicas!C5,Reglas!L:L)/G5,0)</f>
        <v>6.6666666666666666E-2</v>
      </c>
      <c r="L5" s="90">
        <f>IFERROR(SUMIF(Reglas!E:E,Técnicas!C5,Reglas!M:M)/G5,0)</f>
        <v>6.6666666666666666E-2</v>
      </c>
      <c r="M5" s="18"/>
      <c r="N5" s="18"/>
      <c r="O5" s="19"/>
      <c r="P5" s="18"/>
    </row>
    <row r="6" spans="1:16" s="76" customFormat="1" ht="43.5" customHeight="1" x14ac:dyDescent="0.3">
      <c r="A6" s="128" t="str">
        <f>VLOOKUP(LEFT(C6,2),Tácticas!C:D,2,FALSE)</f>
        <v>Reconnaissance</v>
      </c>
      <c r="B6" s="129" t="str">
        <f t="shared" ref="B6" si="2">LEFT(C6,2)</f>
        <v>RE</v>
      </c>
      <c r="C6" s="17" t="s">
        <v>63</v>
      </c>
      <c r="D6" s="18" t="s">
        <v>511</v>
      </c>
      <c r="E6" s="127" t="s">
        <v>531</v>
      </c>
      <c r="F6" s="18"/>
      <c r="G6" s="87">
        <f>COUNTIF(Reglas!E:E,C6)</f>
        <v>6</v>
      </c>
      <c r="H6" s="88">
        <f>IFERROR(SUMIF(Reglas!E:E,Técnicas!C6,Reglas!I:I)/G6,0)</f>
        <v>0.14166666666666666</v>
      </c>
      <c r="I6" s="88">
        <f>IFERROR(SUMIF(Reglas!E:E,Técnicas!C6,Reglas!J:J)/G6,0)</f>
        <v>9.9999999999999992E-2</v>
      </c>
      <c r="J6" s="88">
        <f>IFERROR(SUMIF(Reglas!E:E,Técnicas!C6,Reglas!K:K)/G6,0)</f>
        <v>0.15333333333333335</v>
      </c>
      <c r="K6" s="89">
        <f>IFERROR(SUMIF(Reglas!E:E,Técnicas!C6,Reglas!L:L)/G6,0)</f>
        <v>7.8200000000000006E-2</v>
      </c>
      <c r="L6" s="90">
        <f>IFERROR(SUMIF(Reglas!E:E,Técnicas!C6,Reglas!M:M)/G6,0)</f>
        <v>6.3466666666666657E-2</v>
      </c>
      <c r="M6" s="18"/>
      <c r="N6" s="18"/>
      <c r="O6" s="19"/>
      <c r="P6" s="18"/>
    </row>
    <row r="7" spans="1:16" s="76" customFormat="1" ht="43.5" customHeight="1" x14ac:dyDescent="0.3">
      <c r="A7" s="128" t="str">
        <f>VLOOKUP(LEFT(C7,2),Tácticas!C:D,2,FALSE)</f>
        <v>Reconnaissance</v>
      </c>
      <c r="B7" s="129" t="str">
        <f t="shared" si="0"/>
        <v>RE</v>
      </c>
      <c r="C7" s="17" t="s">
        <v>65</v>
      </c>
      <c r="D7" s="18" t="s">
        <v>512</v>
      </c>
      <c r="E7" s="127" t="s">
        <v>532</v>
      </c>
      <c r="F7" s="18"/>
      <c r="G7" s="87">
        <f>COUNTIF(Reglas!E:E,C7)</f>
        <v>6</v>
      </c>
      <c r="H7" s="88">
        <f>IFERROR(SUMIF(Reglas!E:E,Técnicas!C7,Reglas!I:I)/G7,0)</f>
        <v>0.15333333333333335</v>
      </c>
      <c r="I7" s="88">
        <f>IFERROR(SUMIF(Reglas!E:E,Técnicas!C7,Reglas!J:J)/G7,0)</f>
        <v>0.10833333333333334</v>
      </c>
      <c r="J7" s="88">
        <f>IFERROR(SUMIF(Reglas!E:E,Técnicas!C7,Reglas!K:K)/G7,0)</f>
        <v>9.8333333333333328E-2</v>
      </c>
      <c r="K7" s="89">
        <f>IFERROR(SUMIF(Reglas!E:E,Técnicas!C7,Reglas!L:L)/G7,0)</f>
        <v>5.8803333333333339E-2</v>
      </c>
      <c r="L7" s="90">
        <f>IFERROR(SUMIF(Reglas!E:E,Técnicas!C7,Reglas!M:M)/G7,0)</f>
        <v>9.4530000000000003E-2</v>
      </c>
      <c r="M7" s="18"/>
      <c r="N7" s="18"/>
      <c r="O7" s="19"/>
      <c r="P7" s="18"/>
    </row>
    <row r="8" spans="1:16" s="76" customFormat="1" ht="43.5" customHeight="1" x14ac:dyDescent="0.3">
      <c r="A8" s="128" t="str">
        <f>VLOOKUP(LEFT(C8,2),Tácticas!C:D,2,FALSE)</f>
        <v>Reconnaissance</v>
      </c>
      <c r="B8" s="129" t="str">
        <f t="shared" si="0"/>
        <v>RE</v>
      </c>
      <c r="C8" s="17" t="s">
        <v>513</v>
      </c>
      <c r="D8" s="18" t="s">
        <v>514</v>
      </c>
      <c r="E8" s="127" t="s">
        <v>533</v>
      </c>
      <c r="F8" s="18"/>
      <c r="G8" s="87">
        <f>COUNTIF(Reglas!E:E,C8)</f>
        <v>6</v>
      </c>
      <c r="H8" s="88">
        <f>IFERROR(SUMIF(Reglas!E:E,Técnicas!C8,Reglas!I:I)/G8,0)</f>
        <v>0.13666666666666666</v>
      </c>
      <c r="I8" s="88">
        <f>IFERROR(SUMIF(Reglas!E:E,Técnicas!C8,Reglas!J:J)/G8,0)</f>
        <v>0.11666666666666665</v>
      </c>
      <c r="J8" s="88">
        <f>IFERROR(SUMIF(Reglas!E:E,Técnicas!C8,Reglas!K:K)/G8,0)</f>
        <v>0.14166666666666666</v>
      </c>
      <c r="K8" s="89">
        <f>IFERROR(SUMIF(Reglas!E:E,Técnicas!C8,Reglas!L:L)/G8,0)</f>
        <v>8.1316666666666662E-2</v>
      </c>
      <c r="L8" s="90">
        <f>IFERROR(SUMIF(Reglas!E:E,Técnicas!C8,Reglas!M:M)/G8,0)</f>
        <v>5.5350000000000003E-2</v>
      </c>
      <c r="M8" s="18"/>
      <c r="N8" s="18"/>
      <c r="O8" s="19"/>
      <c r="P8" s="18"/>
    </row>
    <row r="9" spans="1:16" s="76" customFormat="1" ht="43.5" customHeight="1" x14ac:dyDescent="0.3">
      <c r="A9" s="128" t="str">
        <f>VLOOKUP(LEFT(C9,2),Tácticas!C:D,2,FALSE)</f>
        <v>Reconnaissance</v>
      </c>
      <c r="B9" s="129" t="str">
        <f t="shared" si="0"/>
        <v>RE</v>
      </c>
      <c r="C9" s="17" t="s">
        <v>516</v>
      </c>
      <c r="D9" s="18" t="s">
        <v>515</v>
      </c>
      <c r="E9" s="127" t="s">
        <v>534</v>
      </c>
      <c r="F9" s="18"/>
      <c r="G9" s="87">
        <f>COUNTIF(Reglas!E:E,C9)</f>
        <v>6</v>
      </c>
      <c r="H9" s="88">
        <f>IFERROR(SUMIF(Reglas!E:E,Técnicas!C9,Reglas!I:I)/G9,0)</f>
        <v>0.13</v>
      </c>
      <c r="I9" s="88">
        <f>IFERROR(SUMIF(Reglas!E:E,Técnicas!C9,Reglas!J:J)/G9,0)</f>
        <v>0.105</v>
      </c>
      <c r="J9" s="88">
        <f>IFERROR(SUMIF(Reglas!E:E,Técnicas!C9,Reglas!K:K)/G9,0)</f>
        <v>0.14833333333333334</v>
      </c>
      <c r="K9" s="89">
        <f>IFERROR(SUMIF(Reglas!E:E,Técnicas!C9,Reglas!L:L)/G9,0)</f>
        <v>7.2890999999999997E-2</v>
      </c>
      <c r="L9" s="90">
        <f>IFERROR(SUMIF(Reglas!E:E,Técnicas!C9,Reglas!M:M)/G9,0)</f>
        <v>5.7109E-2</v>
      </c>
      <c r="M9" s="18"/>
      <c r="N9" s="18"/>
      <c r="O9" s="19"/>
      <c r="P9" s="18"/>
    </row>
    <row r="10" spans="1:16" s="76" customFormat="1" ht="43.5" customHeight="1" x14ac:dyDescent="0.3">
      <c r="A10" s="128" t="str">
        <f>VLOOKUP(LEFT(C10,2),Tácticas!C:D,2,FALSE)</f>
        <v>Reconnaissance</v>
      </c>
      <c r="B10" s="129" t="str">
        <f t="shared" si="0"/>
        <v>RE</v>
      </c>
      <c r="C10" s="17" t="s">
        <v>518</v>
      </c>
      <c r="D10" s="18" t="s">
        <v>517</v>
      </c>
      <c r="E10" s="127" t="s">
        <v>535</v>
      </c>
      <c r="F10" s="18"/>
      <c r="G10" s="87">
        <f>COUNTIF(Reglas!E:E,C10)</f>
        <v>6</v>
      </c>
      <c r="H10" s="88">
        <f>IFERROR(SUMIF(Reglas!E:E,Técnicas!C10,Reglas!I:I)/G10,0)</f>
        <v>0.13</v>
      </c>
      <c r="I10" s="88">
        <f>IFERROR(SUMIF(Reglas!E:E,Técnicas!C10,Reglas!J:J)/G10,0)</f>
        <v>0.11666666666666665</v>
      </c>
      <c r="J10" s="88">
        <f>IFERROR(SUMIF(Reglas!E:E,Técnicas!C10,Reglas!K:K)/G10,0)</f>
        <v>0.14333333333333334</v>
      </c>
      <c r="K10" s="89">
        <f>IFERROR(SUMIF(Reglas!E:E,Técnicas!C10,Reglas!L:L)/G10,0)</f>
        <v>7.8259999999999982E-2</v>
      </c>
      <c r="L10" s="90">
        <f>IFERROR(SUMIF(Reglas!E:E,Técnicas!C10,Reglas!M:M)/G10,0)</f>
        <v>5.1740000000000015E-2</v>
      </c>
      <c r="M10" s="18"/>
      <c r="N10" s="18"/>
      <c r="O10" s="19"/>
      <c r="P10" s="18"/>
    </row>
    <row r="11" spans="1:16" s="76" customFormat="1" ht="43.5" customHeight="1" x14ac:dyDescent="0.3">
      <c r="A11" s="128" t="str">
        <f>VLOOKUP(LEFT(C11,2),Tácticas!C:D,2,FALSE)</f>
        <v>Reconnaissance</v>
      </c>
      <c r="B11" s="129" t="str">
        <f t="shared" si="0"/>
        <v>RE</v>
      </c>
      <c r="C11" s="17" t="s">
        <v>520</v>
      </c>
      <c r="D11" s="18" t="s">
        <v>519</v>
      </c>
      <c r="E11" s="127" t="s">
        <v>536</v>
      </c>
      <c r="F11" s="18"/>
      <c r="G11" s="87">
        <f>COUNTIF(Reglas!E:E,C11)</f>
        <v>6</v>
      </c>
      <c r="H11" s="88">
        <f>IFERROR(SUMIF(Reglas!E:E,Técnicas!C11,Reglas!I:I)/G11,0)</f>
        <v>0.15</v>
      </c>
      <c r="I11" s="88">
        <f>IFERROR(SUMIF(Reglas!E:E,Técnicas!C11,Reglas!J:J)/G11,0)</f>
        <v>0.11666666666666665</v>
      </c>
      <c r="J11" s="88">
        <f>IFERROR(SUMIF(Reglas!E:E,Técnicas!C11,Reglas!K:K)/G11,0)</f>
        <v>8.3333333333333329E-2</v>
      </c>
      <c r="K11" s="89">
        <f>IFERROR(SUMIF(Reglas!E:E,Técnicas!C11,Reglas!L:L)/G11,0)</f>
        <v>5.2499999999999998E-2</v>
      </c>
      <c r="L11" s="90">
        <f>IFERROR(SUMIF(Reglas!E:E,Técnicas!C11,Reglas!M:M)/G11,0)</f>
        <v>9.7499999999999989E-2</v>
      </c>
      <c r="M11" s="18"/>
      <c r="N11" s="18"/>
      <c r="O11" s="19"/>
      <c r="P11" s="18"/>
    </row>
    <row r="12" spans="1:16" s="76" customFormat="1" ht="49.2" customHeight="1" x14ac:dyDescent="0.3">
      <c r="A12" s="130" t="str">
        <f>VLOOKUP(LEFT(C12,2),Tácticas!C:D,2,FALSE)</f>
        <v>Resource Development</v>
      </c>
      <c r="B12" s="131" t="str">
        <f t="shared" ref="B12:B40" si="3">LEFT(C12,2)</f>
        <v>RD</v>
      </c>
      <c r="C12" s="17" t="s">
        <v>538</v>
      </c>
      <c r="D12" s="18" t="s">
        <v>537</v>
      </c>
      <c r="E12" s="127" t="s">
        <v>942</v>
      </c>
      <c r="F12" s="18"/>
      <c r="G12" s="87">
        <f>COUNTIF(Reglas!E:E,C12)</f>
        <v>1</v>
      </c>
      <c r="H12" s="88">
        <f>IFERROR(SUMIF(Reglas!E:E,Técnicas!C12,Reglas!I:I)/G12,0)</f>
        <v>0.8</v>
      </c>
      <c r="I12" s="88">
        <f>IFERROR(SUMIF(Reglas!E:E,Técnicas!C12,Reglas!J:J)/G12,0)</f>
        <v>0.5</v>
      </c>
      <c r="J12" s="88">
        <f>IFERROR(SUMIF(Reglas!E:E,Técnicas!C12,Reglas!K:K)/G12,0)</f>
        <v>1</v>
      </c>
      <c r="K12" s="89">
        <f>IFERROR(SUMIF(Reglas!E:E,Técnicas!C12,Reglas!L:L)/G12,0)</f>
        <v>0.4</v>
      </c>
      <c r="L12" s="90">
        <f>IFERROR(SUMIF(Reglas!E:E,Técnicas!C12,Reglas!M:M)/G12,0)</f>
        <v>0.4</v>
      </c>
      <c r="M12" s="18"/>
      <c r="N12" s="18"/>
      <c r="O12" s="19"/>
      <c r="P12" s="18"/>
    </row>
    <row r="13" spans="1:16" s="76" customFormat="1" ht="43.5" customHeight="1" x14ac:dyDescent="0.3">
      <c r="A13" s="130" t="str">
        <f>VLOOKUP(LEFT(C13,2),Tácticas!C:D,2,FALSE)</f>
        <v>Resource Development</v>
      </c>
      <c r="B13" s="131" t="str">
        <f t="shared" si="3"/>
        <v>RD</v>
      </c>
      <c r="C13" s="17" t="s">
        <v>545</v>
      </c>
      <c r="D13" s="18" t="s">
        <v>539</v>
      </c>
      <c r="E13" s="127" t="s">
        <v>943</v>
      </c>
      <c r="F13" s="18"/>
      <c r="G13" s="87">
        <f>COUNTIF(Reglas!E:E,C13)</f>
        <v>1</v>
      </c>
      <c r="H13" s="88">
        <f>IFERROR(SUMIF(Reglas!E:E,Técnicas!C13,Reglas!I:I)/G13,0)</f>
        <v>0.85</v>
      </c>
      <c r="I13" s="88">
        <f>IFERROR(SUMIF(Reglas!E:E,Técnicas!C13,Reglas!J:J)/G13,0)</f>
        <v>0.6</v>
      </c>
      <c r="J13" s="88">
        <f>IFERROR(SUMIF(Reglas!E:E,Técnicas!C13,Reglas!K:K)/G13,0)</f>
        <v>0.8</v>
      </c>
      <c r="K13" s="89">
        <f>IFERROR(SUMIF(Reglas!E:E,Técnicas!C13,Reglas!L:L)/G13,0)</f>
        <v>0.40800000000000003</v>
      </c>
      <c r="L13" s="90">
        <f>IFERROR(SUMIF(Reglas!E:E,Técnicas!C13,Reglas!M:M)/G13,0)</f>
        <v>0.44199999999999995</v>
      </c>
      <c r="M13" s="18"/>
      <c r="N13" s="18"/>
      <c r="O13" s="19"/>
      <c r="P13" s="18"/>
    </row>
    <row r="14" spans="1:16" s="76" customFormat="1" ht="43.5" customHeight="1" x14ac:dyDescent="0.3">
      <c r="A14" s="130" t="str">
        <f>VLOOKUP(LEFT(C14,2),Tácticas!C:D,2,FALSE)</f>
        <v>Resource Development</v>
      </c>
      <c r="B14" s="131" t="str">
        <f t="shared" si="3"/>
        <v>RD</v>
      </c>
      <c r="C14" s="17" t="s">
        <v>546</v>
      </c>
      <c r="D14" s="18" t="s">
        <v>540</v>
      </c>
      <c r="E14" s="127" t="s">
        <v>944</v>
      </c>
      <c r="F14" s="18"/>
      <c r="G14" s="87">
        <f>COUNTIF(Reglas!E:E,C14)</f>
        <v>1</v>
      </c>
      <c r="H14" s="88">
        <f>IFERROR(SUMIF(Reglas!E:E,Técnicas!C14,Reglas!I:I)/G14,0)</f>
        <v>0.92</v>
      </c>
      <c r="I14" s="88">
        <f>IFERROR(SUMIF(Reglas!E:E,Técnicas!C14,Reglas!J:J)/G14,0)</f>
        <v>0.65</v>
      </c>
      <c r="J14" s="88">
        <f>IFERROR(SUMIF(Reglas!E:E,Técnicas!C14,Reglas!K:K)/G14,0)</f>
        <v>0.59</v>
      </c>
      <c r="K14" s="89">
        <f>IFERROR(SUMIF(Reglas!E:E,Técnicas!C14,Reglas!L:L)/G14,0)</f>
        <v>0.35282000000000002</v>
      </c>
      <c r="L14" s="90">
        <f>IFERROR(SUMIF(Reglas!E:E,Técnicas!C14,Reglas!M:M)/G14,0)</f>
        <v>0.56718000000000002</v>
      </c>
      <c r="M14" s="18"/>
      <c r="N14" s="18"/>
      <c r="O14" s="19"/>
      <c r="P14" s="18"/>
    </row>
    <row r="15" spans="1:16" s="76" customFormat="1" ht="43.5" customHeight="1" x14ac:dyDescent="0.3">
      <c r="A15" s="130" t="str">
        <f>VLOOKUP(LEFT(C15,2),Tácticas!C:D,2,FALSE)</f>
        <v>Resource Development</v>
      </c>
      <c r="B15" s="131" t="str">
        <f t="shared" si="3"/>
        <v>RD</v>
      </c>
      <c r="C15" s="17" t="s">
        <v>547</v>
      </c>
      <c r="D15" s="18" t="s">
        <v>541</v>
      </c>
      <c r="E15" s="127" t="s">
        <v>945</v>
      </c>
      <c r="F15" s="18"/>
      <c r="G15" s="87">
        <f>COUNTIF(Reglas!E:E,C15)</f>
        <v>1</v>
      </c>
      <c r="H15" s="88">
        <f>IFERROR(SUMIF(Reglas!E:E,Técnicas!C15,Reglas!I:I)/G15,0)</f>
        <v>0.82</v>
      </c>
      <c r="I15" s="88">
        <f>IFERROR(SUMIF(Reglas!E:E,Técnicas!C15,Reglas!J:J)/G15,0)</f>
        <v>0.7</v>
      </c>
      <c r="J15" s="88">
        <f>IFERROR(SUMIF(Reglas!E:E,Técnicas!C15,Reglas!K:K)/G15,0)</f>
        <v>0.85</v>
      </c>
      <c r="K15" s="89">
        <f>IFERROR(SUMIF(Reglas!E:E,Técnicas!C15,Reglas!L:L)/G15,0)</f>
        <v>0.48789999999999994</v>
      </c>
      <c r="L15" s="90">
        <f>IFERROR(SUMIF(Reglas!E:E,Técnicas!C15,Reglas!M:M)/G15,0)</f>
        <v>0.33210000000000001</v>
      </c>
      <c r="M15" s="18"/>
      <c r="N15" s="18"/>
      <c r="O15" s="19"/>
      <c r="P15" s="18"/>
    </row>
    <row r="16" spans="1:16" s="76" customFormat="1" ht="43.5" customHeight="1" x14ac:dyDescent="0.3">
      <c r="A16" s="130" t="str">
        <f>VLOOKUP(LEFT(C16,2),Tácticas!C:D,2,FALSE)</f>
        <v>Resource Development</v>
      </c>
      <c r="B16" s="131" t="str">
        <f t="shared" si="3"/>
        <v>RD</v>
      </c>
      <c r="C16" s="17" t="s">
        <v>548</v>
      </c>
      <c r="D16" s="18" t="s">
        <v>542</v>
      </c>
      <c r="E16" s="127" t="s">
        <v>946</v>
      </c>
      <c r="F16" s="18"/>
      <c r="G16" s="87">
        <f>COUNTIF(Reglas!E:E,C16)</f>
        <v>1</v>
      </c>
      <c r="H16" s="88">
        <f>IFERROR(SUMIF(Reglas!E:E,Técnicas!C16,Reglas!I:I)/G16,0)</f>
        <v>0.78</v>
      </c>
      <c r="I16" s="88">
        <f>IFERROR(SUMIF(Reglas!E:E,Técnicas!C16,Reglas!J:J)/G16,0)</f>
        <v>0.63</v>
      </c>
      <c r="J16" s="88">
        <f>IFERROR(SUMIF(Reglas!E:E,Técnicas!C16,Reglas!K:K)/G16,0)</f>
        <v>0.89</v>
      </c>
      <c r="K16" s="89">
        <f>IFERROR(SUMIF(Reglas!E:E,Técnicas!C16,Reglas!L:L)/G16,0)</f>
        <v>0.43734600000000001</v>
      </c>
      <c r="L16" s="90">
        <f>IFERROR(SUMIF(Reglas!E:E,Técnicas!C16,Reglas!M:M)/G16,0)</f>
        <v>0.34265400000000001</v>
      </c>
      <c r="M16" s="18"/>
      <c r="N16" s="18"/>
      <c r="O16" s="19"/>
      <c r="P16" s="18"/>
    </row>
    <row r="17" spans="1:16" s="76" customFormat="1" ht="43.5" customHeight="1" x14ac:dyDescent="0.3">
      <c r="A17" s="130" t="str">
        <f>VLOOKUP(LEFT(C17,2),Tácticas!C:D,2,FALSE)</f>
        <v>Resource Development</v>
      </c>
      <c r="B17" s="131" t="str">
        <f t="shared" si="3"/>
        <v>RD</v>
      </c>
      <c r="C17" s="17" t="s">
        <v>549</v>
      </c>
      <c r="D17" s="18" t="s">
        <v>543</v>
      </c>
      <c r="E17" s="127" t="s">
        <v>947</v>
      </c>
      <c r="F17" s="18"/>
      <c r="G17" s="87">
        <f>COUNTIF(Reglas!E:E,C17)</f>
        <v>1</v>
      </c>
      <c r="H17" s="88">
        <f>IFERROR(SUMIF(Reglas!E:E,Técnicas!C17,Reglas!I:I)/G17,0)</f>
        <v>0.78</v>
      </c>
      <c r="I17" s="88">
        <f>IFERROR(SUMIF(Reglas!E:E,Técnicas!C17,Reglas!J:J)/G17,0)</f>
        <v>0.7</v>
      </c>
      <c r="J17" s="88">
        <f>IFERROR(SUMIF(Reglas!E:E,Técnicas!C17,Reglas!K:K)/G17,0)</f>
        <v>0.91</v>
      </c>
      <c r="K17" s="89">
        <f>IFERROR(SUMIF(Reglas!E:E,Técnicas!C17,Reglas!L:L)/G17,0)</f>
        <v>0.49685999999999997</v>
      </c>
      <c r="L17" s="90">
        <f>IFERROR(SUMIF(Reglas!E:E,Técnicas!C17,Reglas!M:M)/G17,0)</f>
        <v>0.28314000000000006</v>
      </c>
      <c r="M17" s="18"/>
      <c r="N17" s="18"/>
      <c r="O17" s="19"/>
      <c r="P17" s="18"/>
    </row>
    <row r="18" spans="1:16" s="76" customFormat="1" ht="43.5" customHeight="1" x14ac:dyDescent="0.3">
      <c r="A18" s="130" t="str">
        <f>VLOOKUP(LEFT(C18,2),Tácticas!C:D,2,FALSE)</f>
        <v>Resource Development</v>
      </c>
      <c r="B18" s="131" t="str">
        <f t="shared" si="3"/>
        <v>RD</v>
      </c>
      <c r="C18" s="17" t="s">
        <v>550</v>
      </c>
      <c r="D18" s="18" t="s">
        <v>544</v>
      </c>
      <c r="E18" s="127" t="s">
        <v>948</v>
      </c>
      <c r="F18" s="18"/>
      <c r="G18" s="87">
        <f>COUNTIF(Reglas!E:E,C18)</f>
        <v>1</v>
      </c>
      <c r="H18" s="88">
        <f>IFERROR(SUMIF(Reglas!E:E,Técnicas!C18,Reglas!I:I)/G18,0)</f>
        <v>0.9</v>
      </c>
      <c r="I18" s="88">
        <f>IFERROR(SUMIF(Reglas!E:E,Técnicas!C18,Reglas!J:J)/G18,0)</f>
        <v>0.7</v>
      </c>
      <c r="J18" s="88">
        <f>IFERROR(SUMIF(Reglas!E:E,Técnicas!C18,Reglas!K:K)/G18,0)</f>
        <v>0.5</v>
      </c>
      <c r="K18" s="89">
        <f>IFERROR(SUMIF(Reglas!E:E,Técnicas!C18,Reglas!L:L)/G18,0)</f>
        <v>0.315</v>
      </c>
      <c r="L18" s="90">
        <f>IFERROR(SUMIF(Reglas!E:E,Técnicas!C18,Reglas!M:M)/G18,0)</f>
        <v>0.58499999999999996</v>
      </c>
      <c r="M18" s="18"/>
      <c r="N18" s="18"/>
      <c r="O18" s="19"/>
      <c r="P18" s="18"/>
    </row>
    <row r="19" spans="1:16" s="76" customFormat="1" ht="43.5" customHeight="1" x14ac:dyDescent="0.3">
      <c r="A19" s="132" t="str">
        <f>VLOOKUP(LEFT(C19,2),Tácticas!C:D,2,FALSE)</f>
        <v>Initial Access</v>
      </c>
      <c r="B19" s="133" t="str">
        <f t="shared" si="3"/>
        <v>IA</v>
      </c>
      <c r="C19" s="17" t="s">
        <v>560</v>
      </c>
      <c r="D19" s="18" t="s">
        <v>551</v>
      </c>
      <c r="E19" s="127" t="s">
        <v>949</v>
      </c>
      <c r="F19" s="18"/>
      <c r="G19" s="87">
        <f>COUNTIF(Reglas!E:E,C19)</f>
        <v>1</v>
      </c>
      <c r="H19" s="88">
        <f>IFERROR(SUMIF(Reglas!E:E,Técnicas!C19,Reglas!I:I)/G19,0)</f>
        <v>0.8</v>
      </c>
      <c r="I19" s="88">
        <f>IFERROR(SUMIF(Reglas!E:E,Técnicas!C19,Reglas!J:J)/G19,0)</f>
        <v>0.5</v>
      </c>
      <c r="J19" s="88">
        <f>IFERROR(SUMIF(Reglas!E:E,Técnicas!C19,Reglas!K:K)/G19,0)</f>
        <v>1</v>
      </c>
      <c r="K19" s="89">
        <f>IFERROR(SUMIF(Reglas!E:E,Técnicas!C19,Reglas!L:L)/G19,0)</f>
        <v>0.4</v>
      </c>
      <c r="L19" s="90">
        <f>IFERROR(SUMIF(Reglas!E:E,Técnicas!C19,Reglas!M:M)/G19,0)</f>
        <v>0.4</v>
      </c>
      <c r="M19" s="18"/>
      <c r="N19" s="18"/>
      <c r="O19" s="19"/>
      <c r="P19" s="18"/>
    </row>
    <row r="20" spans="1:16" s="76" customFormat="1" ht="43.5" customHeight="1" x14ac:dyDescent="0.3">
      <c r="A20" s="132" t="str">
        <f>VLOOKUP(LEFT(C20,2),Tácticas!C:D,2,FALSE)</f>
        <v>Initial Access</v>
      </c>
      <c r="B20" s="133" t="str">
        <f t="shared" si="3"/>
        <v>IA</v>
      </c>
      <c r="C20" s="17" t="s">
        <v>561</v>
      </c>
      <c r="D20" s="18" t="s">
        <v>552</v>
      </c>
      <c r="E20" s="127" t="s">
        <v>950</v>
      </c>
      <c r="F20" s="18"/>
      <c r="G20" s="87">
        <f>COUNTIF(Reglas!E:E,C20)</f>
        <v>1</v>
      </c>
      <c r="H20" s="88">
        <f>IFERROR(SUMIF(Reglas!E:E,Técnicas!C20,Reglas!I:I)/G20,0)</f>
        <v>0.85</v>
      </c>
      <c r="I20" s="88">
        <f>IFERROR(SUMIF(Reglas!E:E,Técnicas!C20,Reglas!J:J)/G20,0)</f>
        <v>0.6</v>
      </c>
      <c r="J20" s="88">
        <f>IFERROR(SUMIF(Reglas!E:E,Técnicas!C20,Reglas!K:K)/G20,0)</f>
        <v>0.93</v>
      </c>
      <c r="K20" s="89">
        <f>IFERROR(SUMIF(Reglas!E:E,Técnicas!C20,Reglas!L:L)/G20,0)</f>
        <v>0.47430000000000005</v>
      </c>
      <c r="L20" s="90">
        <f>IFERROR(SUMIF(Reglas!E:E,Técnicas!C20,Reglas!M:M)/G20,0)</f>
        <v>0.37569999999999992</v>
      </c>
      <c r="M20" s="18"/>
      <c r="N20" s="18"/>
      <c r="O20" s="19"/>
      <c r="P20" s="18"/>
    </row>
    <row r="21" spans="1:16" s="76" customFormat="1" ht="43.5" customHeight="1" x14ac:dyDescent="0.3">
      <c r="A21" s="132" t="str">
        <f>VLOOKUP(LEFT(C21,2),Tácticas!C:D,2,FALSE)</f>
        <v>Initial Access</v>
      </c>
      <c r="B21" s="133" t="str">
        <f t="shared" si="3"/>
        <v>IA</v>
      </c>
      <c r="C21" s="17" t="s">
        <v>562</v>
      </c>
      <c r="D21" s="18" t="s">
        <v>553</v>
      </c>
      <c r="E21" s="127" t="s">
        <v>1001</v>
      </c>
      <c r="F21" s="18"/>
      <c r="G21" s="87">
        <f>COUNTIF(Reglas!E:E,C21)</f>
        <v>1</v>
      </c>
      <c r="H21" s="88">
        <f>IFERROR(SUMIF(Reglas!E:E,Técnicas!C21,Reglas!I:I)/G21,0)</f>
        <v>0.92</v>
      </c>
      <c r="I21" s="88">
        <f>IFERROR(SUMIF(Reglas!E:E,Técnicas!C21,Reglas!J:J)/G21,0)</f>
        <v>0.65</v>
      </c>
      <c r="J21" s="88">
        <f>IFERROR(SUMIF(Reglas!E:E,Técnicas!C21,Reglas!K:K)/G21,0)</f>
        <v>0.59</v>
      </c>
      <c r="K21" s="89">
        <f>IFERROR(SUMIF(Reglas!E:E,Técnicas!C21,Reglas!L:L)/G21,0)</f>
        <v>0.35282000000000002</v>
      </c>
      <c r="L21" s="90">
        <f>IFERROR(SUMIF(Reglas!E:E,Técnicas!C21,Reglas!M:M)/G21,0)</f>
        <v>0.56718000000000002</v>
      </c>
      <c r="M21" s="18"/>
      <c r="N21" s="18"/>
      <c r="O21" s="19"/>
      <c r="P21" s="18"/>
    </row>
    <row r="22" spans="1:16" s="76" customFormat="1" ht="43.5" customHeight="1" x14ac:dyDescent="0.3">
      <c r="A22" s="132" t="str">
        <f>VLOOKUP(LEFT(C22,2),Tácticas!C:D,2,FALSE)</f>
        <v>Initial Access</v>
      </c>
      <c r="B22" s="133" t="str">
        <f t="shared" si="3"/>
        <v>IA</v>
      </c>
      <c r="C22" s="17" t="s">
        <v>563</v>
      </c>
      <c r="D22" s="18" t="s">
        <v>554</v>
      </c>
      <c r="E22" s="127" t="s">
        <v>952</v>
      </c>
      <c r="F22" s="18"/>
      <c r="G22" s="87">
        <f>COUNTIF(Reglas!E:E,C22)</f>
        <v>1</v>
      </c>
      <c r="H22" s="88">
        <f>IFERROR(SUMIF(Reglas!E:E,Técnicas!C22,Reglas!I:I)/G22,0)</f>
        <v>0.82</v>
      </c>
      <c r="I22" s="88">
        <f>IFERROR(SUMIF(Reglas!E:E,Técnicas!C22,Reglas!J:J)/G22,0)</f>
        <v>0.7</v>
      </c>
      <c r="J22" s="88">
        <f>IFERROR(SUMIF(Reglas!E:E,Técnicas!C22,Reglas!K:K)/G22,0)</f>
        <v>0.85</v>
      </c>
      <c r="K22" s="89">
        <f>IFERROR(SUMIF(Reglas!E:E,Técnicas!C22,Reglas!L:L)/G22,0)</f>
        <v>0.48789999999999994</v>
      </c>
      <c r="L22" s="90">
        <f>IFERROR(SUMIF(Reglas!E:E,Técnicas!C22,Reglas!M:M)/G22,0)</f>
        <v>0.33210000000000001</v>
      </c>
      <c r="M22" s="18"/>
      <c r="N22" s="18"/>
      <c r="O22" s="19"/>
      <c r="P22" s="18"/>
    </row>
    <row r="23" spans="1:16" s="76" customFormat="1" ht="43.5" customHeight="1" x14ac:dyDescent="0.3">
      <c r="A23" s="132" t="str">
        <f>VLOOKUP(LEFT(C23,2),Tácticas!C:D,2,FALSE)</f>
        <v>Initial Access</v>
      </c>
      <c r="B23" s="133" t="str">
        <f t="shared" si="3"/>
        <v>IA</v>
      </c>
      <c r="C23" s="17" t="s">
        <v>564</v>
      </c>
      <c r="D23" s="18" t="s">
        <v>555</v>
      </c>
      <c r="E23" s="127" t="s">
        <v>953</v>
      </c>
      <c r="F23" s="18"/>
      <c r="G23" s="87">
        <f>COUNTIF(Reglas!E:E,C23)</f>
        <v>1</v>
      </c>
      <c r="H23" s="88">
        <f>IFERROR(SUMIF(Reglas!E:E,Técnicas!C23,Reglas!I:I)/G23,0)</f>
        <v>0.78</v>
      </c>
      <c r="I23" s="88">
        <f>IFERROR(SUMIF(Reglas!E:E,Técnicas!C23,Reglas!J:J)/G23,0)</f>
        <v>0.63</v>
      </c>
      <c r="J23" s="88">
        <f>IFERROR(SUMIF(Reglas!E:E,Técnicas!C23,Reglas!K:K)/G23,0)</f>
        <v>0.89</v>
      </c>
      <c r="K23" s="89">
        <f>IFERROR(SUMIF(Reglas!E:E,Técnicas!C23,Reglas!L:L)/G23,0)</f>
        <v>0.43734600000000001</v>
      </c>
      <c r="L23" s="90">
        <f>IFERROR(SUMIF(Reglas!E:E,Técnicas!C23,Reglas!M:M)/G23,0)</f>
        <v>0.34265400000000001</v>
      </c>
      <c r="M23" s="18"/>
      <c r="N23" s="18"/>
      <c r="O23" s="19"/>
      <c r="P23" s="18"/>
    </row>
    <row r="24" spans="1:16" s="76" customFormat="1" ht="43.5" customHeight="1" x14ac:dyDescent="0.3">
      <c r="A24" s="132" t="str">
        <f>VLOOKUP(LEFT(C24,2),Tácticas!C:D,2,FALSE)</f>
        <v>Initial Access</v>
      </c>
      <c r="B24" s="133" t="str">
        <f t="shared" si="3"/>
        <v>IA</v>
      </c>
      <c r="C24" s="17" t="s">
        <v>565</v>
      </c>
      <c r="D24" s="18" t="s">
        <v>556</v>
      </c>
      <c r="E24" s="127" t="s">
        <v>954</v>
      </c>
      <c r="F24" s="18"/>
      <c r="G24" s="87">
        <f>COUNTIF(Reglas!E:E,C24)</f>
        <v>1</v>
      </c>
      <c r="H24" s="88">
        <f>IFERROR(SUMIF(Reglas!E:E,Técnicas!C24,Reglas!I:I)/G24,0)</f>
        <v>0.78</v>
      </c>
      <c r="I24" s="88">
        <f>IFERROR(SUMIF(Reglas!E:E,Técnicas!C24,Reglas!J:J)/G24,0)</f>
        <v>0.7</v>
      </c>
      <c r="J24" s="88">
        <f>IFERROR(SUMIF(Reglas!E:E,Técnicas!C24,Reglas!K:K)/G24,0)</f>
        <v>0.95</v>
      </c>
      <c r="K24" s="89">
        <f>IFERROR(SUMIF(Reglas!E:E,Técnicas!C24,Reglas!L:L)/G24,0)</f>
        <v>0.51869999999999994</v>
      </c>
      <c r="L24" s="90">
        <f>IFERROR(SUMIF(Reglas!E:E,Técnicas!C24,Reglas!M:M)/G24,0)</f>
        <v>0.26130000000000009</v>
      </c>
      <c r="M24" s="18"/>
      <c r="N24" s="18"/>
      <c r="O24" s="19"/>
      <c r="P24" s="18"/>
    </row>
    <row r="25" spans="1:16" s="76" customFormat="1" ht="43.5" customHeight="1" x14ac:dyDescent="0.3">
      <c r="A25" s="132" t="str">
        <f>VLOOKUP(LEFT(C25,2),Tácticas!C:D,2,FALSE)</f>
        <v>Initial Access</v>
      </c>
      <c r="B25" s="133" t="str">
        <f t="shared" si="3"/>
        <v>IA</v>
      </c>
      <c r="C25" s="17" t="s">
        <v>566</v>
      </c>
      <c r="D25" s="18" t="s">
        <v>557</v>
      </c>
      <c r="E25" s="127" t="s">
        <v>955</v>
      </c>
      <c r="F25" s="18"/>
      <c r="G25" s="87">
        <f>COUNTIF(Reglas!E:E,C25)</f>
        <v>1</v>
      </c>
      <c r="H25" s="88">
        <f>IFERROR(SUMIF(Reglas!E:E,Técnicas!C25,Reglas!I:I)/G25,0)</f>
        <v>0.75</v>
      </c>
      <c r="I25" s="88">
        <f>IFERROR(SUMIF(Reglas!E:E,Técnicas!C25,Reglas!J:J)/G25,0)</f>
        <v>0.6</v>
      </c>
      <c r="J25" s="88">
        <f>IFERROR(SUMIF(Reglas!E:E,Técnicas!C25,Reglas!K:K)/G25,0)</f>
        <v>0.95</v>
      </c>
      <c r="K25" s="89">
        <f>IFERROR(SUMIF(Reglas!E:E,Técnicas!C25,Reglas!L:L)/G25,0)</f>
        <v>0.42749999999999994</v>
      </c>
      <c r="L25" s="90">
        <f>IFERROR(SUMIF(Reglas!E:E,Técnicas!C25,Reglas!M:M)/G25,0)</f>
        <v>0.32250000000000006</v>
      </c>
      <c r="M25" s="18"/>
      <c r="N25" s="18"/>
      <c r="O25" s="19"/>
      <c r="P25" s="18"/>
    </row>
    <row r="26" spans="1:16" s="76" customFormat="1" ht="43.5" customHeight="1" x14ac:dyDescent="0.3">
      <c r="A26" s="132" t="str">
        <f>VLOOKUP(LEFT(C26,2),Tácticas!C:D,2,FALSE)</f>
        <v>Initial Access</v>
      </c>
      <c r="B26" s="133" t="str">
        <f t="shared" si="3"/>
        <v>IA</v>
      </c>
      <c r="C26" s="17" t="s">
        <v>567</v>
      </c>
      <c r="D26" s="18" t="s">
        <v>558</v>
      </c>
      <c r="E26" s="127" t="s">
        <v>956</v>
      </c>
      <c r="F26" s="18"/>
      <c r="G26" s="87">
        <f>COUNTIF(Reglas!E:E,C26)</f>
        <v>1</v>
      </c>
      <c r="H26" s="88">
        <f>IFERROR(SUMIF(Reglas!E:E,Técnicas!C26,Reglas!I:I)/G26,0)</f>
        <v>0.95</v>
      </c>
      <c r="I26" s="88">
        <f>IFERROR(SUMIF(Reglas!E:E,Técnicas!C26,Reglas!J:J)/G26,0)</f>
        <v>0.8</v>
      </c>
      <c r="J26" s="88">
        <f>IFERROR(SUMIF(Reglas!E:E,Técnicas!C26,Reglas!K:K)/G26,0)</f>
        <v>0.69</v>
      </c>
      <c r="K26" s="89">
        <f>IFERROR(SUMIF(Reglas!E:E,Técnicas!C26,Reglas!L:L)/G26,0)</f>
        <v>0.52439999999999998</v>
      </c>
      <c r="L26" s="90">
        <f>IFERROR(SUMIF(Reglas!E:E,Técnicas!C26,Reglas!M:M)/G26,0)</f>
        <v>0.42559999999999998</v>
      </c>
      <c r="M26" s="18"/>
      <c r="N26" s="18"/>
      <c r="O26" s="19"/>
      <c r="P26" s="18"/>
    </row>
    <row r="27" spans="1:16" s="76" customFormat="1" ht="43.5" customHeight="1" x14ac:dyDescent="0.3">
      <c r="A27" s="132" t="str">
        <f>VLOOKUP(LEFT(C27,2),Tácticas!C:D,2,FALSE)</f>
        <v>Initial Access</v>
      </c>
      <c r="B27" s="133" t="str">
        <f t="shared" si="3"/>
        <v>IA</v>
      </c>
      <c r="C27" s="17" t="s">
        <v>568</v>
      </c>
      <c r="D27" s="18" t="s">
        <v>559</v>
      </c>
      <c r="E27" s="127" t="s">
        <v>957</v>
      </c>
      <c r="F27" s="18"/>
      <c r="G27" s="87">
        <f>COUNTIF(Reglas!E:E,C27)</f>
        <v>1</v>
      </c>
      <c r="H27" s="88">
        <f>IFERROR(SUMIF(Reglas!E:E,Técnicas!C27,Reglas!I:I)/G27,0)</f>
        <v>0.82</v>
      </c>
      <c r="I27" s="88">
        <f>IFERROR(SUMIF(Reglas!E:E,Técnicas!C27,Reglas!J:J)/G27,0)</f>
        <v>0.7</v>
      </c>
      <c r="J27" s="88">
        <f>IFERROR(SUMIF(Reglas!E:E,Técnicas!C27,Reglas!K:K)/G27,0)</f>
        <v>0.85</v>
      </c>
      <c r="K27" s="89">
        <f>IFERROR(SUMIF(Reglas!E:E,Técnicas!C27,Reglas!L:L)/G27,0)</f>
        <v>0.48789999999999994</v>
      </c>
      <c r="L27" s="90">
        <f>IFERROR(SUMIF(Reglas!E:E,Técnicas!C27,Reglas!M:M)/G27,0)</f>
        <v>0.33210000000000001</v>
      </c>
      <c r="M27" s="18"/>
      <c r="N27" s="18"/>
      <c r="O27" s="19"/>
      <c r="P27" s="18"/>
    </row>
    <row r="28" spans="1:16" s="76" customFormat="1" ht="43.5" customHeight="1" x14ac:dyDescent="0.3">
      <c r="A28" s="134" t="str">
        <f>VLOOKUP(LEFT(C28,2),Tácticas!C:D,2,FALSE)</f>
        <v>Execution</v>
      </c>
      <c r="B28" s="135" t="str">
        <f t="shared" si="3"/>
        <v>EX</v>
      </c>
      <c r="C28" s="17" t="s">
        <v>582</v>
      </c>
      <c r="D28" s="18" t="s">
        <v>569</v>
      </c>
      <c r="E28" s="127" t="s">
        <v>958</v>
      </c>
      <c r="F28" s="18"/>
      <c r="G28" s="87">
        <f>COUNTIF(Reglas!E:E,C28)</f>
        <v>1</v>
      </c>
      <c r="H28" s="88">
        <f>IFERROR(SUMIF(Reglas!E:E,Técnicas!C28,Reglas!I:I)/G28,0)</f>
        <v>0.78</v>
      </c>
      <c r="I28" s="88">
        <f>IFERROR(SUMIF(Reglas!E:E,Técnicas!C28,Reglas!J:J)/G28,0)</f>
        <v>0.63</v>
      </c>
      <c r="J28" s="88">
        <f>IFERROR(SUMIF(Reglas!E:E,Técnicas!C28,Reglas!K:K)/G28,0)</f>
        <v>0.89</v>
      </c>
      <c r="K28" s="89">
        <f>IFERROR(SUMIF(Reglas!E:E,Técnicas!C28,Reglas!L:L)/G28,0)</f>
        <v>0.43734600000000001</v>
      </c>
      <c r="L28" s="90">
        <f>IFERROR(SUMIF(Reglas!E:E,Técnicas!C28,Reglas!M:M)/G28,0)</f>
        <v>0.34265400000000001</v>
      </c>
      <c r="M28" s="18"/>
      <c r="N28" s="18"/>
      <c r="O28" s="19"/>
      <c r="P28" s="18"/>
    </row>
    <row r="29" spans="1:16" s="76" customFormat="1" ht="43.5" customHeight="1" x14ac:dyDescent="0.3">
      <c r="A29" s="134" t="str">
        <f>VLOOKUP(LEFT(C29,2),Tácticas!C:D,2,FALSE)</f>
        <v>Execution</v>
      </c>
      <c r="B29" s="135" t="str">
        <f t="shared" si="3"/>
        <v>EX</v>
      </c>
      <c r="C29" s="17" t="s">
        <v>583</v>
      </c>
      <c r="D29" s="18" t="s">
        <v>570</v>
      </c>
      <c r="E29" s="127" t="s">
        <v>959</v>
      </c>
      <c r="F29" s="18"/>
      <c r="G29" s="87">
        <f>COUNTIF(Reglas!E:E,C29)</f>
        <v>1</v>
      </c>
      <c r="H29" s="88">
        <f>IFERROR(SUMIF(Reglas!E:E,Técnicas!C29,Reglas!I:I)/G29,0)</f>
        <v>0.78</v>
      </c>
      <c r="I29" s="88">
        <f>IFERROR(SUMIF(Reglas!E:E,Técnicas!C29,Reglas!J:J)/G29,0)</f>
        <v>0.7</v>
      </c>
      <c r="J29" s="88">
        <f>IFERROR(SUMIF(Reglas!E:E,Técnicas!C29,Reglas!K:K)/G29,0)</f>
        <v>0.93</v>
      </c>
      <c r="K29" s="89">
        <f>IFERROR(SUMIF(Reglas!E:E,Técnicas!C29,Reglas!L:L)/G29,0)</f>
        <v>0.50778000000000001</v>
      </c>
      <c r="L29" s="90">
        <f>IFERROR(SUMIF(Reglas!E:E,Técnicas!C29,Reglas!M:M)/G29,0)</f>
        <v>0.27222000000000002</v>
      </c>
      <c r="M29" s="18"/>
      <c r="N29" s="18"/>
      <c r="O29" s="19"/>
      <c r="P29" s="18"/>
    </row>
    <row r="30" spans="1:16" s="76" customFormat="1" ht="43.5" customHeight="1" x14ac:dyDescent="0.3">
      <c r="A30" s="134" t="str">
        <f>VLOOKUP(LEFT(C30,2),Tácticas!C:D,2,FALSE)</f>
        <v>Execution</v>
      </c>
      <c r="B30" s="135" t="str">
        <f t="shared" si="3"/>
        <v>EX</v>
      </c>
      <c r="C30" s="17" t="s">
        <v>584</v>
      </c>
      <c r="D30" s="18" t="s">
        <v>571</v>
      </c>
      <c r="E30" s="127" t="s">
        <v>960</v>
      </c>
      <c r="F30" s="18"/>
      <c r="G30" s="87">
        <f>COUNTIF(Reglas!E:E,C30)</f>
        <v>1</v>
      </c>
      <c r="H30" s="88">
        <f>IFERROR(SUMIF(Reglas!E:E,Técnicas!C30,Reglas!I:I)/G30,0)</f>
        <v>0.75</v>
      </c>
      <c r="I30" s="88">
        <f>IFERROR(SUMIF(Reglas!E:E,Técnicas!C30,Reglas!J:J)/G30,0)</f>
        <v>0.6</v>
      </c>
      <c r="J30" s="88">
        <f>IFERROR(SUMIF(Reglas!E:E,Técnicas!C30,Reglas!K:K)/G30,0)</f>
        <v>0.95</v>
      </c>
      <c r="K30" s="89">
        <f>IFERROR(SUMIF(Reglas!E:E,Técnicas!C30,Reglas!L:L)/G30,0)</f>
        <v>0.42749999999999994</v>
      </c>
      <c r="L30" s="90">
        <f>IFERROR(SUMIF(Reglas!E:E,Técnicas!C30,Reglas!M:M)/G30,0)</f>
        <v>0.32250000000000006</v>
      </c>
      <c r="M30" s="18"/>
      <c r="N30" s="18"/>
      <c r="O30" s="19"/>
      <c r="P30" s="18"/>
    </row>
    <row r="31" spans="1:16" s="76" customFormat="1" ht="43.5" customHeight="1" x14ac:dyDescent="0.3">
      <c r="A31" s="134" t="str">
        <f>VLOOKUP(LEFT(C31,2),Tácticas!C:D,2,FALSE)</f>
        <v>Execution</v>
      </c>
      <c r="B31" s="135" t="str">
        <f t="shared" si="3"/>
        <v>EX</v>
      </c>
      <c r="C31" s="17" t="s">
        <v>585</v>
      </c>
      <c r="D31" s="18" t="s">
        <v>572</v>
      </c>
      <c r="E31" s="127" t="s">
        <v>961</v>
      </c>
      <c r="F31" s="18"/>
      <c r="G31" s="87">
        <f>COUNTIF(Reglas!E:E,C31)</f>
        <v>1</v>
      </c>
      <c r="H31" s="88">
        <f>IFERROR(SUMIF(Reglas!E:E,Técnicas!C31,Reglas!I:I)/G31,0)</f>
        <v>0.95</v>
      </c>
      <c r="I31" s="88">
        <f>IFERROR(SUMIF(Reglas!E:E,Técnicas!C31,Reglas!J:J)/G31,0)</f>
        <v>0.8</v>
      </c>
      <c r="J31" s="88">
        <f>IFERROR(SUMIF(Reglas!E:E,Técnicas!C31,Reglas!K:K)/G31,0)</f>
        <v>0.69</v>
      </c>
      <c r="K31" s="89">
        <f>IFERROR(SUMIF(Reglas!E:E,Técnicas!C31,Reglas!L:L)/G31,0)</f>
        <v>0.52439999999999998</v>
      </c>
      <c r="L31" s="90">
        <f>IFERROR(SUMIF(Reglas!E:E,Técnicas!C31,Reglas!M:M)/G31,0)</f>
        <v>0.42559999999999998</v>
      </c>
      <c r="M31" s="18"/>
      <c r="N31" s="18"/>
      <c r="O31" s="19"/>
      <c r="P31" s="18"/>
    </row>
    <row r="32" spans="1:16" s="76" customFormat="1" ht="43.5" customHeight="1" x14ac:dyDescent="0.3">
      <c r="A32" s="134" t="str">
        <f>VLOOKUP(LEFT(C32,2),Tácticas!C:D,2,FALSE)</f>
        <v>Execution</v>
      </c>
      <c r="B32" s="135" t="str">
        <f t="shared" si="3"/>
        <v>EX</v>
      </c>
      <c r="C32" s="17" t="s">
        <v>586</v>
      </c>
      <c r="D32" s="18" t="s">
        <v>573</v>
      </c>
      <c r="E32" s="127" t="s">
        <v>962</v>
      </c>
      <c r="F32" s="18"/>
      <c r="G32" s="87">
        <f>COUNTIF(Reglas!E:E,C32)</f>
        <v>19</v>
      </c>
      <c r="H32" s="88">
        <f>IFERROR(SUMIF(Reglas!E:E,Técnicas!C32,Reglas!I:I)/G32,0)</f>
        <v>0.83947368421052615</v>
      </c>
      <c r="I32" s="88">
        <f>IFERROR(SUMIF(Reglas!E:E,Técnicas!C32,Reglas!J:J)/G32,0)</f>
        <v>0.65421052631578924</v>
      </c>
      <c r="J32" s="88">
        <f>IFERROR(SUMIF(Reglas!E:E,Técnicas!C32,Reglas!K:K)/G32,0)</f>
        <v>0.77421052631578946</v>
      </c>
      <c r="K32" s="89">
        <f>IFERROR(SUMIF(Reglas!E:E,Técnicas!C32,Reglas!L:L)/G32,0)</f>
        <v>0.41441505263157891</v>
      </c>
      <c r="L32" s="90">
        <f>IFERROR(SUMIF(Reglas!E:E,Técnicas!C32,Reglas!M:M)/G32,0)</f>
        <v>0.42505863157894741</v>
      </c>
      <c r="M32" s="18"/>
      <c r="N32" s="18"/>
      <c r="O32" s="19"/>
      <c r="P32" s="18"/>
    </row>
    <row r="33" spans="1:16" s="76" customFormat="1" ht="43.5" customHeight="1" x14ac:dyDescent="0.3">
      <c r="A33" s="134" t="str">
        <f>VLOOKUP(LEFT(C33,2),Tácticas!C:D,2,FALSE)</f>
        <v>Execution</v>
      </c>
      <c r="B33" s="135" t="str">
        <f t="shared" si="3"/>
        <v>EX</v>
      </c>
      <c r="C33" s="17" t="s">
        <v>587</v>
      </c>
      <c r="D33" s="18" t="s">
        <v>574</v>
      </c>
      <c r="E33" s="127" t="s">
        <v>963</v>
      </c>
      <c r="F33" s="18"/>
      <c r="G33" s="87">
        <f>COUNTIF(Reglas!E:E,C33)</f>
        <v>19</v>
      </c>
      <c r="H33" s="88">
        <f>IFERROR(SUMIF(Reglas!E:E,Técnicas!C33,Reglas!I:I)/G33,0)</f>
        <v>0.84947368421052638</v>
      </c>
      <c r="I33" s="88">
        <f>IFERROR(SUMIF(Reglas!E:E,Técnicas!C33,Reglas!J:J)/G33,0)</f>
        <v>0.64526315789473676</v>
      </c>
      <c r="J33" s="88">
        <f>IFERROR(SUMIF(Reglas!E:E,Técnicas!C33,Reglas!K:K)/G33,0)</f>
        <v>0.77263157894736845</v>
      </c>
      <c r="K33" s="89">
        <f>IFERROR(SUMIF(Reglas!E:E,Técnicas!C33,Reglas!L:L)/G33,0)</f>
        <v>0.41232484210526321</v>
      </c>
      <c r="L33" s="90">
        <f>IFERROR(SUMIF(Reglas!E:E,Técnicas!C33,Reglas!M:M)/G33,0)</f>
        <v>0.43714884210526317</v>
      </c>
      <c r="M33" s="18"/>
      <c r="N33" s="18"/>
      <c r="O33" s="19"/>
      <c r="P33" s="18"/>
    </row>
    <row r="34" spans="1:16" s="76" customFormat="1" ht="43.5" customHeight="1" x14ac:dyDescent="0.3">
      <c r="A34" s="134" t="str">
        <f>VLOOKUP(LEFT(C34,2),Tácticas!C:D,2,FALSE)</f>
        <v>Execution</v>
      </c>
      <c r="B34" s="135" t="str">
        <f t="shared" si="3"/>
        <v>EX</v>
      </c>
      <c r="C34" s="17" t="s">
        <v>588</v>
      </c>
      <c r="D34" s="18" t="s">
        <v>575</v>
      </c>
      <c r="E34" s="127" t="s">
        <v>964</v>
      </c>
      <c r="F34" s="18"/>
      <c r="G34" s="87">
        <f>COUNTIF(Reglas!E:E,C34)</f>
        <v>19</v>
      </c>
      <c r="H34" s="88">
        <f>IFERROR(SUMIF(Reglas!E:E,Técnicas!C34,Reglas!I:I)/G34,0)</f>
        <v>0.83157894736842108</v>
      </c>
      <c r="I34" s="88">
        <f>IFERROR(SUMIF(Reglas!E:E,Técnicas!C34,Reglas!J:J)/G34,0)</f>
        <v>0.64684210526315777</v>
      </c>
      <c r="J34" s="88">
        <f>IFERROR(SUMIF(Reglas!E:E,Técnicas!C34,Reglas!K:K)/G34,0)</f>
        <v>0.78210526315789475</v>
      </c>
      <c r="K34" s="89">
        <f>IFERROR(SUMIF(Reglas!E:E,Técnicas!C34,Reglas!L:L)/G34,0)</f>
        <v>0.40996094736842109</v>
      </c>
      <c r="L34" s="90">
        <f>IFERROR(SUMIF(Reglas!E:E,Técnicas!C34,Reglas!M:M)/G34,0)</f>
        <v>0.42161800000000005</v>
      </c>
      <c r="M34" s="18"/>
      <c r="N34" s="18"/>
      <c r="O34" s="19"/>
      <c r="P34" s="18"/>
    </row>
    <row r="35" spans="1:16" s="76" customFormat="1" ht="43.5" customHeight="1" x14ac:dyDescent="0.3">
      <c r="A35" s="134" t="str">
        <f>VLOOKUP(LEFT(C35,2),Tácticas!C:D,2,FALSE)</f>
        <v>Execution</v>
      </c>
      <c r="B35" s="135" t="str">
        <f t="shared" si="3"/>
        <v>EX</v>
      </c>
      <c r="C35" s="17" t="s">
        <v>589</v>
      </c>
      <c r="D35" s="18" t="s">
        <v>576</v>
      </c>
      <c r="E35" s="127" t="s">
        <v>965</v>
      </c>
      <c r="F35" s="18"/>
      <c r="G35" s="87">
        <f>COUNTIF(Reglas!E:E,C35)</f>
        <v>19</v>
      </c>
      <c r="H35" s="88">
        <f>IFERROR(SUMIF(Reglas!E:E,Técnicas!C35,Reglas!I:I)/G35,0)</f>
        <v>0.83157894736842097</v>
      </c>
      <c r="I35" s="88">
        <f>IFERROR(SUMIF(Reglas!E:E,Técnicas!C35,Reglas!J:J)/G35,0)</f>
        <v>0.63631578947368406</v>
      </c>
      <c r="J35" s="88">
        <f>IFERROR(SUMIF(Reglas!E:E,Técnicas!C35,Reglas!K:K)/G35,0)</f>
        <v>0.79894736842105252</v>
      </c>
      <c r="K35" s="89">
        <f>IFERROR(SUMIF(Reglas!E:E,Técnicas!C35,Reglas!L:L)/G35,0)</f>
        <v>0.41448094736842106</v>
      </c>
      <c r="L35" s="90">
        <f>IFERROR(SUMIF(Reglas!E:E,Técnicas!C35,Reglas!M:M)/G35,0)</f>
        <v>0.41709800000000002</v>
      </c>
      <c r="M35" s="18"/>
      <c r="N35" s="18"/>
      <c r="O35" s="19"/>
      <c r="P35" s="18"/>
    </row>
    <row r="36" spans="1:16" s="76" customFormat="1" ht="43.5" customHeight="1" x14ac:dyDescent="0.3">
      <c r="A36" s="134" t="str">
        <f>VLOOKUP(LEFT(C36,2),Tácticas!C:D,2,FALSE)</f>
        <v>Execution</v>
      </c>
      <c r="B36" s="135" t="str">
        <f t="shared" si="3"/>
        <v>EX</v>
      </c>
      <c r="C36" s="17" t="s">
        <v>590</v>
      </c>
      <c r="D36" s="18" t="s">
        <v>577</v>
      </c>
      <c r="E36" s="127" t="s">
        <v>966</v>
      </c>
      <c r="F36" s="18"/>
      <c r="G36" s="87">
        <f>COUNTIF(Reglas!E:E,C36)</f>
        <v>19</v>
      </c>
      <c r="H36" s="88">
        <f>IFERROR(SUMIF(Reglas!E:E,Técnicas!C36,Reglas!I:I)/G36,0)</f>
        <v>0.83105263157894738</v>
      </c>
      <c r="I36" s="88">
        <f>IFERROR(SUMIF(Reglas!E:E,Técnicas!C36,Reglas!J:J)/G36,0)</f>
        <v>0.65842105263157902</v>
      </c>
      <c r="J36" s="88">
        <f>IFERROR(SUMIF(Reglas!E:E,Técnicas!C36,Reglas!K:K)/G36,0)</f>
        <v>0.78210526315789464</v>
      </c>
      <c r="K36" s="89">
        <f>IFERROR(SUMIF(Reglas!E:E,Técnicas!C36,Reglas!L:L)/G36,0)</f>
        <v>0.42151115789473681</v>
      </c>
      <c r="L36" s="90">
        <f>IFERROR(SUMIF(Reglas!E:E,Técnicas!C36,Reglas!M:M)/G36,0)</f>
        <v>0.40954147368421062</v>
      </c>
      <c r="M36" s="18"/>
      <c r="N36" s="18"/>
      <c r="O36" s="19"/>
      <c r="P36" s="18"/>
    </row>
    <row r="37" spans="1:16" s="76" customFormat="1" ht="43.5" customHeight="1" x14ac:dyDescent="0.3">
      <c r="A37" s="134" t="str">
        <f>VLOOKUP(LEFT(C37,2),Tácticas!C:D,2,FALSE)</f>
        <v>Execution</v>
      </c>
      <c r="B37" s="135" t="str">
        <f t="shared" si="3"/>
        <v>EX</v>
      </c>
      <c r="C37" s="17" t="s">
        <v>591</v>
      </c>
      <c r="D37" s="18" t="s">
        <v>578</v>
      </c>
      <c r="E37" s="127" t="s">
        <v>967</v>
      </c>
      <c r="F37" s="18"/>
      <c r="G37" s="87">
        <f>COUNTIF(Reglas!E:E,C37)</f>
        <v>19</v>
      </c>
      <c r="H37" s="88">
        <f>IFERROR(SUMIF(Reglas!E:E,Técnicas!C37,Reglas!I:I)/G37,0)</f>
        <v>0.8331578947368421</v>
      </c>
      <c r="I37" s="88">
        <f>IFERROR(SUMIF(Reglas!E:E,Técnicas!C37,Reglas!J:J)/G37,0)</f>
        <v>0.66421052631578936</v>
      </c>
      <c r="J37" s="88">
        <f>IFERROR(SUMIF(Reglas!E:E,Técnicas!C37,Reglas!K:K)/G37,0)</f>
        <v>0.78105263157894722</v>
      </c>
      <c r="K37" s="89">
        <f>IFERROR(SUMIF(Reglas!E:E,Técnicas!C37,Reglas!L:L)/G37,0)</f>
        <v>0.42411073684210526</v>
      </c>
      <c r="L37" s="90">
        <f>IFERROR(SUMIF(Reglas!E:E,Técnicas!C37,Reglas!M:M)/G37,0)</f>
        <v>0.40904715789473672</v>
      </c>
      <c r="M37" s="18"/>
      <c r="N37" s="18"/>
      <c r="O37" s="19"/>
      <c r="P37" s="18"/>
    </row>
    <row r="38" spans="1:16" s="76" customFormat="1" ht="43.5" customHeight="1" x14ac:dyDescent="0.3">
      <c r="A38" s="134" t="str">
        <f>VLOOKUP(LEFT(C38,2),Tácticas!C:D,2,FALSE)</f>
        <v>Execution</v>
      </c>
      <c r="B38" s="135" t="str">
        <f t="shared" si="3"/>
        <v>EX</v>
      </c>
      <c r="C38" s="17" t="s">
        <v>592</v>
      </c>
      <c r="D38" s="18" t="s">
        <v>579</v>
      </c>
      <c r="E38" s="127" t="s">
        <v>968</v>
      </c>
      <c r="F38" s="18"/>
      <c r="G38" s="87">
        <f>COUNTIF(Reglas!E:E,C38)</f>
        <v>13</v>
      </c>
      <c r="H38" s="88">
        <f>IFERROR(SUMIF(Reglas!E:E,Técnicas!C38,Reglas!I:I)/G38,0)</f>
        <v>0.82538461538461538</v>
      </c>
      <c r="I38" s="88">
        <f>IFERROR(SUMIF(Reglas!E:E,Técnicas!C38,Reglas!J:J)/G38,0)</f>
        <v>0.66230769230769237</v>
      </c>
      <c r="J38" s="88">
        <f>IFERROR(SUMIF(Reglas!E:E,Técnicas!C38,Reglas!K:K)/G38,0)</f>
        <v>0.77846153846153854</v>
      </c>
      <c r="K38" s="89">
        <f>IFERROR(SUMIF(Reglas!E:E,Técnicas!C38,Reglas!L:L)/G38,0)</f>
        <v>0.41815476923076922</v>
      </c>
      <c r="L38" s="90">
        <f>IFERROR(SUMIF(Reglas!E:E,Técnicas!C38,Reglas!M:M)/G38,0)</f>
        <v>0.40722984615384622</v>
      </c>
      <c r="M38" s="18"/>
      <c r="N38" s="18"/>
      <c r="O38" s="19"/>
      <c r="P38" s="18"/>
    </row>
    <row r="39" spans="1:16" s="76" customFormat="1" ht="43.5" customHeight="1" x14ac:dyDescent="0.3">
      <c r="A39" s="134" t="str">
        <f>VLOOKUP(LEFT(C39,2),Tácticas!C:D,2,FALSE)</f>
        <v>Execution</v>
      </c>
      <c r="B39" s="135" t="str">
        <f t="shared" si="3"/>
        <v>EX</v>
      </c>
      <c r="C39" s="17" t="s">
        <v>593</v>
      </c>
      <c r="D39" s="18" t="s">
        <v>580</v>
      </c>
      <c r="E39" s="127" t="s">
        <v>969</v>
      </c>
      <c r="F39" s="18"/>
      <c r="G39" s="87">
        <f>COUNTIF(Reglas!E:E,C39)</f>
        <v>13</v>
      </c>
      <c r="H39" s="88">
        <f>IFERROR(SUMIF(Reglas!E:E,Técnicas!C39,Reglas!I:I)/G39,0)</f>
        <v>0.81153846153846154</v>
      </c>
      <c r="I39" s="88">
        <f>IFERROR(SUMIF(Reglas!E:E,Técnicas!C39,Reglas!J:J)/G39,0)</f>
        <v>0.6184615384615384</v>
      </c>
      <c r="J39" s="88">
        <f>IFERROR(SUMIF(Reglas!E:E,Técnicas!C39,Reglas!K:K)/G39,0)</f>
        <v>0.82384615384615378</v>
      </c>
      <c r="K39" s="89">
        <f>IFERROR(SUMIF(Reglas!E:E,Técnicas!C39,Reglas!L:L)/G39,0)</f>
        <v>0.40210446153846152</v>
      </c>
      <c r="L39" s="90">
        <f>IFERROR(SUMIF(Reglas!E:E,Técnicas!C39,Reglas!M:M)/G39,0)</f>
        <v>0.40943399999999996</v>
      </c>
      <c r="M39" s="18"/>
      <c r="N39" s="18"/>
      <c r="O39" s="19"/>
      <c r="P39" s="18"/>
    </row>
    <row r="40" spans="1:16" s="76" customFormat="1" ht="43.5" customHeight="1" x14ac:dyDescent="0.3">
      <c r="A40" s="134" t="str">
        <f>VLOOKUP(LEFT(C40,2),Tácticas!C:D,2,FALSE)</f>
        <v>Execution</v>
      </c>
      <c r="B40" s="135" t="str">
        <f t="shared" si="3"/>
        <v>EX</v>
      </c>
      <c r="C40" s="17" t="s">
        <v>594</v>
      </c>
      <c r="D40" s="18" t="s">
        <v>581</v>
      </c>
      <c r="E40" s="127" t="s">
        <v>970</v>
      </c>
      <c r="F40" s="18"/>
      <c r="G40" s="87">
        <f>COUNTIF(Reglas!E:E,C40)</f>
        <v>16</v>
      </c>
      <c r="H40" s="88">
        <f>IFERROR(SUMIF(Reglas!E:E,Técnicas!C40,Reglas!I:I)/G40,0)</f>
        <v>0.82</v>
      </c>
      <c r="I40" s="88">
        <f>IFERROR(SUMIF(Reglas!E:E,Técnicas!C40,Reglas!J:J)/G40,0)</f>
        <v>0.65062500000000001</v>
      </c>
      <c r="J40" s="88">
        <f>IFERROR(SUMIF(Reglas!E:E,Técnicas!C40,Reglas!K:K)/G40,0)</f>
        <v>0.80812500000000009</v>
      </c>
      <c r="K40" s="89">
        <f>IFERROR(SUMIF(Reglas!E:E,Técnicas!C40,Reglas!L:L)/G40,0)</f>
        <v>0.42404450000000005</v>
      </c>
      <c r="L40" s="90">
        <f>IFERROR(SUMIF(Reglas!E:E,Técnicas!C40,Reglas!M:M)/G40,0)</f>
        <v>0.39595550000000002</v>
      </c>
      <c r="M40" s="18"/>
      <c r="N40" s="18"/>
      <c r="O40" s="19"/>
      <c r="P40" s="18"/>
    </row>
    <row r="41" spans="1:16" s="76" customFormat="1" ht="43.5" customHeight="1" x14ac:dyDescent="0.3">
      <c r="A41" s="128" t="str">
        <f>VLOOKUP(LEFT(C41,2),Tácticas!C:D,2,FALSE)</f>
        <v>Persistence</v>
      </c>
      <c r="B41" s="129" t="str">
        <f t="shared" ref="B41:B55" si="4">LEFT(C41,2)</f>
        <v>PT</v>
      </c>
      <c r="C41" s="17" t="s">
        <v>611</v>
      </c>
      <c r="D41" s="18" t="s">
        <v>595</v>
      </c>
      <c r="E41" s="127" t="s">
        <v>971</v>
      </c>
      <c r="F41" s="18"/>
      <c r="G41" s="87">
        <f>COUNTIF(Reglas!E:E,C41)</f>
        <v>1</v>
      </c>
      <c r="H41" s="88">
        <f>IFERROR(SUMIF(Reglas!E:E,Técnicas!C41,Reglas!I:I)/G41,0)</f>
        <v>0.95</v>
      </c>
      <c r="I41" s="88">
        <f>IFERROR(SUMIF(Reglas!E:E,Técnicas!C41,Reglas!J:J)/G41,0)</f>
        <v>0.8</v>
      </c>
      <c r="J41" s="88">
        <f>IFERROR(SUMIF(Reglas!E:E,Técnicas!C41,Reglas!K:K)/G41,0)</f>
        <v>0.69</v>
      </c>
      <c r="K41" s="89">
        <f>IFERROR(SUMIF(Reglas!E:E,Técnicas!C41,Reglas!L:L)/G41,0)</f>
        <v>0.52439999999999998</v>
      </c>
      <c r="L41" s="90">
        <f>IFERROR(SUMIF(Reglas!E:E,Técnicas!C41,Reglas!M:M)/G41,0)</f>
        <v>0.42559999999999998</v>
      </c>
      <c r="M41" s="18"/>
      <c r="N41" s="18"/>
      <c r="O41" s="19"/>
      <c r="P41" s="18"/>
    </row>
    <row r="42" spans="1:16" s="76" customFormat="1" ht="43.5" customHeight="1" x14ac:dyDescent="0.3">
      <c r="A42" s="128" t="str">
        <f>VLOOKUP(LEFT(C42,2),Tácticas!C:D,2,FALSE)</f>
        <v>Persistence</v>
      </c>
      <c r="B42" s="129" t="str">
        <f t="shared" si="4"/>
        <v>PT</v>
      </c>
      <c r="C42" s="17" t="s">
        <v>612</v>
      </c>
      <c r="D42" s="18" t="s">
        <v>596</v>
      </c>
      <c r="E42" s="127" t="s">
        <v>972</v>
      </c>
      <c r="F42" s="18"/>
      <c r="G42" s="87">
        <f>COUNTIF(Reglas!E:E,C42)</f>
        <v>1</v>
      </c>
      <c r="H42" s="88">
        <f>IFERROR(SUMIF(Reglas!E:E,Técnicas!C42,Reglas!I:I)/G42,0)</f>
        <v>0.82</v>
      </c>
      <c r="I42" s="88">
        <f>IFERROR(SUMIF(Reglas!E:E,Técnicas!C42,Reglas!J:J)/G42,0)</f>
        <v>0.7</v>
      </c>
      <c r="J42" s="88">
        <f>IFERROR(SUMIF(Reglas!E:E,Técnicas!C42,Reglas!K:K)/G42,0)</f>
        <v>0.85</v>
      </c>
      <c r="K42" s="89">
        <f>IFERROR(SUMIF(Reglas!E:E,Técnicas!C42,Reglas!L:L)/G42,0)</f>
        <v>0.48789999999999994</v>
      </c>
      <c r="L42" s="90">
        <f>IFERROR(SUMIF(Reglas!E:E,Técnicas!C42,Reglas!M:M)/G42,0)</f>
        <v>0.33210000000000001</v>
      </c>
      <c r="M42" s="18"/>
      <c r="N42" s="18"/>
      <c r="O42" s="19"/>
      <c r="P42" s="18"/>
    </row>
    <row r="43" spans="1:16" s="76" customFormat="1" ht="43.5" customHeight="1" x14ac:dyDescent="0.3">
      <c r="A43" s="128" t="str">
        <f>VLOOKUP(LEFT(C43,2),Tácticas!C:D,2,FALSE)</f>
        <v>Persistence</v>
      </c>
      <c r="B43" s="129" t="str">
        <f t="shared" si="4"/>
        <v>PT</v>
      </c>
      <c r="C43" s="17" t="s">
        <v>613</v>
      </c>
      <c r="D43" s="18" t="s">
        <v>597</v>
      </c>
      <c r="E43" s="127" t="s">
        <v>973</v>
      </c>
      <c r="F43" s="18"/>
      <c r="G43" s="87">
        <f>COUNTIF(Reglas!E:E,C43)</f>
        <v>1</v>
      </c>
      <c r="H43" s="88">
        <f>IFERROR(SUMIF(Reglas!E:E,Técnicas!C43,Reglas!I:I)/G43,0)</f>
        <v>0.78</v>
      </c>
      <c r="I43" s="88">
        <f>IFERROR(SUMIF(Reglas!E:E,Técnicas!C43,Reglas!J:J)/G43,0)</f>
        <v>0.63</v>
      </c>
      <c r="J43" s="88">
        <f>IFERROR(SUMIF(Reglas!E:E,Técnicas!C43,Reglas!K:K)/G43,0)</f>
        <v>0.89</v>
      </c>
      <c r="K43" s="89">
        <f>IFERROR(SUMIF(Reglas!E:E,Técnicas!C43,Reglas!L:L)/G43,0)</f>
        <v>0.43734600000000001</v>
      </c>
      <c r="L43" s="90">
        <f>IFERROR(SUMIF(Reglas!E:E,Técnicas!C43,Reglas!M:M)/G43,0)</f>
        <v>0.34265400000000001</v>
      </c>
      <c r="M43" s="18"/>
      <c r="N43" s="18"/>
      <c r="O43" s="19"/>
      <c r="P43" s="18"/>
    </row>
    <row r="44" spans="1:16" s="76" customFormat="1" ht="43.5" customHeight="1" x14ac:dyDescent="0.3">
      <c r="A44" s="128" t="str">
        <f>VLOOKUP(LEFT(C44,2),Tácticas!C:D,2,FALSE)</f>
        <v>Persistence</v>
      </c>
      <c r="B44" s="129" t="str">
        <f t="shared" si="4"/>
        <v>PT</v>
      </c>
      <c r="C44" s="17" t="s">
        <v>614</v>
      </c>
      <c r="D44" s="18" t="s">
        <v>598</v>
      </c>
      <c r="E44" s="127" t="s">
        <v>974</v>
      </c>
      <c r="F44" s="18"/>
      <c r="G44" s="87">
        <f>COUNTIF(Reglas!E:E,C44)</f>
        <v>1</v>
      </c>
      <c r="H44" s="88">
        <f>IFERROR(SUMIF(Reglas!E:E,Técnicas!C44,Reglas!I:I)/G44,0)</f>
        <v>0.78</v>
      </c>
      <c r="I44" s="88">
        <f>IFERROR(SUMIF(Reglas!E:E,Técnicas!C44,Reglas!J:J)/G44,0)</f>
        <v>0.7</v>
      </c>
      <c r="J44" s="88">
        <f>IFERROR(SUMIF(Reglas!E:E,Técnicas!C44,Reglas!K:K)/G44,0)</f>
        <v>0.68</v>
      </c>
      <c r="K44" s="89">
        <f>IFERROR(SUMIF(Reglas!E:E,Técnicas!C44,Reglas!L:L)/G44,0)</f>
        <v>0.37128</v>
      </c>
      <c r="L44" s="90">
        <f>IFERROR(SUMIF(Reglas!E:E,Técnicas!C44,Reglas!M:M)/G44,0)</f>
        <v>0.40872000000000003</v>
      </c>
      <c r="M44" s="18"/>
      <c r="N44" s="18"/>
      <c r="O44" s="19"/>
      <c r="P44" s="18"/>
    </row>
    <row r="45" spans="1:16" s="76" customFormat="1" ht="43.5" customHeight="1" x14ac:dyDescent="0.3">
      <c r="A45" s="128" t="str">
        <f>VLOOKUP(LEFT(C45,2),Tácticas!C:D,2,FALSE)</f>
        <v>Persistence</v>
      </c>
      <c r="B45" s="129" t="str">
        <f t="shared" si="4"/>
        <v>PT</v>
      </c>
      <c r="C45" s="17" t="s">
        <v>615</v>
      </c>
      <c r="D45" s="18" t="s">
        <v>599</v>
      </c>
      <c r="E45" s="127" t="s">
        <v>975</v>
      </c>
      <c r="F45" s="18"/>
      <c r="G45" s="87">
        <f>COUNTIF(Reglas!E:E,C45)</f>
        <v>1</v>
      </c>
      <c r="H45" s="88">
        <f>IFERROR(SUMIF(Reglas!E:E,Técnicas!C45,Reglas!I:I)/G45,0)</f>
        <v>0.75</v>
      </c>
      <c r="I45" s="88">
        <f>IFERROR(SUMIF(Reglas!E:E,Técnicas!C45,Reglas!J:J)/G45,0)</f>
        <v>0.6</v>
      </c>
      <c r="J45" s="88">
        <f>IFERROR(SUMIF(Reglas!E:E,Técnicas!C45,Reglas!K:K)/G45,0)</f>
        <v>0.95</v>
      </c>
      <c r="K45" s="89">
        <f>IFERROR(SUMIF(Reglas!E:E,Técnicas!C45,Reglas!L:L)/G45,0)</f>
        <v>0.42749999999999994</v>
      </c>
      <c r="L45" s="90">
        <f>IFERROR(SUMIF(Reglas!E:E,Técnicas!C45,Reglas!M:M)/G45,0)</f>
        <v>0.32250000000000006</v>
      </c>
      <c r="M45" s="18"/>
      <c r="N45" s="18"/>
      <c r="O45" s="19"/>
      <c r="P45" s="18"/>
    </row>
    <row r="46" spans="1:16" s="76" customFormat="1" ht="43.5" customHeight="1" x14ac:dyDescent="0.3">
      <c r="A46" s="128" t="str">
        <f>VLOOKUP(LEFT(C46,2),Tácticas!C:D,2,FALSE)</f>
        <v>Persistence</v>
      </c>
      <c r="B46" s="129" t="str">
        <f t="shared" si="4"/>
        <v>PT</v>
      </c>
      <c r="C46" s="17" t="s">
        <v>616</v>
      </c>
      <c r="D46" s="18" t="s">
        <v>600</v>
      </c>
      <c r="E46" s="127" t="s">
        <v>976</v>
      </c>
      <c r="F46" s="18"/>
      <c r="G46" s="87">
        <f>COUNTIF(Reglas!E:E,C46)</f>
        <v>1</v>
      </c>
      <c r="H46" s="88">
        <f>IFERROR(SUMIF(Reglas!E:E,Técnicas!C46,Reglas!I:I)/G46,0)</f>
        <v>0.95</v>
      </c>
      <c r="I46" s="88">
        <f>IFERROR(SUMIF(Reglas!E:E,Técnicas!C46,Reglas!J:J)/G46,0)</f>
        <v>0.8</v>
      </c>
      <c r="J46" s="88">
        <f>IFERROR(SUMIF(Reglas!E:E,Técnicas!C46,Reglas!K:K)/G46,0)</f>
        <v>0.69</v>
      </c>
      <c r="K46" s="89">
        <f>IFERROR(SUMIF(Reglas!E:E,Técnicas!C46,Reglas!L:L)/G46,0)</f>
        <v>0.52439999999999998</v>
      </c>
      <c r="L46" s="90">
        <f>IFERROR(SUMIF(Reglas!E:E,Técnicas!C46,Reglas!M:M)/G46,0)</f>
        <v>0.42559999999999998</v>
      </c>
      <c r="M46" s="18"/>
      <c r="N46" s="18"/>
      <c r="O46" s="19"/>
      <c r="P46" s="18"/>
    </row>
    <row r="47" spans="1:16" s="76" customFormat="1" ht="43.5" customHeight="1" x14ac:dyDescent="0.3">
      <c r="A47" s="128" t="str">
        <f>VLOOKUP(LEFT(C47,2),Tácticas!C:D,2,FALSE)</f>
        <v>Persistence</v>
      </c>
      <c r="B47" s="129" t="str">
        <f t="shared" si="4"/>
        <v>PT</v>
      </c>
      <c r="C47" s="17" t="s">
        <v>617</v>
      </c>
      <c r="D47" s="18" t="s">
        <v>601</v>
      </c>
      <c r="E47" s="127" t="s">
        <v>977</v>
      </c>
      <c r="F47" s="18"/>
      <c r="G47" s="87">
        <f>COUNTIF(Reglas!E:E,C47)</f>
        <v>1</v>
      </c>
      <c r="H47" s="88">
        <f>IFERROR(SUMIF(Reglas!E:E,Técnicas!C47,Reglas!I:I)/G47,0)</f>
        <v>0.9</v>
      </c>
      <c r="I47" s="88">
        <f>IFERROR(SUMIF(Reglas!E:E,Técnicas!C47,Reglas!J:J)/G47,0)</f>
        <v>0.7</v>
      </c>
      <c r="J47" s="88">
        <f>IFERROR(SUMIF(Reglas!E:E,Técnicas!C47,Reglas!K:K)/G47,0)</f>
        <v>0.5</v>
      </c>
      <c r="K47" s="89">
        <f>IFERROR(SUMIF(Reglas!E:E,Técnicas!C47,Reglas!L:L)/G47,0)</f>
        <v>0.315</v>
      </c>
      <c r="L47" s="90">
        <f>IFERROR(SUMIF(Reglas!E:E,Técnicas!C47,Reglas!M:M)/G47,0)</f>
        <v>0.58499999999999996</v>
      </c>
      <c r="M47" s="18"/>
      <c r="N47" s="18"/>
      <c r="O47" s="19"/>
      <c r="P47" s="18"/>
    </row>
    <row r="48" spans="1:16" s="76" customFormat="1" ht="43.5" customHeight="1" x14ac:dyDescent="0.3">
      <c r="A48" s="128" t="str">
        <f>VLOOKUP(LEFT(C48,2),Tácticas!C:D,2,FALSE)</f>
        <v>Persistence</v>
      </c>
      <c r="B48" s="129" t="str">
        <f t="shared" si="4"/>
        <v>PT</v>
      </c>
      <c r="C48" s="17" t="s">
        <v>618</v>
      </c>
      <c r="D48" s="18" t="s">
        <v>602</v>
      </c>
      <c r="E48" s="127" t="s">
        <v>978</v>
      </c>
      <c r="F48" s="18"/>
      <c r="G48" s="87">
        <f>COUNTIF(Reglas!E:E,C48)</f>
        <v>1</v>
      </c>
      <c r="H48" s="88">
        <f>IFERROR(SUMIF(Reglas!E:E,Técnicas!C48,Reglas!I:I)/G48,0)</f>
        <v>0.8</v>
      </c>
      <c r="I48" s="88">
        <f>IFERROR(SUMIF(Reglas!E:E,Técnicas!C48,Reglas!J:J)/G48,0)</f>
        <v>0.5</v>
      </c>
      <c r="J48" s="88">
        <f>IFERROR(SUMIF(Reglas!E:E,Técnicas!C48,Reglas!K:K)/G48,0)</f>
        <v>1</v>
      </c>
      <c r="K48" s="89">
        <f>IFERROR(SUMIF(Reglas!E:E,Técnicas!C48,Reglas!L:L)/G48,0)</f>
        <v>0.4</v>
      </c>
      <c r="L48" s="90">
        <f>IFERROR(SUMIF(Reglas!E:E,Técnicas!C48,Reglas!M:M)/G48,0)</f>
        <v>0.4</v>
      </c>
      <c r="M48" s="18"/>
      <c r="N48" s="18"/>
      <c r="O48" s="19"/>
      <c r="P48" s="18"/>
    </row>
    <row r="49" spans="1:16" s="76" customFormat="1" ht="43.5" customHeight="1" x14ac:dyDescent="0.3">
      <c r="A49" s="128" t="str">
        <f>VLOOKUP(LEFT(C49,2),Tácticas!C:D,2,FALSE)</f>
        <v>Persistence</v>
      </c>
      <c r="B49" s="129" t="str">
        <f t="shared" si="4"/>
        <v>PT</v>
      </c>
      <c r="C49" s="17" t="s">
        <v>619</v>
      </c>
      <c r="D49" s="18" t="s">
        <v>603</v>
      </c>
      <c r="E49" s="127" t="s">
        <v>979</v>
      </c>
      <c r="F49" s="18"/>
      <c r="G49" s="87">
        <f>COUNTIF(Reglas!E:E,C49)</f>
        <v>1</v>
      </c>
      <c r="H49" s="88">
        <f>IFERROR(SUMIF(Reglas!E:E,Técnicas!C49,Reglas!I:I)/G49,0)</f>
        <v>0.85</v>
      </c>
      <c r="I49" s="88">
        <f>IFERROR(SUMIF(Reglas!E:E,Técnicas!C49,Reglas!J:J)/G49,0)</f>
        <v>0.6</v>
      </c>
      <c r="J49" s="88">
        <f>IFERROR(SUMIF(Reglas!E:E,Técnicas!C49,Reglas!K:K)/G49,0)</f>
        <v>0.98</v>
      </c>
      <c r="K49" s="89">
        <f>IFERROR(SUMIF(Reglas!E:E,Técnicas!C49,Reglas!L:L)/G49,0)</f>
        <v>0.49980000000000002</v>
      </c>
      <c r="L49" s="90">
        <f>IFERROR(SUMIF(Reglas!E:E,Técnicas!C49,Reglas!M:M)/G49,0)</f>
        <v>0.35019999999999996</v>
      </c>
      <c r="M49" s="18"/>
      <c r="N49" s="18"/>
      <c r="O49" s="19"/>
      <c r="P49" s="18"/>
    </row>
    <row r="50" spans="1:16" s="76" customFormat="1" ht="43.5" customHeight="1" x14ac:dyDescent="0.3">
      <c r="A50" s="128" t="str">
        <f>VLOOKUP(LEFT(C50,2),Tácticas!C:D,2,FALSE)</f>
        <v>Persistence</v>
      </c>
      <c r="B50" s="129" t="str">
        <f t="shared" si="4"/>
        <v>PT</v>
      </c>
      <c r="C50" s="17" t="s">
        <v>620</v>
      </c>
      <c r="D50" s="18" t="s">
        <v>553</v>
      </c>
      <c r="E50" s="127" t="s">
        <v>951</v>
      </c>
      <c r="F50" s="18"/>
      <c r="G50" s="87">
        <f>COUNTIF(Reglas!E:E,C50)</f>
        <v>1</v>
      </c>
      <c r="H50" s="88">
        <f>IFERROR(SUMIF(Reglas!E:E,Técnicas!C50,Reglas!I:I)/G50,0)</f>
        <v>0.92</v>
      </c>
      <c r="I50" s="88">
        <f>IFERROR(SUMIF(Reglas!E:E,Técnicas!C50,Reglas!J:J)/G50,0)</f>
        <v>0.65</v>
      </c>
      <c r="J50" s="88">
        <f>IFERROR(SUMIF(Reglas!E:E,Técnicas!C50,Reglas!K:K)/G50,0)</f>
        <v>0.59</v>
      </c>
      <c r="K50" s="89">
        <f>IFERROR(SUMIF(Reglas!E:E,Técnicas!C50,Reglas!L:L)/G50,0)</f>
        <v>0.35282000000000002</v>
      </c>
      <c r="L50" s="90">
        <f>IFERROR(SUMIF(Reglas!E:E,Técnicas!C50,Reglas!M:M)/G50,0)</f>
        <v>0.56718000000000002</v>
      </c>
      <c r="M50" s="18"/>
      <c r="N50" s="18"/>
      <c r="O50" s="19"/>
      <c r="P50" s="18"/>
    </row>
    <row r="51" spans="1:16" s="76" customFormat="1" ht="43.5" customHeight="1" x14ac:dyDescent="0.3">
      <c r="A51" s="128" t="str">
        <f>VLOOKUP(LEFT(C51,2),Tácticas!C:D,2,FALSE)</f>
        <v>Persistence</v>
      </c>
      <c r="B51" s="129" t="str">
        <f t="shared" si="4"/>
        <v>PT</v>
      </c>
      <c r="C51" s="17" t="s">
        <v>621</v>
      </c>
      <c r="D51" s="18" t="s">
        <v>604</v>
      </c>
      <c r="E51" s="127" t="s">
        <v>980</v>
      </c>
      <c r="F51" s="18"/>
      <c r="G51" s="87">
        <f>COUNTIF(Reglas!E:E,C51)</f>
        <v>3</v>
      </c>
      <c r="H51" s="88">
        <f>IFERROR(SUMIF(Reglas!E:E,Técnicas!C51,Reglas!I:I)/G51,0)</f>
        <v>0.85</v>
      </c>
      <c r="I51" s="88">
        <f>IFERROR(SUMIF(Reglas!E:E,Técnicas!C51,Reglas!J:J)/G51,0)</f>
        <v>0.73333333333333339</v>
      </c>
      <c r="J51" s="88">
        <f>IFERROR(SUMIF(Reglas!E:E,Técnicas!C51,Reglas!K:K)/G51,0)</f>
        <v>0.82333333333333336</v>
      </c>
      <c r="K51" s="89">
        <f>IFERROR(SUMIF(Reglas!E:E,Técnicas!C51,Reglas!L:L)/G51,0)</f>
        <v>0.50669333333333333</v>
      </c>
      <c r="L51" s="90">
        <f>IFERROR(SUMIF(Reglas!E:E,Técnicas!C51,Reglas!M:M)/G51,0)</f>
        <v>0.34330666666666665</v>
      </c>
      <c r="M51" s="18"/>
      <c r="N51" s="18"/>
      <c r="O51" s="19"/>
      <c r="P51" s="18"/>
    </row>
    <row r="52" spans="1:16" s="76" customFormat="1" ht="43.5" customHeight="1" x14ac:dyDescent="0.3">
      <c r="A52" s="128" t="str">
        <f>VLOOKUP(LEFT(C52,2),Tácticas!C:D,2,FALSE)</f>
        <v>Persistence</v>
      </c>
      <c r="B52" s="129" t="str">
        <f t="shared" si="4"/>
        <v>PT</v>
      </c>
      <c r="C52" s="17" t="s">
        <v>622</v>
      </c>
      <c r="D52" s="18" t="s">
        <v>605</v>
      </c>
      <c r="E52" s="127" t="s">
        <v>981</v>
      </c>
      <c r="F52" s="18"/>
      <c r="G52" s="87">
        <f>COUNTIF(Reglas!E:E,C52)</f>
        <v>3</v>
      </c>
      <c r="H52" s="88">
        <f>IFERROR(SUMIF(Reglas!E:E,Técnicas!C52,Reglas!I:I)/G52,0)</f>
        <v>0.83333333333333337</v>
      </c>
      <c r="I52" s="88">
        <f>IFERROR(SUMIF(Reglas!E:E,Técnicas!C52,Reglas!J:J)/G52,0)</f>
        <v>0.67666666666666664</v>
      </c>
      <c r="J52" s="88">
        <f>IFERROR(SUMIF(Reglas!E:E,Técnicas!C52,Reglas!K:K)/G52,0)</f>
        <v>0.7466666666666667</v>
      </c>
      <c r="K52" s="89">
        <f>IFERROR(SUMIF(Reglas!E:E,Técnicas!C52,Reglas!L:L)/G52,0)</f>
        <v>0.4134153333333333</v>
      </c>
      <c r="L52" s="90">
        <f>IFERROR(SUMIF(Reglas!E:E,Técnicas!C52,Reglas!M:M)/G52,0)</f>
        <v>0.41991800000000001</v>
      </c>
      <c r="M52" s="18"/>
      <c r="N52" s="18"/>
      <c r="O52" s="19"/>
      <c r="P52" s="18"/>
    </row>
    <row r="53" spans="1:16" s="76" customFormat="1" ht="43.5" customHeight="1" x14ac:dyDescent="0.3">
      <c r="A53" s="128" t="str">
        <f>VLOOKUP(LEFT(C53,2),Tácticas!C:D,2,FALSE)</f>
        <v>Persistence</v>
      </c>
      <c r="B53" s="129" t="str">
        <f t="shared" si="4"/>
        <v>PT</v>
      </c>
      <c r="C53" s="17" t="s">
        <v>623</v>
      </c>
      <c r="D53" s="18" t="s">
        <v>606</v>
      </c>
      <c r="E53" s="127" t="s">
        <v>982</v>
      </c>
      <c r="F53" s="18"/>
      <c r="G53" s="87">
        <f>COUNTIF(Reglas!E:E,C53)</f>
        <v>3</v>
      </c>
      <c r="H53" s="88">
        <f>IFERROR(SUMIF(Reglas!E:E,Técnicas!C53,Reglas!I:I)/G53,0)</f>
        <v>0.78666666666666674</v>
      </c>
      <c r="I53" s="88">
        <f>IFERROR(SUMIF(Reglas!E:E,Técnicas!C53,Reglas!J:J)/G53,0)</f>
        <v>0.61</v>
      </c>
      <c r="J53" s="88">
        <f>IFERROR(SUMIF(Reglas!E:E,Técnicas!C53,Reglas!K:K)/G53,0)</f>
        <v>0.82</v>
      </c>
      <c r="K53" s="89">
        <f>IFERROR(SUMIF(Reglas!E:E,Técnicas!C53,Reglas!L:L)/G53,0)</f>
        <v>0.38285533333333333</v>
      </c>
      <c r="L53" s="90">
        <f>IFERROR(SUMIF(Reglas!E:E,Técnicas!C53,Reglas!M:M)/G53,0)</f>
        <v>0.40381133333333336</v>
      </c>
      <c r="M53" s="18"/>
      <c r="N53" s="18"/>
      <c r="O53" s="19"/>
      <c r="P53" s="18"/>
    </row>
    <row r="54" spans="1:16" s="76" customFormat="1" ht="43.5" customHeight="1" x14ac:dyDescent="0.3">
      <c r="A54" s="128" t="str">
        <f>VLOOKUP(LEFT(C54,2),Tácticas!C:D,2,FALSE)</f>
        <v>Persistence</v>
      </c>
      <c r="B54" s="129" t="str">
        <f t="shared" si="4"/>
        <v>PT</v>
      </c>
      <c r="C54" s="17" t="s">
        <v>624</v>
      </c>
      <c r="D54" s="18" t="s">
        <v>607</v>
      </c>
      <c r="E54" s="127" t="s">
        <v>983</v>
      </c>
      <c r="F54" s="18"/>
      <c r="G54" s="87">
        <f>COUNTIF(Reglas!E:E,C54)</f>
        <v>3</v>
      </c>
      <c r="H54" s="88">
        <f>IFERROR(SUMIF(Reglas!E:E,Técnicas!C54,Reglas!I:I)/G54,0)</f>
        <v>0.84333333333333327</v>
      </c>
      <c r="I54" s="88">
        <f>IFERROR(SUMIF(Reglas!E:E,Técnicas!C54,Reglas!J:J)/G54,0)</f>
        <v>0.66666666666666663</v>
      </c>
      <c r="J54" s="88">
        <f>IFERROR(SUMIF(Reglas!E:E,Técnicas!C54,Reglas!K:K)/G54,0)</f>
        <v>0.71</v>
      </c>
      <c r="K54" s="89">
        <f>IFERROR(SUMIF(Reglas!E:E,Técnicas!C54,Reglas!L:L)/G54,0)</f>
        <v>0.39157999999999998</v>
      </c>
      <c r="L54" s="90">
        <f>IFERROR(SUMIF(Reglas!E:E,Técnicas!C54,Reglas!M:M)/G54,0)</f>
        <v>0.45175333333333328</v>
      </c>
      <c r="M54" s="18"/>
      <c r="N54" s="18"/>
      <c r="O54" s="19"/>
      <c r="P54" s="18"/>
    </row>
    <row r="55" spans="1:16" s="76" customFormat="1" ht="43.5" customHeight="1" x14ac:dyDescent="0.3">
      <c r="A55" s="128" t="str">
        <f>VLOOKUP(LEFT(C55,2),Tácticas!C:D,2,FALSE)</f>
        <v>Persistence</v>
      </c>
      <c r="B55" s="129" t="str">
        <f t="shared" si="4"/>
        <v>PT</v>
      </c>
      <c r="C55" s="17" t="s">
        <v>625</v>
      </c>
      <c r="D55" s="18" t="s">
        <v>608</v>
      </c>
      <c r="E55" s="127" t="s">
        <v>984</v>
      </c>
      <c r="F55" s="18"/>
      <c r="G55" s="87">
        <f>COUNTIF(Reglas!E:E,C55)</f>
        <v>3</v>
      </c>
      <c r="H55" s="88">
        <f>IFERROR(SUMIF(Reglas!E:E,Técnicas!C55,Reglas!I:I)/G55,0)</f>
        <v>0.82333333333333325</v>
      </c>
      <c r="I55" s="88">
        <f>IFERROR(SUMIF(Reglas!E:E,Técnicas!C55,Reglas!J:J)/G55,0)</f>
        <v>0.58333333333333337</v>
      </c>
      <c r="J55" s="88">
        <f>IFERROR(SUMIF(Reglas!E:E,Técnicas!C55,Reglas!K:K)/G55,0)</f>
        <v>0.84666666666666668</v>
      </c>
      <c r="K55" s="89">
        <f>IFERROR(SUMIF(Reglas!E:E,Técnicas!C55,Reglas!L:L)/G55,0)</f>
        <v>0.39344000000000001</v>
      </c>
      <c r="L55" s="90">
        <f>IFERROR(SUMIF(Reglas!E:E,Técnicas!C55,Reglas!M:M)/G55,0)</f>
        <v>0.42989333333333341</v>
      </c>
      <c r="M55" s="18"/>
      <c r="N55" s="18"/>
      <c r="O55" s="19"/>
      <c r="P55" s="18"/>
    </row>
    <row r="56" spans="1:16" s="76" customFormat="1" ht="43.5" customHeight="1" x14ac:dyDescent="0.3">
      <c r="A56" s="128" t="str">
        <f>VLOOKUP(LEFT(C56,2),Tácticas!C:D,2,FALSE)</f>
        <v>Persistence</v>
      </c>
      <c r="B56" s="129" t="str">
        <f t="shared" ref="B56:B59" si="5">LEFT(C56,2)</f>
        <v>PT</v>
      </c>
      <c r="C56" s="17" t="s">
        <v>626</v>
      </c>
      <c r="D56" s="18" t="s">
        <v>575</v>
      </c>
      <c r="E56" s="127" t="s">
        <v>985</v>
      </c>
      <c r="F56" s="18"/>
      <c r="G56" s="87">
        <f>COUNTIF(Reglas!E:E,C56)</f>
        <v>3</v>
      </c>
      <c r="H56" s="88">
        <f>IFERROR(SUMIF(Reglas!E:E,Técnicas!C56,Reglas!I:I)/G56,0)</f>
        <v>0.87333333333333341</v>
      </c>
      <c r="I56" s="88">
        <f>IFERROR(SUMIF(Reglas!E:E,Técnicas!C56,Reglas!J:J)/G56,0)</f>
        <v>0.70000000000000007</v>
      </c>
      <c r="J56" s="88">
        <f>IFERROR(SUMIF(Reglas!E:E,Técnicas!C56,Reglas!K:K)/G56,0)</f>
        <v>0.7400000000000001</v>
      </c>
      <c r="K56" s="89">
        <f>IFERROR(SUMIF(Reglas!E:E,Técnicas!C56,Reglas!L:L)/G56,0)</f>
        <v>0.45303333333333334</v>
      </c>
      <c r="L56" s="90">
        <f>IFERROR(SUMIF(Reglas!E:E,Técnicas!C56,Reglas!M:M)/G56,0)</f>
        <v>0.42029999999999995</v>
      </c>
      <c r="M56" s="18"/>
      <c r="N56" s="18"/>
      <c r="O56" s="19"/>
      <c r="P56" s="18"/>
    </row>
    <row r="57" spans="1:16" s="76" customFormat="1" ht="43.5" customHeight="1" x14ac:dyDescent="0.3">
      <c r="A57" s="128" t="str">
        <f>VLOOKUP(LEFT(C57,2),Tácticas!C:D,2,FALSE)</f>
        <v>Persistence</v>
      </c>
      <c r="B57" s="129" t="str">
        <f t="shared" si="5"/>
        <v>PT</v>
      </c>
      <c r="C57" s="17" t="s">
        <v>627</v>
      </c>
      <c r="D57" s="18" t="s">
        <v>609</v>
      </c>
      <c r="E57" s="127" t="s">
        <v>988</v>
      </c>
      <c r="F57" s="18"/>
      <c r="G57" s="87">
        <f>COUNTIF(Reglas!E:E,C57)</f>
        <v>3</v>
      </c>
      <c r="H57" s="88">
        <f>IFERROR(SUMIF(Reglas!E:E,Técnicas!C57,Reglas!I:I)/G57,0)</f>
        <v>0.82666666666666666</v>
      </c>
      <c r="I57" s="88">
        <f>IFERROR(SUMIF(Reglas!E:E,Técnicas!C57,Reglas!J:J)/G57,0)</f>
        <v>0.66</v>
      </c>
      <c r="J57" s="88">
        <f>IFERROR(SUMIF(Reglas!E:E,Técnicas!C57,Reglas!K:K)/G57,0)</f>
        <v>0.72333333333333327</v>
      </c>
      <c r="K57" s="89">
        <f>IFERROR(SUMIF(Reglas!E:E,Técnicas!C57,Reglas!L:L)/G57,0)</f>
        <v>0.38896866666666668</v>
      </c>
      <c r="L57" s="90">
        <f>IFERROR(SUMIF(Reglas!E:E,Técnicas!C57,Reglas!M:M)/G57,0)</f>
        <v>0.43769800000000009</v>
      </c>
      <c r="M57" s="18"/>
      <c r="N57" s="18"/>
      <c r="O57" s="19"/>
      <c r="P57" s="18"/>
    </row>
    <row r="58" spans="1:16" s="76" customFormat="1" ht="43.5" customHeight="1" x14ac:dyDescent="0.3">
      <c r="A58" s="128" t="str">
        <f>VLOOKUP(LEFT(C58,2),Tácticas!C:D,2,FALSE)</f>
        <v>Persistence</v>
      </c>
      <c r="B58" s="129" t="str">
        <f t="shared" si="5"/>
        <v>PT</v>
      </c>
      <c r="C58" s="17" t="s">
        <v>628</v>
      </c>
      <c r="D58" s="18" t="s">
        <v>610</v>
      </c>
      <c r="E58" s="127" t="s">
        <v>987</v>
      </c>
      <c r="F58" s="18"/>
      <c r="G58" s="87">
        <f>COUNTIF(Reglas!E:E,C58)</f>
        <v>2</v>
      </c>
      <c r="H58" s="88">
        <f>IFERROR(SUMIF(Reglas!E:E,Técnicas!C58,Reglas!I:I)/G58,0)</f>
        <v>0.8</v>
      </c>
      <c r="I58" s="88">
        <f>IFERROR(SUMIF(Reglas!E:E,Técnicas!C58,Reglas!J:J)/G58,0)</f>
        <v>0.7</v>
      </c>
      <c r="J58" s="88">
        <f>IFERROR(SUMIF(Reglas!E:E,Técnicas!C58,Reglas!K:K)/G58,0)</f>
        <v>0.875</v>
      </c>
      <c r="K58" s="89">
        <f>IFERROR(SUMIF(Reglas!E:E,Técnicas!C58,Reglas!L:L)/G58,0)</f>
        <v>0.48964999999999992</v>
      </c>
      <c r="L58" s="90">
        <f>IFERROR(SUMIF(Reglas!E:E,Técnicas!C58,Reglas!M:M)/G58,0)</f>
        <v>0.31035000000000001</v>
      </c>
      <c r="M58" s="18"/>
      <c r="N58" s="18"/>
      <c r="O58" s="19"/>
      <c r="P58" s="18"/>
    </row>
    <row r="59" spans="1:16" s="76" customFormat="1" ht="43.5" customHeight="1" x14ac:dyDescent="0.3">
      <c r="A59" s="128" t="str">
        <f>VLOOKUP(LEFT(C59,2),Tácticas!C:D,2,FALSE)</f>
        <v>Persistence</v>
      </c>
      <c r="B59" s="129" t="str">
        <f t="shared" si="5"/>
        <v>PT</v>
      </c>
      <c r="C59" s="17" t="s">
        <v>629</v>
      </c>
      <c r="D59" s="18" t="s">
        <v>559</v>
      </c>
      <c r="E59" s="127" t="s">
        <v>989</v>
      </c>
      <c r="F59" s="18"/>
      <c r="G59" s="87">
        <f>COUNTIF(Reglas!E:E,C59)</f>
        <v>2</v>
      </c>
      <c r="H59" s="88">
        <f>IFERROR(SUMIF(Reglas!E:E,Técnicas!C59,Reglas!I:I)/G59,0)</f>
        <v>0.76500000000000001</v>
      </c>
      <c r="I59" s="88">
        <f>IFERROR(SUMIF(Reglas!E:E,Técnicas!C59,Reglas!J:J)/G59,0)</f>
        <v>0.61499999999999999</v>
      </c>
      <c r="J59" s="88">
        <f>IFERROR(SUMIF(Reglas!E:E,Técnicas!C59,Reglas!K:K)/G59,0)</f>
        <v>0.91999999999999993</v>
      </c>
      <c r="K59" s="89">
        <f>IFERROR(SUMIF(Reglas!E:E,Técnicas!C59,Reglas!L:L)/G59,0)</f>
        <v>0.432423</v>
      </c>
      <c r="L59" s="90">
        <f>IFERROR(SUMIF(Reglas!E:E,Técnicas!C59,Reglas!M:M)/G59,0)</f>
        <v>0.33257700000000001</v>
      </c>
      <c r="M59" s="18"/>
      <c r="N59" s="18"/>
      <c r="O59" s="19"/>
      <c r="P59" s="18"/>
    </row>
    <row r="60" spans="1:16" s="76" customFormat="1" ht="43.5" customHeight="1" x14ac:dyDescent="0.3">
      <c r="A60" s="130" t="str">
        <f>VLOOKUP(LEFT(C60,2),Tácticas!C:D,2,FALSE)</f>
        <v>Privilege Escalation</v>
      </c>
      <c r="B60" s="131" t="str">
        <f t="shared" ref="B60:B72" si="6">LEFT(C60,2)</f>
        <v>PE</v>
      </c>
      <c r="C60" s="17" t="s">
        <v>644</v>
      </c>
      <c r="D60" s="18" t="s">
        <v>638</v>
      </c>
      <c r="E60" s="127" t="s">
        <v>990</v>
      </c>
      <c r="F60" s="18"/>
      <c r="G60" s="87">
        <f>COUNTIF(Reglas!E:E,C60)</f>
        <v>2</v>
      </c>
      <c r="H60" s="88">
        <f>IFERROR(SUMIF(Reglas!E:E,Técnicas!C60,Reglas!I:I)/G60,0)</f>
        <v>0.86499999999999999</v>
      </c>
      <c r="I60" s="88">
        <f>IFERROR(SUMIF(Reglas!E:E,Técnicas!C60,Reglas!J:J)/G60,0)</f>
        <v>0.75</v>
      </c>
      <c r="J60" s="88">
        <f>IFERROR(SUMIF(Reglas!E:E,Técnicas!C60,Reglas!K:K)/G60,0)</f>
        <v>0.72499999999999998</v>
      </c>
      <c r="K60" s="89">
        <f>IFERROR(SUMIF(Reglas!E:E,Técnicas!C60,Reglas!L:L)/G60,0)</f>
        <v>0.46967999999999999</v>
      </c>
      <c r="L60" s="90">
        <f>IFERROR(SUMIF(Reglas!E:E,Técnicas!C60,Reglas!M:M)/G60,0)</f>
        <v>0.39532</v>
      </c>
      <c r="M60" s="18"/>
      <c r="N60" s="18"/>
      <c r="O60" s="19"/>
      <c r="P60" s="18"/>
    </row>
    <row r="61" spans="1:16" s="76" customFormat="1" ht="43.5" customHeight="1" x14ac:dyDescent="0.3">
      <c r="A61" s="130" t="str">
        <f>VLOOKUP(LEFT(C61,2),Tácticas!C:D,2,FALSE)</f>
        <v>Privilege Escalation</v>
      </c>
      <c r="B61" s="131" t="str">
        <f t="shared" si="6"/>
        <v>PE</v>
      </c>
      <c r="C61" s="17" t="s">
        <v>645</v>
      </c>
      <c r="D61" s="18" t="s">
        <v>639</v>
      </c>
      <c r="E61" s="127" t="s">
        <v>991</v>
      </c>
      <c r="F61" s="18"/>
      <c r="G61" s="87">
        <f>COUNTIF(Reglas!E:E,C61)</f>
        <v>2</v>
      </c>
      <c r="H61" s="88">
        <f>IFERROR(SUMIF(Reglas!E:E,Técnicas!C61,Reglas!I:I)/G61,0)</f>
        <v>0.86</v>
      </c>
      <c r="I61" s="88">
        <f>IFERROR(SUMIF(Reglas!E:E,Técnicas!C61,Reglas!J:J)/G61,0)</f>
        <v>0.7</v>
      </c>
      <c r="J61" s="88">
        <f>IFERROR(SUMIF(Reglas!E:E,Técnicas!C61,Reglas!K:K)/G61,0)</f>
        <v>0.67500000000000004</v>
      </c>
      <c r="K61" s="89">
        <f>IFERROR(SUMIF(Reglas!E:E,Técnicas!C61,Reglas!L:L)/G61,0)</f>
        <v>0.40144999999999997</v>
      </c>
      <c r="L61" s="90">
        <f>IFERROR(SUMIF(Reglas!E:E,Técnicas!C61,Reglas!M:M)/G61,0)</f>
        <v>0.45855000000000001</v>
      </c>
      <c r="M61" s="18"/>
      <c r="N61" s="18"/>
      <c r="O61" s="19"/>
      <c r="P61" s="18"/>
    </row>
    <row r="62" spans="1:16" s="76" customFormat="1" ht="43.5" customHeight="1" x14ac:dyDescent="0.3">
      <c r="A62" s="130" t="str">
        <f>VLOOKUP(LEFT(C62,2),Tácticas!C:D,2,FALSE)</f>
        <v>Privilege Escalation</v>
      </c>
      <c r="B62" s="131" t="str">
        <f t="shared" si="6"/>
        <v>PE</v>
      </c>
      <c r="C62" s="17" t="s">
        <v>646</v>
      </c>
      <c r="D62" s="18" t="s">
        <v>597</v>
      </c>
      <c r="E62" s="127" t="s">
        <v>992</v>
      </c>
      <c r="F62" s="18"/>
      <c r="G62" s="87">
        <f>COUNTIF(Reglas!E:E,C62)</f>
        <v>2</v>
      </c>
      <c r="H62" s="88">
        <f>IFERROR(SUMIF(Reglas!E:E,Técnicas!C62,Reglas!I:I)/G62,0)</f>
        <v>0.79</v>
      </c>
      <c r="I62" s="88">
        <f>IFERROR(SUMIF(Reglas!E:E,Técnicas!C62,Reglas!J:J)/G62,0)</f>
        <v>0.56499999999999995</v>
      </c>
      <c r="J62" s="88">
        <f>IFERROR(SUMIF(Reglas!E:E,Técnicas!C62,Reglas!K:K)/G62,0)</f>
        <v>0.94500000000000006</v>
      </c>
      <c r="K62" s="89">
        <f>IFERROR(SUMIF(Reglas!E:E,Técnicas!C62,Reglas!L:L)/G62,0)</f>
        <v>0.41867300000000002</v>
      </c>
      <c r="L62" s="90">
        <f>IFERROR(SUMIF(Reglas!E:E,Técnicas!C62,Reglas!M:M)/G62,0)</f>
        <v>0.37132700000000002</v>
      </c>
      <c r="M62" s="18"/>
      <c r="N62" s="18"/>
      <c r="O62" s="19"/>
      <c r="P62" s="18"/>
    </row>
    <row r="63" spans="1:16" s="76" customFormat="1" ht="43.5" customHeight="1" x14ac:dyDescent="0.3">
      <c r="A63" s="130" t="str">
        <f>VLOOKUP(LEFT(C63,2),Tácticas!C:D,2,FALSE)</f>
        <v>Privilege Escalation</v>
      </c>
      <c r="B63" s="131" t="str">
        <f t="shared" si="6"/>
        <v>PE</v>
      </c>
      <c r="C63" s="17" t="s">
        <v>647</v>
      </c>
      <c r="D63" s="18" t="s">
        <v>598</v>
      </c>
      <c r="E63" s="127" t="s">
        <v>993</v>
      </c>
      <c r="F63" s="18"/>
      <c r="G63" s="87">
        <f>COUNTIF(Reglas!E:E,C63)</f>
        <v>2</v>
      </c>
      <c r="H63" s="88">
        <f>IFERROR(SUMIF(Reglas!E:E,Técnicas!C63,Reglas!I:I)/G63,0)</f>
        <v>0.81499999999999995</v>
      </c>
      <c r="I63" s="88">
        <f>IFERROR(SUMIF(Reglas!E:E,Técnicas!C63,Reglas!J:J)/G63,0)</f>
        <v>0.64999999999999991</v>
      </c>
      <c r="J63" s="88">
        <f>IFERROR(SUMIF(Reglas!E:E,Técnicas!C63,Reglas!K:K)/G63,0)</f>
        <v>0.77500000000000002</v>
      </c>
      <c r="K63" s="89">
        <f>IFERROR(SUMIF(Reglas!E:E,Técnicas!C63,Reglas!L:L)/G63,0)</f>
        <v>0.40964999999999996</v>
      </c>
      <c r="L63" s="90">
        <f>IFERROR(SUMIF(Reglas!E:E,Técnicas!C63,Reglas!M:M)/G63,0)</f>
        <v>0.40534999999999999</v>
      </c>
      <c r="M63" s="18"/>
      <c r="N63" s="18"/>
      <c r="O63" s="19"/>
      <c r="P63" s="18"/>
    </row>
    <row r="64" spans="1:16" s="76" customFormat="1" ht="43.5" customHeight="1" x14ac:dyDescent="0.3">
      <c r="A64" s="130" t="str">
        <f>VLOOKUP(LEFT(C64,2),Tácticas!C:D,2,FALSE)</f>
        <v>Privilege Escalation</v>
      </c>
      <c r="B64" s="131" t="str">
        <f t="shared" si="6"/>
        <v>PE</v>
      </c>
      <c r="C64" s="17" t="s">
        <v>648</v>
      </c>
      <c r="D64" s="18" t="s">
        <v>602</v>
      </c>
      <c r="E64" s="127" t="s">
        <v>994</v>
      </c>
      <c r="F64" s="18"/>
      <c r="G64" s="87">
        <f>COUNTIF(Reglas!E:E,C64)</f>
        <v>2</v>
      </c>
      <c r="H64" s="88">
        <f>IFERROR(SUMIF(Reglas!E:E,Técnicas!C64,Reglas!I:I)/G64,0)</f>
        <v>0.83499999999999996</v>
      </c>
      <c r="I64" s="88">
        <f>IFERROR(SUMIF(Reglas!E:E,Técnicas!C64,Reglas!J:J)/G64,0)</f>
        <v>0.625</v>
      </c>
      <c r="J64" s="88">
        <f>IFERROR(SUMIF(Reglas!E:E,Técnicas!C64,Reglas!K:K)/G64,0)</f>
        <v>0.77</v>
      </c>
      <c r="K64" s="89">
        <f>IFERROR(SUMIF(Reglas!E:E,Técnicas!C64,Reglas!L:L)/G64,0)</f>
        <v>0.39015999999999995</v>
      </c>
      <c r="L64" s="90">
        <f>IFERROR(SUMIF(Reglas!E:E,Técnicas!C64,Reglas!M:M)/G64,0)</f>
        <v>0.44484000000000001</v>
      </c>
      <c r="M64" s="18"/>
      <c r="N64" s="18"/>
      <c r="O64" s="19"/>
      <c r="P64" s="18"/>
    </row>
    <row r="65" spans="1:16" s="76" customFormat="1" ht="43.5" customHeight="1" x14ac:dyDescent="0.3">
      <c r="A65" s="130" t="str">
        <f>VLOOKUP(LEFT(C65,2),Tácticas!C:D,2,FALSE)</f>
        <v>Privilege Escalation</v>
      </c>
      <c r="B65" s="131" t="str">
        <f t="shared" si="6"/>
        <v>PE</v>
      </c>
      <c r="C65" s="17" t="s">
        <v>650</v>
      </c>
      <c r="D65" s="18" t="s">
        <v>640</v>
      </c>
      <c r="E65" s="127" t="s">
        <v>995</v>
      </c>
      <c r="F65" s="18"/>
      <c r="G65" s="87">
        <f>COUNTIF(Reglas!E:E,C65)</f>
        <v>2</v>
      </c>
      <c r="H65" s="88">
        <f>IFERROR(SUMIF(Reglas!E:E,Técnicas!C65,Reglas!I:I)/G65,0)</f>
        <v>0.88500000000000001</v>
      </c>
      <c r="I65" s="88">
        <f>IFERROR(SUMIF(Reglas!E:E,Técnicas!C65,Reglas!J:J)/G65,0)</f>
        <v>0.75</v>
      </c>
      <c r="J65" s="88">
        <f>IFERROR(SUMIF(Reglas!E:E,Técnicas!C65,Reglas!K:K)/G65,0)</f>
        <v>0.77</v>
      </c>
      <c r="K65" s="89">
        <f>IFERROR(SUMIF(Reglas!E:E,Técnicas!C65,Reglas!L:L)/G65,0)</f>
        <v>0.50614999999999999</v>
      </c>
      <c r="L65" s="90">
        <f>IFERROR(SUMIF(Reglas!E:E,Técnicas!C65,Reglas!M:M)/G65,0)</f>
        <v>0.37885000000000002</v>
      </c>
      <c r="M65" s="18"/>
      <c r="N65" s="18"/>
      <c r="O65" s="19"/>
      <c r="P65" s="18"/>
    </row>
    <row r="66" spans="1:16" s="76" customFormat="1" ht="43.5" customHeight="1" x14ac:dyDescent="0.3">
      <c r="A66" s="130" t="str">
        <f>VLOOKUP(LEFT(C66,2),Tácticas!C:D,2,FALSE)</f>
        <v>Privilege Escalation</v>
      </c>
      <c r="B66" s="131" t="str">
        <f t="shared" si="6"/>
        <v>PE</v>
      </c>
      <c r="C66" s="17" t="s">
        <v>649</v>
      </c>
      <c r="D66" s="18" t="s">
        <v>641</v>
      </c>
      <c r="E66" s="127" t="s">
        <v>996</v>
      </c>
      <c r="F66" s="18"/>
      <c r="G66" s="87">
        <f>COUNTIF(Reglas!E:E,C66)</f>
        <v>2</v>
      </c>
      <c r="H66" s="88">
        <f>IFERROR(SUMIF(Reglas!E:E,Técnicas!C66,Reglas!I:I)/G66,0)</f>
        <v>0.84000000000000008</v>
      </c>
      <c r="I66" s="88">
        <f>IFERROR(SUMIF(Reglas!E:E,Técnicas!C66,Reglas!J:J)/G66,0)</f>
        <v>0.66500000000000004</v>
      </c>
      <c r="J66" s="88">
        <f>IFERROR(SUMIF(Reglas!E:E,Técnicas!C66,Reglas!K:K)/G66,0)</f>
        <v>0.69500000000000006</v>
      </c>
      <c r="K66" s="89">
        <f>IFERROR(SUMIF(Reglas!E:E,Técnicas!C66,Reglas!L:L)/G66,0)</f>
        <v>0.37617299999999998</v>
      </c>
      <c r="L66" s="90">
        <f>IFERROR(SUMIF(Reglas!E:E,Técnicas!C66,Reglas!M:M)/G66,0)</f>
        <v>0.46382699999999999</v>
      </c>
      <c r="M66" s="18"/>
      <c r="N66" s="18"/>
      <c r="O66" s="19"/>
      <c r="P66" s="18"/>
    </row>
    <row r="67" spans="1:16" s="76" customFormat="1" ht="43.5" customHeight="1" x14ac:dyDescent="0.3">
      <c r="A67" s="130" t="str">
        <f>VLOOKUP(LEFT(C67,2),Tácticas!C:D,2,FALSE)</f>
        <v>Privilege Escalation</v>
      </c>
      <c r="B67" s="131" t="str">
        <f t="shared" si="6"/>
        <v>PE</v>
      </c>
      <c r="C67" s="17" t="s">
        <v>651</v>
      </c>
      <c r="D67" s="18" t="s">
        <v>603</v>
      </c>
      <c r="E67" s="127" t="s">
        <v>997</v>
      </c>
      <c r="F67" s="18"/>
      <c r="G67" s="87">
        <f>COUNTIF(Reglas!E:E,C67)</f>
        <v>2</v>
      </c>
      <c r="H67" s="88">
        <f>IFERROR(SUMIF(Reglas!E:E,Técnicas!C67,Reglas!I:I)/G67,0)</f>
        <v>0.79</v>
      </c>
      <c r="I67" s="88">
        <f>IFERROR(SUMIF(Reglas!E:E,Técnicas!C67,Reglas!J:J)/G67,0)</f>
        <v>0.6</v>
      </c>
      <c r="J67" s="88">
        <f>IFERROR(SUMIF(Reglas!E:E,Técnicas!C67,Reglas!K:K)/G67,0)</f>
        <v>0.92500000000000004</v>
      </c>
      <c r="K67" s="89">
        <f>IFERROR(SUMIF(Reglas!E:E,Técnicas!C67,Reglas!L:L)/G67,0)</f>
        <v>0.43204999999999993</v>
      </c>
      <c r="L67" s="90">
        <f>IFERROR(SUMIF(Reglas!E:E,Técnicas!C67,Reglas!M:M)/G67,0)</f>
        <v>0.3579500000000001</v>
      </c>
      <c r="M67" s="18"/>
      <c r="N67" s="18"/>
      <c r="O67" s="19"/>
      <c r="P67" s="18"/>
    </row>
    <row r="68" spans="1:16" s="76" customFormat="1" ht="43.5" customHeight="1" x14ac:dyDescent="0.3">
      <c r="A68" s="130" t="str">
        <f>VLOOKUP(LEFT(C68,2),Tácticas!C:D,2,FALSE)</f>
        <v>Privilege Escalation</v>
      </c>
      <c r="B68" s="131" t="str">
        <f t="shared" si="6"/>
        <v>PE</v>
      </c>
      <c r="C68" s="17" t="s">
        <v>652</v>
      </c>
      <c r="D68" s="18" t="s">
        <v>642</v>
      </c>
      <c r="E68" s="127" t="s">
        <v>998</v>
      </c>
      <c r="F68" s="18"/>
      <c r="G68" s="87">
        <f>COUNTIF(Reglas!E:E,C68)</f>
        <v>2</v>
      </c>
      <c r="H68" s="88">
        <f>IFERROR(SUMIF(Reglas!E:E,Técnicas!C68,Reglas!I:I)/G68,0)</f>
        <v>0.875</v>
      </c>
      <c r="I68" s="88">
        <f>IFERROR(SUMIF(Reglas!E:E,Técnicas!C68,Reglas!J:J)/G68,0)</f>
        <v>0.64999999999999991</v>
      </c>
      <c r="J68" s="88">
        <f>IFERROR(SUMIF(Reglas!E:E,Técnicas!C68,Reglas!K:K)/G68,0)</f>
        <v>0.64</v>
      </c>
      <c r="K68" s="89">
        <f>IFERROR(SUMIF(Reglas!E:E,Técnicas!C68,Reglas!L:L)/G68,0)</f>
        <v>0.35640000000000005</v>
      </c>
      <c r="L68" s="90">
        <f>IFERROR(SUMIF(Reglas!E:E,Técnicas!C68,Reglas!M:M)/G68,0)</f>
        <v>0.51859999999999995</v>
      </c>
      <c r="M68" s="18"/>
      <c r="N68" s="18"/>
      <c r="O68" s="19"/>
      <c r="P68" s="18"/>
    </row>
    <row r="69" spans="1:16" s="76" customFormat="1" ht="43.5" customHeight="1" x14ac:dyDescent="0.3">
      <c r="A69" s="130" t="str">
        <f>VLOOKUP(LEFT(C69,2),Tácticas!C:D,2,FALSE)</f>
        <v>Privilege Escalation</v>
      </c>
      <c r="B69" s="131" t="str">
        <f t="shared" si="6"/>
        <v>PE</v>
      </c>
      <c r="C69" s="17" t="s">
        <v>653</v>
      </c>
      <c r="D69" s="18" t="s">
        <v>604</v>
      </c>
      <c r="E69" s="127" t="s">
        <v>999</v>
      </c>
      <c r="F69" s="18"/>
      <c r="G69" s="87">
        <f>COUNTIF(Reglas!E:E,C69)</f>
        <v>2</v>
      </c>
      <c r="H69" s="88">
        <f>IFERROR(SUMIF(Reglas!E:E,Técnicas!C69,Reglas!I:I)/G69,0)</f>
        <v>0.8600000000000001</v>
      </c>
      <c r="I69" s="88">
        <f>IFERROR(SUMIF(Reglas!E:E,Técnicas!C69,Reglas!J:J)/G69,0)</f>
        <v>0.57499999999999996</v>
      </c>
      <c r="J69" s="88">
        <f>IFERROR(SUMIF(Reglas!E:E,Técnicas!C69,Reglas!K:K)/G69,0)</f>
        <v>0.79499999999999993</v>
      </c>
      <c r="K69" s="89">
        <f>IFERROR(SUMIF(Reglas!E:E,Técnicas!C69,Reglas!L:L)/G69,0)</f>
        <v>0.37641000000000002</v>
      </c>
      <c r="L69" s="90">
        <f>IFERROR(SUMIF(Reglas!E:E,Técnicas!C69,Reglas!M:M)/G69,0)</f>
        <v>0.48359000000000002</v>
      </c>
      <c r="M69" s="18"/>
      <c r="N69" s="18"/>
      <c r="O69" s="19"/>
      <c r="P69" s="18"/>
    </row>
    <row r="70" spans="1:16" s="76" customFormat="1" ht="43.5" customHeight="1" x14ac:dyDescent="0.3">
      <c r="A70" s="130" t="str">
        <f>VLOOKUP(LEFT(C70,2),Tácticas!C:D,2,FALSE)</f>
        <v>Privilege Escalation</v>
      </c>
      <c r="B70" s="131" t="str">
        <f t="shared" si="6"/>
        <v>PE</v>
      </c>
      <c r="C70" s="17" t="s">
        <v>654</v>
      </c>
      <c r="D70" s="18" t="s">
        <v>643</v>
      </c>
      <c r="E70" s="127" t="s">
        <v>1000</v>
      </c>
      <c r="F70" s="18"/>
      <c r="G70" s="87">
        <f>COUNTIF(Reglas!E:E,C70)</f>
        <v>2</v>
      </c>
      <c r="H70" s="88">
        <f>IFERROR(SUMIF(Reglas!E:E,Técnicas!C70,Reglas!I:I)/G70,0)</f>
        <v>0.83499999999999996</v>
      </c>
      <c r="I70" s="88">
        <f>IFERROR(SUMIF(Reglas!E:E,Técnicas!C70,Reglas!J:J)/G70,0)</f>
        <v>0.64999999999999991</v>
      </c>
      <c r="J70" s="88">
        <f>IFERROR(SUMIF(Reglas!E:E,Técnicas!C70,Reglas!K:K)/G70,0)</f>
        <v>0.76500000000000001</v>
      </c>
      <c r="K70" s="89">
        <f>IFERROR(SUMIF(Reglas!E:E,Técnicas!C70,Reglas!L:L)/G70,0)</f>
        <v>0.41735</v>
      </c>
      <c r="L70" s="90">
        <f>IFERROR(SUMIF(Reglas!E:E,Técnicas!C70,Reglas!M:M)/G70,0)</f>
        <v>0.41764999999999997</v>
      </c>
      <c r="M70" s="18"/>
      <c r="N70" s="18"/>
      <c r="O70" s="19"/>
      <c r="P70" s="18"/>
    </row>
    <row r="71" spans="1:16" s="76" customFormat="1" ht="43.5" customHeight="1" x14ac:dyDescent="0.3">
      <c r="A71" s="130" t="str">
        <f>VLOOKUP(LEFT(C71,2),Tácticas!C:D,2,FALSE)</f>
        <v>Privilege Escalation</v>
      </c>
      <c r="B71" s="131" t="str">
        <f t="shared" si="6"/>
        <v>PE</v>
      </c>
      <c r="C71" s="17" t="s">
        <v>655</v>
      </c>
      <c r="D71" s="18" t="s">
        <v>575</v>
      </c>
      <c r="E71" s="127" t="s">
        <v>1002</v>
      </c>
      <c r="F71" s="18"/>
      <c r="G71" s="87">
        <f>COUNTIF(Reglas!E:E,C71)</f>
        <v>2</v>
      </c>
      <c r="H71" s="88">
        <f>IFERROR(SUMIF(Reglas!E:E,Técnicas!C71,Reglas!I:I)/G71,0)</f>
        <v>0.85000000000000009</v>
      </c>
      <c r="I71" s="88">
        <f>IFERROR(SUMIF(Reglas!E:E,Técnicas!C71,Reglas!J:J)/G71,0)</f>
        <v>0.64</v>
      </c>
      <c r="J71" s="88">
        <f>IFERROR(SUMIF(Reglas!E:E,Técnicas!C71,Reglas!K:K)/G71,0)</f>
        <v>0.74</v>
      </c>
      <c r="K71" s="89">
        <f>IFERROR(SUMIF(Reglas!E:E,Técnicas!C71,Reglas!L:L)/G71,0)</f>
        <v>0.39508300000000002</v>
      </c>
      <c r="L71" s="90">
        <f>IFERROR(SUMIF(Reglas!E:E,Técnicas!C71,Reglas!M:M)/G71,0)</f>
        <v>0.45491700000000002</v>
      </c>
      <c r="M71" s="18"/>
      <c r="N71" s="18"/>
      <c r="O71" s="19"/>
      <c r="P71" s="18"/>
    </row>
    <row r="72" spans="1:16" s="76" customFormat="1" ht="43.5" customHeight="1" x14ac:dyDescent="0.3">
      <c r="A72" s="130" t="str">
        <f>VLOOKUP(LEFT(C72,2),Tácticas!C:D,2,FALSE)</f>
        <v>Privilege Escalation</v>
      </c>
      <c r="B72" s="131" t="str">
        <f t="shared" si="6"/>
        <v>PE</v>
      </c>
      <c r="C72" s="17" t="s">
        <v>656</v>
      </c>
      <c r="D72" s="18" t="s">
        <v>559</v>
      </c>
      <c r="E72" s="127" t="s">
        <v>1003</v>
      </c>
      <c r="F72" s="18"/>
      <c r="G72" s="87">
        <f>COUNTIF(Reglas!E:E,C72)</f>
        <v>2</v>
      </c>
      <c r="H72" s="88">
        <f>IFERROR(SUMIF(Reglas!E:E,Técnicas!C72,Reglas!I:I)/G72,0)</f>
        <v>0.8</v>
      </c>
      <c r="I72" s="88">
        <f>IFERROR(SUMIF(Reglas!E:E,Técnicas!C72,Reglas!J:J)/G72,0)</f>
        <v>0.7</v>
      </c>
      <c r="J72" s="88">
        <f>IFERROR(SUMIF(Reglas!E:E,Técnicas!C72,Reglas!K:K)/G72,0)</f>
        <v>0.875</v>
      </c>
      <c r="K72" s="89">
        <f>IFERROR(SUMIF(Reglas!E:E,Técnicas!C72,Reglas!L:L)/G72,0)</f>
        <v>0.48964999999999992</v>
      </c>
      <c r="L72" s="90">
        <f>IFERROR(SUMIF(Reglas!E:E,Técnicas!C72,Reglas!M:M)/G72,0)</f>
        <v>0.31035000000000001</v>
      </c>
      <c r="M72" s="18"/>
      <c r="N72" s="18"/>
      <c r="O72" s="19"/>
      <c r="P72" s="18"/>
    </row>
    <row r="73" spans="1:16" s="76" customFormat="1" ht="43.5" customHeight="1" x14ac:dyDescent="0.3">
      <c r="A73" s="83" t="str">
        <f>VLOOKUP(LEFT(C73,2),Tácticas!C:D,2,FALSE)</f>
        <v>Defense Evasion</v>
      </c>
      <c r="B73" s="84" t="str">
        <f t="shared" si="0"/>
        <v>DE</v>
      </c>
      <c r="C73" s="17" t="s">
        <v>667</v>
      </c>
      <c r="D73" s="18" t="s">
        <v>638</v>
      </c>
      <c r="E73" s="19" t="s">
        <v>1004</v>
      </c>
      <c r="F73" s="18"/>
      <c r="G73" s="87">
        <f>COUNTIF(Reglas!E:E,C73)</f>
        <v>2</v>
      </c>
      <c r="H73" s="88">
        <f>IFERROR(SUMIF(Reglas!E:E,Técnicas!C73,Reglas!I:I)/G73,0)</f>
        <v>0.84000000000000008</v>
      </c>
      <c r="I73" s="88">
        <f>IFERROR(SUMIF(Reglas!E:E,Técnicas!C73,Reglas!J:J)/G73,0)</f>
        <v>0.66500000000000004</v>
      </c>
      <c r="J73" s="88">
        <f>IFERROR(SUMIF(Reglas!E:E,Técnicas!C73,Reglas!K:K)/G73,0)</f>
        <v>0.69500000000000006</v>
      </c>
      <c r="K73" s="89">
        <f>IFERROR(SUMIF(Reglas!E:E,Técnicas!C73,Reglas!L:L)/G73,0)</f>
        <v>0.37617299999999998</v>
      </c>
      <c r="L73" s="90">
        <f>IFERROR(SUMIF(Reglas!E:E,Técnicas!C73,Reglas!M:M)/G73,0)</f>
        <v>0.46382699999999999</v>
      </c>
      <c r="M73" s="18"/>
      <c r="N73" s="18"/>
      <c r="O73" s="19"/>
      <c r="P73" s="18"/>
    </row>
    <row r="74" spans="1:16" s="76" customFormat="1" ht="43.5" customHeight="1" x14ac:dyDescent="0.3">
      <c r="A74" s="83" t="str">
        <f>VLOOKUP(LEFT(C74,2),Tácticas!C:D,2,FALSE)</f>
        <v>Defense Evasion</v>
      </c>
      <c r="B74" s="84" t="str">
        <f t="shared" si="0"/>
        <v>DE</v>
      </c>
      <c r="C74" s="17" t="s">
        <v>668</v>
      </c>
      <c r="D74" s="18" t="s">
        <v>639</v>
      </c>
      <c r="E74" s="19" t="s">
        <v>1005</v>
      </c>
      <c r="F74" s="18"/>
      <c r="G74" s="87">
        <f>COUNTIF(Reglas!E:E,C74)</f>
        <v>2</v>
      </c>
      <c r="H74" s="88">
        <f>IFERROR(SUMIF(Reglas!E:E,Técnicas!C74,Reglas!I:I)/G74,0)</f>
        <v>0.79</v>
      </c>
      <c r="I74" s="88">
        <f>IFERROR(SUMIF(Reglas!E:E,Técnicas!C74,Reglas!J:J)/G74,0)</f>
        <v>0.6</v>
      </c>
      <c r="J74" s="88">
        <f>IFERROR(SUMIF(Reglas!E:E,Técnicas!C74,Reglas!K:K)/G74,0)</f>
        <v>0.84000000000000008</v>
      </c>
      <c r="K74" s="89">
        <f>IFERROR(SUMIF(Reglas!E:E,Técnicas!C74,Reglas!L:L)/G74,0)</f>
        <v>0.38563999999999998</v>
      </c>
      <c r="L74" s="90">
        <f>IFERROR(SUMIF(Reglas!E:E,Técnicas!C74,Reglas!M:M)/G74,0)</f>
        <v>0.40436000000000005</v>
      </c>
      <c r="M74" s="18"/>
      <c r="N74" s="18"/>
      <c r="O74" s="19"/>
      <c r="P74" s="18"/>
    </row>
    <row r="75" spans="1:16" s="76" customFormat="1" ht="43.5" customHeight="1" x14ac:dyDescent="0.3">
      <c r="A75" s="83" t="str">
        <f>VLOOKUP(LEFT(C75,2),Tácticas!C:D,2,FALSE)</f>
        <v>Defense Evasion</v>
      </c>
      <c r="B75" s="84" t="str">
        <f>LEFT(C75,2)</f>
        <v>DE</v>
      </c>
      <c r="C75" s="17" t="s">
        <v>669</v>
      </c>
      <c r="D75" s="18" t="s">
        <v>596</v>
      </c>
      <c r="E75" s="19" t="s">
        <v>1006</v>
      </c>
      <c r="F75" s="18"/>
      <c r="G75" s="87">
        <f>COUNTIF(Reglas!E:E,C75)</f>
        <v>2</v>
      </c>
      <c r="H75" s="88">
        <f>IFERROR(SUMIF(Reglas!E:E,Técnicas!C75,Reglas!I:I)/G75,0)</f>
        <v>0.8</v>
      </c>
      <c r="I75" s="88">
        <f>IFERROR(SUMIF(Reglas!E:E,Técnicas!C75,Reglas!J:J)/G75,0)</f>
        <v>0.6</v>
      </c>
      <c r="J75" s="88">
        <f>IFERROR(SUMIF(Reglas!E:E,Técnicas!C75,Reglas!K:K)/G75,0)</f>
        <v>0.96499999999999997</v>
      </c>
      <c r="K75" s="89">
        <f>IFERROR(SUMIF(Reglas!E:E,Técnicas!C75,Reglas!L:L)/G75,0)</f>
        <v>0.46365000000000001</v>
      </c>
      <c r="L75" s="90">
        <f>IFERROR(SUMIF(Reglas!E:E,Técnicas!C75,Reglas!M:M)/G75,0)</f>
        <v>0.33635000000000004</v>
      </c>
      <c r="M75" s="18"/>
      <c r="N75" s="18"/>
      <c r="O75" s="19"/>
      <c r="P75" s="18"/>
    </row>
    <row r="76" spans="1:16" s="76" customFormat="1" ht="43.5" customHeight="1" x14ac:dyDescent="0.3">
      <c r="A76" s="83" t="str">
        <f>VLOOKUP(LEFT(C76,2),Tácticas!C:D,2,FALSE)</f>
        <v>Defense Evasion</v>
      </c>
      <c r="B76" s="84" t="str">
        <f t="shared" ref="B76:B77" si="7">LEFT(C76,2)</f>
        <v>DE</v>
      </c>
      <c r="C76" s="17" t="s">
        <v>670</v>
      </c>
      <c r="D76" s="18" t="s">
        <v>657</v>
      </c>
      <c r="E76" s="19" t="s">
        <v>1007</v>
      </c>
      <c r="F76" s="18"/>
      <c r="G76" s="87">
        <f>COUNTIF(Reglas!E:E,C76)</f>
        <v>2</v>
      </c>
      <c r="H76" s="88">
        <f>IFERROR(SUMIF(Reglas!E:E,Técnicas!C76,Reglas!I:I)/G76,0)</f>
        <v>0.93500000000000005</v>
      </c>
      <c r="I76" s="88">
        <f>IFERROR(SUMIF(Reglas!E:E,Técnicas!C76,Reglas!J:J)/G76,0)</f>
        <v>0.72500000000000009</v>
      </c>
      <c r="J76" s="88">
        <f>IFERROR(SUMIF(Reglas!E:E,Técnicas!C76,Reglas!K:K)/G76,0)</f>
        <v>0.6399999999999999</v>
      </c>
      <c r="K76" s="89">
        <f>IFERROR(SUMIF(Reglas!E:E,Técnicas!C76,Reglas!L:L)/G76,0)</f>
        <v>0.43861</v>
      </c>
      <c r="L76" s="90">
        <f>IFERROR(SUMIF(Reglas!E:E,Técnicas!C76,Reglas!M:M)/G76,0)</f>
        <v>0.49639</v>
      </c>
      <c r="M76" s="18"/>
      <c r="N76" s="18"/>
      <c r="O76" s="19"/>
      <c r="P76" s="18"/>
    </row>
    <row r="77" spans="1:16" s="76" customFormat="1" ht="43.5" customHeight="1" x14ac:dyDescent="0.3">
      <c r="A77" s="83" t="str">
        <f>VLOOKUP(LEFT(C77,2),Tácticas!C:D,2,FALSE)</f>
        <v>Defense Evasion</v>
      </c>
      <c r="B77" s="84" t="str">
        <f t="shared" si="7"/>
        <v>DE</v>
      </c>
      <c r="C77" s="17" t="s">
        <v>671</v>
      </c>
      <c r="D77" s="18" t="s">
        <v>658</v>
      </c>
      <c r="E77" s="19" t="s">
        <v>1008</v>
      </c>
      <c r="F77" s="18"/>
      <c r="G77" s="87">
        <f>COUNTIF(Reglas!E:E,C77)</f>
        <v>1</v>
      </c>
      <c r="H77" s="88">
        <f>IFERROR(SUMIF(Reglas!E:E,Técnicas!C77,Reglas!I:I)/G77,0)</f>
        <v>0.82</v>
      </c>
      <c r="I77" s="88">
        <f>IFERROR(SUMIF(Reglas!E:E,Técnicas!C77,Reglas!J:J)/G77,0)</f>
        <v>0.7</v>
      </c>
      <c r="J77" s="88">
        <f>IFERROR(SUMIF(Reglas!E:E,Técnicas!C77,Reglas!K:K)/G77,0)</f>
        <v>0.85</v>
      </c>
      <c r="K77" s="89">
        <f>IFERROR(SUMIF(Reglas!E:E,Técnicas!C77,Reglas!L:L)/G77,0)</f>
        <v>0.48789999999999994</v>
      </c>
      <c r="L77" s="90">
        <f>IFERROR(SUMIF(Reglas!E:E,Técnicas!C77,Reglas!M:M)/G77,0)</f>
        <v>0.33210000000000001</v>
      </c>
      <c r="M77" s="18"/>
      <c r="N77" s="18"/>
      <c r="O77" s="19"/>
      <c r="P77" s="18"/>
    </row>
    <row r="78" spans="1:16" s="76" customFormat="1" ht="43.5" customHeight="1" x14ac:dyDescent="0.3">
      <c r="A78" s="83" t="str">
        <f>VLOOKUP(LEFT(C78,2),Tácticas!C:D,2,FALSE)</f>
        <v>Defense Evasion</v>
      </c>
      <c r="B78" s="84" t="str">
        <f t="shared" ref="B78" si="8">LEFT(C78,2)</f>
        <v>DE</v>
      </c>
      <c r="C78" s="17" t="s">
        <v>672</v>
      </c>
      <c r="D78" s="18" t="s">
        <v>659</v>
      </c>
      <c r="E78" s="19" t="s">
        <v>1010</v>
      </c>
      <c r="F78" s="18"/>
      <c r="G78" s="87">
        <f>COUNTIF(Reglas!E:E,C78)</f>
        <v>1</v>
      </c>
      <c r="H78" s="88">
        <f>IFERROR(SUMIF(Reglas!E:E,Técnicas!C78,Reglas!I:I)/G78,0)</f>
        <v>0.78</v>
      </c>
      <c r="I78" s="88">
        <f>IFERROR(SUMIF(Reglas!E:E,Técnicas!C78,Reglas!J:J)/G78,0)</f>
        <v>0.63</v>
      </c>
      <c r="J78" s="88">
        <f>IFERROR(SUMIF(Reglas!E:E,Técnicas!C78,Reglas!K:K)/G78,0)</f>
        <v>0.89</v>
      </c>
      <c r="K78" s="89">
        <f>IFERROR(SUMIF(Reglas!E:E,Técnicas!C78,Reglas!L:L)/G78,0)</f>
        <v>0.43734600000000001</v>
      </c>
      <c r="L78" s="90">
        <f>IFERROR(SUMIF(Reglas!E:E,Técnicas!C78,Reglas!M:M)/G78,0)</f>
        <v>0.34265400000000001</v>
      </c>
      <c r="M78" s="18"/>
      <c r="N78" s="18"/>
      <c r="O78" s="19"/>
      <c r="P78" s="18"/>
    </row>
    <row r="79" spans="1:16" s="76" customFormat="1" ht="43.5" customHeight="1" x14ac:dyDescent="0.3">
      <c r="A79" s="83" t="str">
        <f>VLOOKUP(LEFT(C79,2),Tácticas!C:D,2,FALSE)</f>
        <v>Defense Evasion</v>
      </c>
      <c r="B79" s="84" t="str">
        <f t="shared" ref="B79" si="9">LEFT(C79,2)</f>
        <v>DE</v>
      </c>
      <c r="C79" s="17" t="s">
        <v>673</v>
      </c>
      <c r="D79" s="18" t="s">
        <v>571</v>
      </c>
      <c r="E79" s="19" t="s">
        <v>1011</v>
      </c>
      <c r="F79" s="18"/>
      <c r="G79" s="87">
        <f>COUNTIF(Reglas!E:E,C79)</f>
        <v>1</v>
      </c>
      <c r="H79" s="88">
        <f>IFERROR(SUMIF(Reglas!E:E,Técnicas!C79,Reglas!I:I)/G79,0)</f>
        <v>0.78</v>
      </c>
      <c r="I79" s="88">
        <f>IFERROR(SUMIF(Reglas!E:E,Técnicas!C79,Reglas!J:J)/G79,0)</f>
        <v>0.7</v>
      </c>
      <c r="J79" s="88">
        <f>IFERROR(SUMIF(Reglas!E:E,Técnicas!C79,Reglas!K:K)/G79,0)</f>
        <v>0.68</v>
      </c>
      <c r="K79" s="89">
        <f>IFERROR(SUMIF(Reglas!E:E,Técnicas!C79,Reglas!L:L)/G79,0)</f>
        <v>0.37128</v>
      </c>
      <c r="L79" s="90">
        <f>IFERROR(SUMIF(Reglas!E:E,Técnicas!C79,Reglas!M:M)/G79,0)</f>
        <v>0.40872000000000003</v>
      </c>
      <c r="M79" s="18"/>
      <c r="N79" s="18"/>
      <c r="O79" s="19"/>
      <c r="P79" s="18"/>
    </row>
    <row r="80" spans="1:16" s="76" customFormat="1" ht="43.5" customHeight="1" x14ac:dyDescent="0.3">
      <c r="A80" s="83" t="str">
        <f>VLOOKUP(LEFT(C80,2),Tácticas!C:D,2,FALSE)</f>
        <v>Defense Evasion</v>
      </c>
      <c r="B80" s="84" t="str">
        <f t="shared" si="0"/>
        <v>DE</v>
      </c>
      <c r="C80" s="17" t="s">
        <v>674</v>
      </c>
      <c r="D80" s="18" t="s">
        <v>660</v>
      </c>
      <c r="E80" s="19" t="s">
        <v>1012</v>
      </c>
      <c r="F80" s="18"/>
      <c r="G80" s="87">
        <f>COUNTIF(Reglas!E:E,C80)</f>
        <v>1</v>
      </c>
      <c r="H80" s="88">
        <f>IFERROR(SUMIF(Reglas!E:E,Técnicas!C80,Reglas!I:I)/G80,0)</f>
        <v>0.75</v>
      </c>
      <c r="I80" s="88">
        <f>IFERROR(SUMIF(Reglas!E:E,Técnicas!C80,Reglas!J:J)/G80,0)</f>
        <v>0.6</v>
      </c>
      <c r="J80" s="88">
        <f>IFERROR(SUMIF(Reglas!E:E,Técnicas!C80,Reglas!K:K)/G80,0)</f>
        <v>0.95</v>
      </c>
      <c r="K80" s="89">
        <f>IFERROR(SUMIF(Reglas!E:E,Técnicas!C80,Reglas!L:L)/G80,0)</f>
        <v>0.42749999999999994</v>
      </c>
      <c r="L80" s="90">
        <f>IFERROR(SUMIF(Reglas!E:E,Técnicas!C80,Reglas!M:M)/G80,0)</f>
        <v>0.32250000000000006</v>
      </c>
      <c r="M80" s="18"/>
      <c r="N80" s="18"/>
      <c r="O80" s="19"/>
      <c r="P80" s="18"/>
    </row>
    <row r="81" spans="1:16" s="76" customFormat="1" ht="43.5" customHeight="1" x14ac:dyDescent="0.3">
      <c r="A81" s="83" t="str">
        <f>VLOOKUP(LEFT(C81,2),Tácticas!C:D,2,FALSE)</f>
        <v>Defense Evasion</v>
      </c>
      <c r="B81" s="84" t="str">
        <f t="shared" ref="B81" si="10">LEFT(C81,2)</f>
        <v>DE</v>
      </c>
      <c r="C81" s="17" t="s">
        <v>697</v>
      </c>
      <c r="D81" s="18" t="s">
        <v>640</v>
      </c>
      <c r="E81" s="19" t="s">
        <v>1013</v>
      </c>
      <c r="F81" s="18"/>
      <c r="G81" s="87">
        <f>COUNTIF(Reglas!E:E,C81)</f>
        <v>1</v>
      </c>
      <c r="H81" s="88">
        <f>IFERROR(SUMIF(Reglas!E:E,Técnicas!C81,Reglas!I:I)/G81,0)</f>
        <v>0.95</v>
      </c>
      <c r="I81" s="88">
        <f>IFERROR(SUMIF(Reglas!E:E,Técnicas!C81,Reglas!J:J)/G81,0)</f>
        <v>0.8</v>
      </c>
      <c r="J81" s="88">
        <f>IFERROR(SUMIF(Reglas!E:E,Técnicas!C81,Reglas!K:K)/G81,0)</f>
        <v>0.69</v>
      </c>
      <c r="K81" s="89">
        <f>IFERROR(SUMIF(Reglas!E:E,Técnicas!C81,Reglas!L:L)/G81,0)</f>
        <v>0.52439999999999998</v>
      </c>
      <c r="L81" s="90">
        <f>IFERROR(SUMIF(Reglas!E:E,Técnicas!C81,Reglas!M:M)/G81,0)</f>
        <v>0.42559999999999998</v>
      </c>
      <c r="M81" s="18"/>
      <c r="N81" s="18"/>
      <c r="O81" s="19"/>
      <c r="P81" s="18"/>
    </row>
    <row r="82" spans="1:16" s="76" customFormat="1" ht="43.5" customHeight="1" x14ac:dyDescent="0.3">
      <c r="A82" s="83" t="str">
        <f>VLOOKUP(LEFT(C82,2),Tácticas!C:D,2,FALSE)</f>
        <v>Defense Evasion</v>
      </c>
      <c r="B82" s="84" t="str">
        <f t="shared" si="0"/>
        <v>DE</v>
      </c>
      <c r="C82" s="17" t="s">
        <v>698</v>
      </c>
      <c r="D82" s="18" t="s">
        <v>661</v>
      </c>
      <c r="E82" s="19" t="s">
        <v>1014</v>
      </c>
      <c r="F82" s="18"/>
      <c r="G82" s="87">
        <f>COUNTIF(Reglas!E:E,C82)</f>
        <v>1</v>
      </c>
      <c r="H82" s="88">
        <f>IFERROR(SUMIF(Reglas!E:E,Técnicas!C82,Reglas!I:I)/G82,0)</f>
        <v>0.85</v>
      </c>
      <c r="I82" s="88">
        <f>IFERROR(SUMIF(Reglas!E:E,Técnicas!C82,Reglas!J:J)/G82,0)</f>
        <v>0.6</v>
      </c>
      <c r="J82" s="88">
        <f>IFERROR(SUMIF(Reglas!E:E,Técnicas!C82,Reglas!K:K)/G82,0)</f>
        <v>0.75</v>
      </c>
      <c r="K82" s="89">
        <f>IFERROR(SUMIF(Reglas!E:E,Técnicas!C82,Reglas!L:L)/G82,0)</f>
        <v>0.38250000000000001</v>
      </c>
      <c r="L82" s="90">
        <f>IFERROR(SUMIF(Reglas!E:E,Técnicas!C82,Reglas!M:M)/G82,0)</f>
        <v>0.46749999999999997</v>
      </c>
      <c r="M82" s="18"/>
      <c r="N82" s="18"/>
      <c r="O82" s="19"/>
      <c r="P82" s="18"/>
    </row>
    <row r="83" spans="1:16" s="76" customFormat="1" ht="43.5" customHeight="1" x14ac:dyDescent="0.3">
      <c r="A83" s="83" t="str">
        <f>VLOOKUP(LEFT(C83,2),Tácticas!C:D,2,FALSE)</f>
        <v>Defense Evasion</v>
      </c>
      <c r="B83" s="84" t="str">
        <f t="shared" ref="B83" si="11">LEFT(C83,2)</f>
        <v>DE</v>
      </c>
      <c r="C83" s="17" t="s">
        <v>699</v>
      </c>
      <c r="D83" s="18" t="s">
        <v>662</v>
      </c>
      <c r="E83" s="19" t="s">
        <v>1015</v>
      </c>
      <c r="F83" s="18"/>
      <c r="G83" s="87">
        <f>COUNTIF(Reglas!E:E,C83)</f>
        <v>1</v>
      </c>
      <c r="H83" s="88">
        <f>IFERROR(SUMIF(Reglas!E:E,Técnicas!C83,Reglas!I:I)/G83,0)</f>
        <v>0.92</v>
      </c>
      <c r="I83" s="88">
        <f>IFERROR(SUMIF(Reglas!E:E,Técnicas!C83,Reglas!J:J)/G83,0)</f>
        <v>0.65</v>
      </c>
      <c r="J83" s="88">
        <f>IFERROR(SUMIF(Reglas!E:E,Técnicas!C83,Reglas!K:K)/G83,0)</f>
        <v>0.59</v>
      </c>
      <c r="K83" s="89">
        <f>IFERROR(SUMIF(Reglas!E:E,Técnicas!C83,Reglas!L:L)/G83,0)</f>
        <v>0.35282000000000002</v>
      </c>
      <c r="L83" s="90">
        <f>IFERROR(SUMIF(Reglas!E:E,Técnicas!C83,Reglas!M:M)/G83,0)</f>
        <v>0.56718000000000002</v>
      </c>
      <c r="M83" s="18"/>
      <c r="N83" s="18"/>
      <c r="O83" s="19"/>
      <c r="P83" s="18"/>
    </row>
    <row r="84" spans="1:16" s="76" customFormat="1" ht="43.5" customHeight="1" x14ac:dyDescent="0.3">
      <c r="A84" s="83" t="str">
        <f>VLOOKUP(LEFT(C84,2),Tácticas!C:D,2,FALSE)</f>
        <v>Defense Evasion</v>
      </c>
      <c r="B84" s="84" t="str">
        <f t="shared" ref="B84" si="12">LEFT(C84,2)</f>
        <v>DE</v>
      </c>
      <c r="C84" s="17" t="s">
        <v>700</v>
      </c>
      <c r="D84" s="18" t="s">
        <v>663</v>
      </c>
      <c r="E84" s="19" t="s">
        <v>1016</v>
      </c>
      <c r="F84" s="18"/>
      <c r="G84" s="87">
        <f>COUNTIF(Reglas!E:E,C84)</f>
        <v>1</v>
      </c>
      <c r="H84" s="88">
        <f>IFERROR(SUMIF(Reglas!E:E,Técnicas!C84,Reglas!I:I)/G84,0)</f>
        <v>0.82</v>
      </c>
      <c r="I84" s="88">
        <f>IFERROR(SUMIF(Reglas!E:E,Técnicas!C84,Reglas!J:J)/G84,0)</f>
        <v>0.7</v>
      </c>
      <c r="J84" s="88">
        <f>IFERROR(SUMIF(Reglas!E:E,Técnicas!C84,Reglas!K:K)/G84,0)</f>
        <v>0.85</v>
      </c>
      <c r="K84" s="89">
        <f>IFERROR(SUMIF(Reglas!E:E,Técnicas!C84,Reglas!L:L)/G84,0)</f>
        <v>0.48789999999999994</v>
      </c>
      <c r="L84" s="90">
        <f>IFERROR(SUMIF(Reglas!E:E,Técnicas!C84,Reglas!M:M)/G84,0)</f>
        <v>0.33210000000000001</v>
      </c>
      <c r="M84" s="18"/>
      <c r="N84" s="18"/>
      <c r="O84" s="19"/>
      <c r="P84" s="18"/>
    </row>
    <row r="85" spans="1:16" ht="43.5" customHeight="1" x14ac:dyDescent="0.3">
      <c r="A85" s="83" t="str">
        <f>VLOOKUP(LEFT(C85,2),Tácticas!C:D,2,FALSE)</f>
        <v>Defense Evasion</v>
      </c>
      <c r="B85" s="84" t="str">
        <f t="shared" si="0"/>
        <v>DE</v>
      </c>
      <c r="C85" s="44" t="s">
        <v>701</v>
      </c>
      <c r="D85" s="18" t="s">
        <v>664</v>
      </c>
      <c r="E85" s="19" t="s">
        <v>1017</v>
      </c>
      <c r="F85" s="18"/>
      <c r="G85" s="87">
        <f>COUNTIF(Reglas!E:E,C85)</f>
        <v>1</v>
      </c>
      <c r="H85" s="88">
        <f>IFERROR(SUMIF(Reglas!E:E,Técnicas!C85,Reglas!I:I)/G85,0)</f>
        <v>0.78</v>
      </c>
      <c r="I85" s="88">
        <f>IFERROR(SUMIF(Reglas!E:E,Técnicas!C85,Reglas!J:J)/G85,0)</f>
        <v>0.63</v>
      </c>
      <c r="J85" s="88">
        <f>IFERROR(SUMIF(Reglas!E:E,Técnicas!C85,Reglas!K:K)/G85,0)</f>
        <v>0.89</v>
      </c>
      <c r="K85" s="89">
        <f>IFERROR(SUMIF(Reglas!E:E,Técnicas!C85,Reglas!L:L)/G85,0)</f>
        <v>0.43734600000000001</v>
      </c>
      <c r="L85" s="90">
        <f>IFERROR(SUMIF(Reglas!E:E,Técnicas!C85,Reglas!M:M)/G85,0)</f>
        <v>0.34265400000000001</v>
      </c>
      <c r="M85" s="18"/>
      <c r="N85" s="18"/>
      <c r="O85" s="19"/>
      <c r="P85" s="18"/>
    </row>
    <row r="86" spans="1:16" ht="43.5" customHeight="1" x14ac:dyDescent="0.3">
      <c r="A86" s="83" t="str">
        <f>VLOOKUP(LEFT(C86,2),Tácticas!C:D,2,FALSE)</f>
        <v>Defense Evasion</v>
      </c>
      <c r="B86" s="84" t="str">
        <f t="shared" ref="B86" si="13">LEFT(C86,2)</f>
        <v>DE</v>
      </c>
      <c r="C86" s="44" t="s">
        <v>702</v>
      </c>
      <c r="D86" s="18" t="s">
        <v>604</v>
      </c>
      <c r="E86" s="19" t="s">
        <v>1018</v>
      </c>
      <c r="F86" s="18"/>
      <c r="G86" s="87">
        <f>COUNTIF(Reglas!E:E,C86)</f>
        <v>1</v>
      </c>
      <c r="H86" s="88">
        <f>IFERROR(SUMIF(Reglas!E:E,Técnicas!C86,Reglas!I:I)/G86,0)</f>
        <v>0.78</v>
      </c>
      <c r="I86" s="88">
        <f>IFERROR(SUMIF(Reglas!E:E,Técnicas!C86,Reglas!J:J)/G86,0)</f>
        <v>0.7</v>
      </c>
      <c r="J86" s="88">
        <f>IFERROR(SUMIF(Reglas!E:E,Técnicas!C86,Reglas!K:K)/G86,0)</f>
        <v>0.85</v>
      </c>
      <c r="K86" s="89">
        <f>IFERROR(SUMIF(Reglas!E:E,Técnicas!C86,Reglas!L:L)/G86,0)</f>
        <v>0.4640999999999999</v>
      </c>
      <c r="L86" s="90">
        <f>IFERROR(SUMIF(Reglas!E:E,Técnicas!C86,Reglas!M:M)/G86,0)</f>
        <v>0.31590000000000013</v>
      </c>
      <c r="M86" s="18"/>
      <c r="N86" s="18"/>
      <c r="O86" s="19"/>
      <c r="P86" s="18"/>
    </row>
    <row r="87" spans="1:16" ht="43.5" customHeight="1" x14ac:dyDescent="0.3">
      <c r="A87" s="83" t="str">
        <f>VLOOKUP(LEFT(C87,2),Tácticas!C:D,2,FALSE)</f>
        <v>Defense Evasion</v>
      </c>
      <c r="B87" s="84" t="str">
        <f t="shared" ref="B87:B108" si="14">LEFT(C87,2)</f>
        <v>DE</v>
      </c>
      <c r="C87" s="44" t="s">
        <v>703</v>
      </c>
      <c r="D87" s="18" t="s">
        <v>665</v>
      </c>
      <c r="E87" s="19" t="s">
        <v>666</v>
      </c>
      <c r="F87" s="18"/>
      <c r="G87" s="87">
        <f>COUNTIF(Reglas!E:E,C87)</f>
        <v>1</v>
      </c>
      <c r="H87" s="88">
        <f>IFERROR(SUMIF(Reglas!E:E,Técnicas!C87,Reglas!I:I)/G87,0)</f>
        <v>0.9</v>
      </c>
      <c r="I87" s="88">
        <f>IFERROR(SUMIF(Reglas!E:E,Técnicas!C87,Reglas!J:J)/G87,0)</f>
        <v>0.7</v>
      </c>
      <c r="J87" s="88">
        <f>IFERROR(SUMIF(Reglas!E:E,Técnicas!C87,Reglas!K:K)/G87,0)</f>
        <v>0.5</v>
      </c>
      <c r="K87" s="89">
        <f>IFERROR(SUMIF(Reglas!E:E,Técnicas!C87,Reglas!L:L)/G87,0)</f>
        <v>0.315</v>
      </c>
      <c r="L87" s="90">
        <f>IFERROR(SUMIF(Reglas!E:E,Técnicas!C87,Reglas!M:M)/G87,0)</f>
        <v>0.58499999999999996</v>
      </c>
      <c r="M87" s="18"/>
      <c r="N87" s="18"/>
      <c r="O87" s="19"/>
      <c r="P87" s="18"/>
    </row>
    <row r="88" spans="1:16" ht="43.5" customHeight="1" x14ac:dyDescent="0.3">
      <c r="A88" s="83" t="str">
        <f>VLOOKUP(LEFT(C88,2),Tácticas!C:D,2,FALSE)</f>
        <v>Defense Evasion</v>
      </c>
      <c r="B88" s="84" t="str">
        <f t="shared" si="14"/>
        <v>DE</v>
      </c>
      <c r="C88" s="44" t="s">
        <v>704</v>
      </c>
      <c r="D88" s="18" t="s">
        <v>675</v>
      </c>
      <c r="E88" s="19" t="s">
        <v>1019</v>
      </c>
      <c r="F88" s="18"/>
      <c r="G88" s="87">
        <f>COUNTIF(Reglas!E:E,C88)</f>
        <v>1</v>
      </c>
      <c r="H88" s="88">
        <f>IFERROR(SUMIF(Reglas!E:E,Técnicas!C88,Reglas!I:I)/G88,0)</f>
        <v>0.8</v>
      </c>
      <c r="I88" s="88">
        <f>IFERROR(SUMIF(Reglas!E:E,Técnicas!C88,Reglas!J:J)/G88,0)</f>
        <v>0.5</v>
      </c>
      <c r="J88" s="88">
        <f>IFERROR(SUMIF(Reglas!E:E,Técnicas!C88,Reglas!K:K)/G88,0)</f>
        <v>1</v>
      </c>
      <c r="K88" s="89">
        <f>IFERROR(SUMIF(Reglas!E:E,Técnicas!C88,Reglas!L:L)/G88,0)</f>
        <v>0.4</v>
      </c>
      <c r="L88" s="90">
        <f>IFERROR(SUMIF(Reglas!E:E,Técnicas!C88,Reglas!M:M)/G88,0)</f>
        <v>0.4</v>
      </c>
      <c r="M88" s="18"/>
      <c r="N88" s="18"/>
      <c r="O88" s="19"/>
      <c r="P88" s="18"/>
    </row>
    <row r="89" spans="1:16" ht="43.5" customHeight="1" x14ac:dyDescent="0.3">
      <c r="A89" s="83" t="str">
        <f>VLOOKUP(LEFT(C89,2),Tácticas!C:D,2,FALSE)</f>
        <v>Defense Evasion</v>
      </c>
      <c r="B89" s="84" t="str">
        <f t="shared" si="14"/>
        <v>DE</v>
      </c>
      <c r="C89" s="44" t="s">
        <v>705</v>
      </c>
      <c r="D89" s="18" t="s">
        <v>676</v>
      </c>
      <c r="E89" s="19" t="s">
        <v>1020</v>
      </c>
      <c r="F89" s="18"/>
      <c r="G89" s="87">
        <f>COUNTIF(Reglas!E:E,C89)</f>
        <v>1</v>
      </c>
      <c r="H89" s="88">
        <f>IFERROR(SUMIF(Reglas!E:E,Técnicas!C89,Reglas!I:I)/G89,0)</f>
        <v>0.85</v>
      </c>
      <c r="I89" s="88">
        <f>IFERROR(SUMIF(Reglas!E:E,Técnicas!C89,Reglas!J:J)/G89,0)</f>
        <v>0.6</v>
      </c>
      <c r="J89" s="88">
        <f>IFERROR(SUMIF(Reglas!E:E,Técnicas!C89,Reglas!K:K)/G89,0)</f>
        <v>0.68</v>
      </c>
      <c r="K89" s="89">
        <f>IFERROR(SUMIF(Reglas!E:E,Técnicas!C89,Reglas!L:L)/G89,0)</f>
        <v>0.34680000000000005</v>
      </c>
      <c r="L89" s="90">
        <f>IFERROR(SUMIF(Reglas!E:E,Técnicas!C89,Reglas!M:M)/G89,0)</f>
        <v>0.50319999999999987</v>
      </c>
      <c r="M89" s="18"/>
      <c r="N89" s="18"/>
      <c r="O89" s="19"/>
      <c r="P89" s="18"/>
    </row>
    <row r="90" spans="1:16" ht="43.5" customHeight="1" x14ac:dyDescent="0.3">
      <c r="A90" s="83" t="str">
        <f>VLOOKUP(LEFT(C90,2),Tácticas!C:D,2,FALSE)</f>
        <v>Defense Evasion</v>
      </c>
      <c r="B90" s="84" t="str">
        <f t="shared" si="14"/>
        <v>DE</v>
      </c>
      <c r="C90" s="44" t="s">
        <v>706</v>
      </c>
      <c r="D90" s="18" t="s">
        <v>677</v>
      </c>
      <c r="E90" s="19" t="s">
        <v>1021</v>
      </c>
      <c r="F90" s="18"/>
      <c r="G90" s="87">
        <f>COUNTIF(Reglas!E:E,C90)</f>
        <v>1</v>
      </c>
      <c r="H90" s="88">
        <f>IFERROR(SUMIF(Reglas!E:E,Técnicas!C90,Reglas!I:I)/G90,0)</f>
        <v>0.92</v>
      </c>
      <c r="I90" s="88">
        <f>IFERROR(SUMIF(Reglas!E:E,Técnicas!C90,Reglas!J:J)/G90,0)</f>
        <v>0.65</v>
      </c>
      <c r="J90" s="88">
        <f>IFERROR(SUMIF(Reglas!E:E,Técnicas!C90,Reglas!K:K)/G90,0)</f>
        <v>0.59</v>
      </c>
      <c r="K90" s="89">
        <f>IFERROR(SUMIF(Reglas!E:E,Técnicas!C90,Reglas!L:L)/G90,0)</f>
        <v>0.35282000000000002</v>
      </c>
      <c r="L90" s="90">
        <f>IFERROR(SUMIF(Reglas!E:E,Técnicas!C90,Reglas!M:M)/G90,0)</f>
        <v>0.56718000000000002</v>
      </c>
      <c r="M90" s="18"/>
      <c r="N90" s="18"/>
      <c r="O90" s="19"/>
      <c r="P90" s="18"/>
    </row>
    <row r="91" spans="1:16" ht="43.5" customHeight="1" x14ac:dyDescent="0.3">
      <c r="A91" s="83" t="str">
        <f>VLOOKUP(LEFT(C91,2),Tácticas!C:D,2,FALSE)</f>
        <v>Defense Evasion</v>
      </c>
      <c r="B91" s="84" t="str">
        <f t="shared" si="14"/>
        <v>DE</v>
      </c>
      <c r="C91" s="44" t="s">
        <v>707</v>
      </c>
      <c r="D91" s="18" t="s">
        <v>606</v>
      </c>
      <c r="E91" s="19" t="s">
        <v>1022</v>
      </c>
      <c r="F91" s="18"/>
      <c r="G91" s="87">
        <f>COUNTIF(Reglas!E:E,C91)</f>
        <v>1</v>
      </c>
      <c r="H91" s="88">
        <f>IFERROR(SUMIF(Reglas!E:E,Técnicas!C91,Reglas!I:I)/G91,0)</f>
        <v>0.82</v>
      </c>
      <c r="I91" s="88">
        <f>IFERROR(SUMIF(Reglas!E:E,Técnicas!C91,Reglas!J:J)/G91,0)</f>
        <v>0.7</v>
      </c>
      <c r="J91" s="88">
        <f>IFERROR(SUMIF(Reglas!E:E,Técnicas!C91,Reglas!K:K)/G91,0)</f>
        <v>0.85</v>
      </c>
      <c r="K91" s="89">
        <f>IFERROR(SUMIF(Reglas!E:E,Técnicas!C91,Reglas!L:L)/G91,0)</f>
        <v>0.48789999999999994</v>
      </c>
      <c r="L91" s="90">
        <f>IFERROR(SUMIF(Reglas!E:E,Técnicas!C91,Reglas!M:M)/G91,0)</f>
        <v>0.33210000000000001</v>
      </c>
      <c r="M91" s="18"/>
      <c r="N91" s="18"/>
      <c r="O91" s="19"/>
      <c r="P91" s="18"/>
    </row>
    <row r="92" spans="1:16" ht="43.5" customHeight="1" x14ac:dyDescent="0.3">
      <c r="A92" s="83" t="str">
        <f>VLOOKUP(LEFT(C92,2),Tácticas!C:D,2,FALSE)</f>
        <v>Defense Evasion</v>
      </c>
      <c r="B92" s="84" t="str">
        <f t="shared" si="14"/>
        <v>DE</v>
      </c>
      <c r="C92" s="44" t="s">
        <v>708</v>
      </c>
      <c r="D92" s="18" t="s">
        <v>678</v>
      </c>
      <c r="E92" s="19" t="s">
        <v>1023</v>
      </c>
      <c r="F92" s="18"/>
      <c r="G92" s="87">
        <f>COUNTIF(Reglas!E:E,C92)</f>
        <v>1</v>
      </c>
      <c r="H92" s="88">
        <f>IFERROR(SUMIF(Reglas!E:E,Técnicas!C92,Reglas!I:I)/G92,0)</f>
        <v>0.78</v>
      </c>
      <c r="I92" s="88">
        <f>IFERROR(SUMIF(Reglas!E:E,Técnicas!C92,Reglas!J:J)/G92,0)</f>
        <v>0.63</v>
      </c>
      <c r="J92" s="88">
        <f>IFERROR(SUMIF(Reglas!E:E,Técnicas!C92,Reglas!K:K)/G92,0)</f>
        <v>0.89</v>
      </c>
      <c r="K92" s="89">
        <f>IFERROR(SUMIF(Reglas!E:E,Técnicas!C92,Reglas!L:L)/G92,0)</f>
        <v>0.43734600000000001</v>
      </c>
      <c r="L92" s="90">
        <f>IFERROR(SUMIF(Reglas!E:E,Técnicas!C92,Reglas!M:M)/G92,0)</f>
        <v>0.34265400000000001</v>
      </c>
      <c r="M92" s="18"/>
      <c r="N92" s="18"/>
      <c r="O92" s="19"/>
      <c r="P92" s="18"/>
    </row>
    <row r="93" spans="1:16" ht="43.5" customHeight="1" x14ac:dyDescent="0.3">
      <c r="A93" s="83" t="str">
        <f>VLOOKUP(LEFT(C93,2),Tácticas!C:D,2,FALSE)</f>
        <v>Defense Evasion</v>
      </c>
      <c r="B93" s="84" t="str">
        <f t="shared" si="14"/>
        <v>DE</v>
      </c>
      <c r="C93" s="44" t="s">
        <v>709</v>
      </c>
      <c r="D93" s="18" t="s">
        <v>679</v>
      </c>
      <c r="E93" s="19" t="s">
        <v>1024</v>
      </c>
      <c r="F93" s="18"/>
      <c r="G93" s="87">
        <f>COUNTIF(Reglas!E:E,C93)</f>
        <v>1</v>
      </c>
      <c r="H93" s="88">
        <f>IFERROR(SUMIF(Reglas!E:E,Técnicas!C93,Reglas!I:I)/G93,0)</f>
        <v>0.78</v>
      </c>
      <c r="I93" s="88">
        <f>IFERROR(SUMIF(Reglas!E:E,Técnicas!C93,Reglas!J:J)/G93,0)</f>
        <v>0.7</v>
      </c>
      <c r="J93" s="88">
        <f>IFERROR(SUMIF(Reglas!E:E,Técnicas!C93,Reglas!K:K)/G93,0)</f>
        <v>0.68</v>
      </c>
      <c r="K93" s="89">
        <f>IFERROR(SUMIF(Reglas!E:E,Técnicas!C93,Reglas!L:L)/G93,0)</f>
        <v>0.37128</v>
      </c>
      <c r="L93" s="90">
        <f>IFERROR(SUMIF(Reglas!E:E,Técnicas!C93,Reglas!M:M)/G93,0)</f>
        <v>0.40872000000000003</v>
      </c>
      <c r="M93" s="18"/>
      <c r="N93" s="18"/>
      <c r="O93" s="19"/>
      <c r="P93" s="18"/>
    </row>
    <row r="94" spans="1:16" ht="43.5" customHeight="1" x14ac:dyDescent="0.3">
      <c r="A94" s="83" t="str">
        <f>VLOOKUP(LEFT(C94,2),Tácticas!C:D,2,FALSE)</f>
        <v>Defense Evasion</v>
      </c>
      <c r="B94" s="84" t="str">
        <f t="shared" si="14"/>
        <v>DE</v>
      </c>
      <c r="C94" s="44" t="s">
        <v>710</v>
      </c>
      <c r="D94" s="18" t="s">
        <v>680</v>
      </c>
      <c r="E94" s="19" t="s">
        <v>1025</v>
      </c>
      <c r="F94" s="18"/>
      <c r="G94" s="87">
        <f>COUNTIF(Reglas!E:E,C94)</f>
        <v>1</v>
      </c>
      <c r="H94" s="88">
        <f>IFERROR(SUMIF(Reglas!E:E,Técnicas!C94,Reglas!I:I)/G94,0)</f>
        <v>0.75</v>
      </c>
      <c r="I94" s="88">
        <f>IFERROR(SUMIF(Reglas!E:E,Técnicas!C94,Reglas!J:J)/G94,0)</f>
        <v>0.6</v>
      </c>
      <c r="J94" s="88">
        <f>IFERROR(SUMIF(Reglas!E:E,Técnicas!C94,Reglas!K:K)/G94,0)</f>
        <v>0.95</v>
      </c>
      <c r="K94" s="89">
        <f>IFERROR(SUMIF(Reglas!E:E,Técnicas!C94,Reglas!L:L)/G94,0)</f>
        <v>0.42749999999999994</v>
      </c>
      <c r="L94" s="90">
        <f>IFERROR(SUMIF(Reglas!E:E,Técnicas!C94,Reglas!M:M)/G94,0)</f>
        <v>0.32250000000000006</v>
      </c>
      <c r="M94" s="18"/>
      <c r="N94" s="18"/>
      <c r="O94" s="19"/>
      <c r="P94" s="18"/>
    </row>
    <row r="95" spans="1:16" ht="43.5" customHeight="1" x14ac:dyDescent="0.3">
      <c r="A95" s="83" t="str">
        <f>VLOOKUP(LEFT(C95,2),Tácticas!C:D,2,FALSE)</f>
        <v>Defense Evasion</v>
      </c>
      <c r="B95" s="84" t="str">
        <f t="shared" si="14"/>
        <v>DE</v>
      </c>
      <c r="C95" s="44" t="s">
        <v>711</v>
      </c>
      <c r="D95" s="18" t="s">
        <v>681</v>
      </c>
      <c r="E95" s="19" t="s">
        <v>1026</v>
      </c>
      <c r="F95" s="18"/>
      <c r="G95" s="87">
        <f>COUNTIF(Reglas!E:E,C95)</f>
        <v>1</v>
      </c>
      <c r="H95" s="88">
        <f>IFERROR(SUMIF(Reglas!E:E,Técnicas!C95,Reglas!I:I)/G95,0)</f>
        <v>0.95</v>
      </c>
      <c r="I95" s="88">
        <f>IFERROR(SUMIF(Reglas!E:E,Técnicas!C95,Reglas!J:J)/G95,0)</f>
        <v>0.8</v>
      </c>
      <c r="J95" s="88">
        <f>IFERROR(SUMIF(Reglas!E:E,Técnicas!C95,Reglas!K:K)/G95,0)</f>
        <v>0.69</v>
      </c>
      <c r="K95" s="89">
        <f>IFERROR(SUMIF(Reglas!E:E,Técnicas!C95,Reglas!L:L)/G95,0)</f>
        <v>0.52439999999999998</v>
      </c>
      <c r="L95" s="90">
        <f>IFERROR(SUMIF(Reglas!E:E,Técnicas!C95,Reglas!M:M)/G95,0)</f>
        <v>0.42559999999999998</v>
      </c>
      <c r="M95" s="18"/>
      <c r="N95" s="18"/>
      <c r="O95" s="19"/>
      <c r="P95" s="18"/>
    </row>
    <row r="96" spans="1:16" ht="43.5" customHeight="1" x14ac:dyDescent="0.3">
      <c r="A96" s="83" t="str">
        <f>VLOOKUP(LEFT(C96,2),Tácticas!C:D,2,FALSE)</f>
        <v>Defense Evasion</v>
      </c>
      <c r="B96" s="84" t="str">
        <f t="shared" si="14"/>
        <v>DE</v>
      </c>
      <c r="C96" s="44" t="s">
        <v>712</v>
      </c>
      <c r="D96" s="18" t="s">
        <v>682</v>
      </c>
      <c r="E96" s="19" t="s">
        <v>1027</v>
      </c>
      <c r="F96" s="18"/>
      <c r="G96" s="87">
        <f>COUNTIF(Reglas!E:E,C96)</f>
        <v>1</v>
      </c>
      <c r="H96" s="88">
        <f>IFERROR(SUMIF(Reglas!E:E,Técnicas!C96,Reglas!I:I)/G96,0)</f>
        <v>0.82</v>
      </c>
      <c r="I96" s="88">
        <f>IFERROR(SUMIF(Reglas!E:E,Técnicas!C96,Reglas!J:J)/G96,0)</f>
        <v>0.7</v>
      </c>
      <c r="J96" s="88">
        <f>IFERROR(SUMIF(Reglas!E:E,Técnicas!C96,Reglas!K:K)/G96,0)</f>
        <v>0.85</v>
      </c>
      <c r="K96" s="89">
        <f>IFERROR(SUMIF(Reglas!E:E,Técnicas!C96,Reglas!L:L)/G96,0)</f>
        <v>0.48789999999999994</v>
      </c>
      <c r="L96" s="90">
        <f>IFERROR(SUMIF(Reglas!E:E,Técnicas!C96,Reglas!M:M)/G96,0)</f>
        <v>0.33210000000000001</v>
      </c>
      <c r="M96" s="18"/>
      <c r="N96" s="18"/>
      <c r="O96" s="19"/>
      <c r="P96" s="18"/>
    </row>
    <row r="97" spans="1:16" ht="43.5" customHeight="1" x14ac:dyDescent="0.3">
      <c r="A97" s="83" t="str">
        <f>VLOOKUP(LEFT(C97,2),Tácticas!C:D,2,FALSE)</f>
        <v>Defense Evasion</v>
      </c>
      <c r="B97" s="84" t="str">
        <f t="shared" si="14"/>
        <v>DE</v>
      </c>
      <c r="C97" s="44" t="s">
        <v>713</v>
      </c>
      <c r="D97" s="18" t="s">
        <v>683</v>
      </c>
      <c r="E97" s="19" t="s">
        <v>1028</v>
      </c>
      <c r="F97" s="18"/>
      <c r="G97" s="87">
        <f>COUNTIF(Reglas!E:E,C97)</f>
        <v>1</v>
      </c>
      <c r="H97" s="88">
        <f>IFERROR(SUMIF(Reglas!E:E,Técnicas!C97,Reglas!I:I)/G97,0)</f>
        <v>0.78</v>
      </c>
      <c r="I97" s="88">
        <f>IFERROR(SUMIF(Reglas!E:E,Técnicas!C97,Reglas!J:J)/G97,0)</f>
        <v>0.63</v>
      </c>
      <c r="J97" s="88">
        <f>IFERROR(SUMIF(Reglas!E:E,Técnicas!C97,Reglas!K:K)/G97,0)</f>
        <v>0.89</v>
      </c>
      <c r="K97" s="89">
        <f>IFERROR(SUMIF(Reglas!E:E,Técnicas!C97,Reglas!L:L)/G97,0)</f>
        <v>0.43734600000000001</v>
      </c>
      <c r="L97" s="90">
        <f>IFERROR(SUMIF(Reglas!E:E,Técnicas!C97,Reglas!M:M)/G97,0)</f>
        <v>0.34265400000000001</v>
      </c>
      <c r="M97" s="18"/>
      <c r="N97" s="18"/>
      <c r="O97" s="19"/>
      <c r="P97" s="18"/>
    </row>
    <row r="98" spans="1:16" ht="43.5" customHeight="1" x14ac:dyDescent="0.3">
      <c r="A98" s="83" t="str">
        <f>VLOOKUP(LEFT(C98,2),Tácticas!C:D,2,FALSE)</f>
        <v>Defense Evasion</v>
      </c>
      <c r="B98" s="84" t="str">
        <f t="shared" si="14"/>
        <v>DE</v>
      </c>
      <c r="C98" s="44" t="s">
        <v>714</v>
      </c>
      <c r="D98" s="18" t="s">
        <v>608</v>
      </c>
      <c r="E98" s="19" t="s">
        <v>1029</v>
      </c>
      <c r="F98" s="18"/>
      <c r="G98" s="87">
        <f>COUNTIF(Reglas!E:E,C98)</f>
        <v>1</v>
      </c>
      <c r="H98" s="88">
        <f>IFERROR(SUMIF(Reglas!E:E,Técnicas!C98,Reglas!I:I)/G98,0)</f>
        <v>0.78</v>
      </c>
      <c r="I98" s="88">
        <f>IFERROR(SUMIF(Reglas!E:E,Técnicas!C98,Reglas!J:J)/G98,0)</f>
        <v>0.7</v>
      </c>
      <c r="J98" s="88">
        <f>IFERROR(SUMIF(Reglas!E:E,Técnicas!C98,Reglas!K:K)/G98,0)</f>
        <v>0.68</v>
      </c>
      <c r="K98" s="89">
        <f>IFERROR(SUMIF(Reglas!E:E,Técnicas!C98,Reglas!L:L)/G98,0)</f>
        <v>0.37128</v>
      </c>
      <c r="L98" s="90">
        <f>IFERROR(SUMIF(Reglas!E:E,Técnicas!C98,Reglas!M:M)/G98,0)</f>
        <v>0.40872000000000003</v>
      </c>
      <c r="M98" s="18"/>
      <c r="N98" s="18"/>
      <c r="O98" s="19"/>
      <c r="P98" s="18"/>
    </row>
    <row r="99" spans="1:16" ht="43.5" customHeight="1" x14ac:dyDescent="0.3">
      <c r="A99" s="83" t="str">
        <f>VLOOKUP(LEFT(C99,2),Tácticas!C:D,2,FALSE)</f>
        <v>Defense Evasion</v>
      </c>
      <c r="B99" s="84" t="str">
        <f t="shared" si="14"/>
        <v>DE</v>
      </c>
      <c r="C99" s="44" t="s">
        <v>715</v>
      </c>
      <c r="D99" s="18" t="s">
        <v>643</v>
      </c>
      <c r="E99" s="19" t="s">
        <v>1030</v>
      </c>
      <c r="F99" s="18"/>
      <c r="G99" s="87">
        <f>COUNTIF(Reglas!E:E,C99)</f>
        <v>1</v>
      </c>
      <c r="H99" s="88">
        <f>IFERROR(SUMIF(Reglas!E:E,Técnicas!C99,Reglas!I:I)/G99,0)</f>
        <v>0.75</v>
      </c>
      <c r="I99" s="88">
        <f>IFERROR(SUMIF(Reglas!E:E,Técnicas!C99,Reglas!J:J)/G99,0)</f>
        <v>0.6</v>
      </c>
      <c r="J99" s="88">
        <f>IFERROR(SUMIF(Reglas!E:E,Técnicas!C99,Reglas!K:K)/G99,0)</f>
        <v>0.95</v>
      </c>
      <c r="K99" s="89">
        <f>IFERROR(SUMIF(Reglas!E:E,Técnicas!C99,Reglas!L:L)/G99,0)</f>
        <v>0.42749999999999994</v>
      </c>
      <c r="L99" s="90">
        <f>IFERROR(SUMIF(Reglas!E:E,Técnicas!C99,Reglas!M:M)/G99,0)</f>
        <v>0.32250000000000006</v>
      </c>
      <c r="M99" s="18"/>
      <c r="N99" s="18"/>
      <c r="O99" s="19"/>
      <c r="P99" s="18"/>
    </row>
    <row r="100" spans="1:16" ht="43.5" customHeight="1" x14ac:dyDescent="0.3">
      <c r="A100" s="83" t="str">
        <f>VLOOKUP(LEFT(C100,2),Tácticas!C:D,2,FALSE)</f>
        <v>Defense Evasion</v>
      </c>
      <c r="B100" s="84" t="str">
        <f t="shared" si="14"/>
        <v>DE</v>
      </c>
      <c r="C100" s="44" t="s">
        <v>716</v>
      </c>
      <c r="D100" s="18" t="s">
        <v>684</v>
      </c>
      <c r="E100" s="19" t="s">
        <v>1031</v>
      </c>
      <c r="F100" s="18"/>
      <c r="G100" s="87">
        <f>COUNTIF(Reglas!E:E,C100)</f>
        <v>1</v>
      </c>
      <c r="H100" s="88">
        <f>IFERROR(SUMIF(Reglas!E:E,Técnicas!C100,Reglas!I:I)/G100,0)</f>
        <v>0.95</v>
      </c>
      <c r="I100" s="88">
        <f>IFERROR(SUMIF(Reglas!E:E,Técnicas!C100,Reglas!J:J)/G100,0)</f>
        <v>0.8</v>
      </c>
      <c r="J100" s="88">
        <f>IFERROR(SUMIF(Reglas!E:E,Técnicas!C100,Reglas!K:K)/G100,0)</f>
        <v>0.69</v>
      </c>
      <c r="K100" s="89">
        <f>IFERROR(SUMIF(Reglas!E:E,Técnicas!C100,Reglas!L:L)/G100,0)</f>
        <v>0.52439999999999998</v>
      </c>
      <c r="L100" s="90">
        <f>IFERROR(SUMIF(Reglas!E:E,Técnicas!C100,Reglas!M:M)/G100,0)</f>
        <v>0.42559999999999998</v>
      </c>
      <c r="M100" s="18"/>
      <c r="N100" s="18"/>
      <c r="O100" s="19"/>
      <c r="P100" s="18"/>
    </row>
    <row r="101" spans="1:16" ht="43.5" customHeight="1" x14ac:dyDescent="0.3">
      <c r="A101" s="83" t="str">
        <f>VLOOKUP(LEFT(C101,2),Tácticas!C:D,2,FALSE)</f>
        <v>Defense Evasion</v>
      </c>
      <c r="B101" s="84" t="str">
        <f t="shared" si="14"/>
        <v>DE</v>
      </c>
      <c r="C101" s="44" t="s">
        <v>717</v>
      </c>
      <c r="D101" s="18" t="s">
        <v>685</v>
      </c>
      <c r="E101" s="19" t="s">
        <v>1032</v>
      </c>
      <c r="F101" s="18"/>
      <c r="G101" s="87">
        <f>COUNTIF(Reglas!E:E,C101)</f>
        <v>1</v>
      </c>
      <c r="H101" s="88">
        <f>IFERROR(SUMIF(Reglas!E:E,Técnicas!C101,Reglas!I:I)/G101,0)</f>
        <v>0.85</v>
      </c>
      <c r="I101" s="88">
        <f>IFERROR(SUMIF(Reglas!E:E,Técnicas!C101,Reglas!J:J)/G101,0)</f>
        <v>0.6</v>
      </c>
      <c r="J101" s="88">
        <f>IFERROR(SUMIF(Reglas!E:E,Técnicas!C101,Reglas!K:K)/G101,0)</f>
        <v>0.75</v>
      </c>
      <c r="K101" s="89">
        <f>IFERROR(SUMIF(Reglas!E:E,Técnicas!C101,Reglas!L:L)/G101,0)</f>
        <v>0.38250000000000001</v>
      </c>
      <c r="L101" s="90">
        <f>IFERROR(SUMIF(Reglas!E:E,Técnicas!C101,Reglas!M:M)/G101,0)</f>
        <v>0.46749999999999997</v>
      </c>
      <c r="M101" s="18"/>
      <c r="N101" s="18"/>
      <c r="O101" s="19"/>
      <c r="P101" s="18"/>
    </row>
    <row r="102" spans="1:16" ht="43.5" customHeight="1" x14ac:dyDescent="0.3">
      <c r="A102" s="83" t="str">
        <f>VLOOKUP(LEFT(C102,2),Tácticas!C:D,2,FALSE)</f>
        <v>Defense Evasion</v>
      </c>
      <c r="B102" s="84" t="str">
        <f t="shared" si="14"/>
        <v>DE</v>
      </c>
      <c r="C102" s="44" t="s">
        <v>718</v>
      </c>
      <c r="D102" s="18" t="s">
        <v>686</v>
      </c>
      <c r="E102" s="19" t="s">
        <v>1033</v>
      </c>
      <c r="F102" s="18"/>
      <c r="G102" s="87">
        <f>COUNTIF(Reglas!E:E,C102)</f>
        <v>1</v>
      </c>
      <c r="H102" s="88">
        <f>IFERROR(SUMIF(Reglas!E:E,Técnicas!C102,Reglas!I:I)/G102,0)</f>
        <v>0.92</v>
      </c>
      <c r="I102" s="88">
        <f>IFERROR(SUMIF(Reglas!E:E,Técnicas!C102,Reglas!J:J)/G102,0)</f>
        <v>0.65</v>
      </c>
      <c r="J102" s="88">
        <f>IFERROR(SUMIF(Reglas!E:E,Técnicas!C102,Reglas!K:K)/G102,0)</f>
        <v>0.59</v>
      </c>
      <c r="K102" s="89">
        <f>IFERROR(SUMIF(Reglas!E:E,Técnicas!C102,Reglas!L:L)/G102,0)</f>
        <v>0.35282000000000002</v>
      </c>
      <c r="L102" s="90">
        <f>IFERROR(SUMIF(Reglas!E:E,Técnicas!C102,Reglas!M:M)/G102,0)</f>
        <v>0.56718000000000002</v>
      </c>
      <c r="M102" s="18"/>
      <c r="N102" s="18"/>
      <c r="O102" s="19"/>
      <c r="P102" s="18"/>
    </row>
    <row r="103" spans="1:16" ht="43.5" customHeight="1" x14ac:dyDescent="0.3">
      <c r="A103" s="83" t="str">
        <f>VLOOKUP(LEFT(C103,2),Tácticas!C:D,2,FALSE)</f>
        <v>Defense Evasion</v>
      </c>
      <c r="B103" s="84" t="str">
        <f t="shared" si="14"/>
        <v>DE</v>
      </c>
      <c r="C103" s="44" t="s">
        <v>719</v>
      </c>
      <c r="D103" s="18" t="s">
        <v>687</v>
      </c>
      <c r="E103" s="19" t="s">
        <v>1034</v>
      </c>
      <c r="F103" s="18"/>
      <c r="G103" s="87">
        <f>COUNTIF(Reglas!E:E,C103)</f>
        <v>1</v>
      </c>
      <c r="H103" s="88">
        <f>IFERROR(SUMIF(Reglas!E:E,Técnicas!C103,Reglas!I:I)/G103,0)</f>
        <v>0.82</v>
      </c>
      <c r="I103" s="88">
        <f>IFERROR(SUMIF(Reglas!E:E,Técnicas!C103,Reglas!J:J)/G103,0)</f>
        <v>0.7</v>
      </c>
      <c r="J103" s="88">
        <f>IFERROR(SUMIF(Reglas!E:E,Técnicas!C103,Reglas!K:K)/G103,0)</f>
        <v>0.85</v>
      </c>
      <c r="K103" s="89">
        <f>IFERROR(SUMIF(Reglas!E:E,Técnicas!C103,Reglas!L:L)/G103,0)</f>
        <v>0.48789999999999994</v>
      </c>
      <c r="L103" s="90">
        <f>IFERROR(SUMIF(Reglas!E:E,Técnicas!C103,Reglas!M:M)/G103,0)</f>
        <v>0.33210000000000001</v>
      </c>
      <c r="M103" s="18"/>
      <c r="N103" s="18"/>
      <c r="O103" s="19"/>
      <c r="P103" s="18"/>
    </row>
    <row r="104" spans="1:16" ht="43.5" customHeight="1" x14ac:dyDescent="0.3">
      <c r="A104" s="83" t="str">
        <f>VLOOKUP(LEFT(C104,2),Tácticas!C:D,2,FALSE)</f>
        <v>Defense Evasion</v>
      </c>
      <c r="B104" s="84" t="str">
        <f t="shared" si="14"/>
        <v>DE</v>
      </c>
      <c r="C104" s="44" t="s">
        <v>720</v>
      </c>
      <c r="D104" s="147" t="s">
        <v>688</v>
      </c>
      <c r="E104" s="19" t="s">
        <v>1035</v>
      </c>
      <c r="F104" s="18"/>
      <c r="G104" s="87">
        <f>COUNTIF(Reglas!E:E,C104)</f>
        <v>1</v>
      </c>
      <c r="H104" s="88">
        <f>IFERROR(SUMIF(Reglas!E:E,Técnicas!C104,Reglas!I:I)/G104,0)</f>
        <v>0.78</v>
      </c>
      <c r="I104" s="88">
        <f>IFERROR(SUMIF(Reglas!E:E,Técnicas!C104,Reglas!J:J)/G104,0)</f>
        <v>0.63</v>
      </c>
      <c r="J104" s="88">
        <f>IFERROR(SUMIF(Reglas!E:E,Técnicas!C104,Reglas!K:K)/G104,0)</f>
        <v>0.89</v>
      </c>
      <c r="K104" s="89">
        <f>IFERROR(SUMIF(Reglas!E:E,Técnicas!C104,Reglas!L:L)/G104,0)</f>
        <v>0.43734600000000001</v>
      </c>
      <c r="L104" s="90">
        <f>IFERROR(SUMIF(Reglas!E:E,Técnicas!C104,Reglas!M:M)/G104,0)</f>
        <v>0.34265400000000001</v>
      </c>
      <c r="M104" s="18"/>
      <c r="N104" s="18"/>
      <c r="O104" s="19"/>
      <c r="P104" s="18"/>
    </row>
    <row r="105" spans="1:16" ht="43.5" customHeight="1" x14ac:dyDescent="0.3">
      <c r="A105" s="83" t="str">
        <f>VLOOKUP(LEFT(C105,2),Tácticas!C:D,2,FALSE)</f>
        <v>Defense Evasion</v>
      </c>
      <c r="B105" s="84" t="str">
        <f t="shared" si="14"/>
        <v>DE</v>
      </c>
      <c r="C105" s="44" t="s">
        <v>721</v>
      </c>
      <c r="D105" s="18" t="s">
        <v>689</v>
      </c>
      <c r="E105" s="19" t="s">
        <v>1036</v>
      </c>
      <c r="F105" s="18"/>
      <c r="G105" s="87">
        <f>COUNTIF(Reglas!E:E,C105)</f>
        <v>1</v>
      </c>
      <c r="H105" s="88">
        <f>IFERROR(SUMIF(Reglas!E:E,Técnicas!C105,Reglas!I:I)/G105,0)</f>
        <v>0.78</v>
      </c>
      <c r="I105" s="88">
        <f>IFERROR(SUMIF(Reglas!E:E,Técnicas!C105,Reglas!J:J)/G105,0)</f>
        <v>0.7</v>
      </c>
      <c r="J105" s="88">
        <f>IFERROR(SUMIF(Reglas!E:E,Técnicas!C105,Reglas!K:K)/G105,0)</f>
        <v>0.85</v>
      </c>
      <c r="K105" s="89">
        <f>IFERROR(SUMIF(Reglas!E:E,Técnicas!C105,Reglas!L:L)/G105,0)</f>
        <v>0.4640999999999999</v>
      </c>
      <c r="L105" s="90">
        <f>IFERROR(SUMIF(Reglas!E:E,Técnicas!C105,Reglas!M:M)/G105,0)</f>
        <v>0.31590000000000013</v>
      </c>
      <c r="M105" s="18"/>
      <c r="N105" s="18"/>
      <c r="O105" s="19"/>
      <c r="P105" s="18"/>
    </row>
    <row r="106" spans="1:16" ht="43.5" customHeight="1" x14ac:dyDescent="0.3">
      <c r="A106" s="83" t="str">
        <f>VLOOKUP(LEFT(C106,2),Tácticas!C:D,2,FALSE)</f>
        <v>Defense Evasion</v>
      </c>
      <c r="B106" s="84" t="str">
        <f t="shared" si="14"/>
        <v>DE</v>
      </c>
      <c r="C106" s="44" t="s">
        <v>722</v>
      </c>
      <c r="D106" s="18" t="s">
        <v>690</v>
      </c>
      <c r="E106" s="19" t="s">
        <v>1037</v>
      </c>
      <c r="F106" s="18"/>
      <c r="G106" s="87">
        <f>COUNTIF(Reglas!E:E,C106)</f>
        <v>1</v>
      </c>
      <c r="H106" s="88">
        <f>IFERROR(SUMIF(Reglas!E:E,Técnicas!C106,Reglas!I:I)/G106,0)</f>
        <v>0.9</v>
      </c>
      <c r="I106" s="88">
        <f>IFERROR(SUMIF(Reglas!E:E,Técnicas!C106,Reglas!J:J)/G106,0)</f>
        <v>0.7</v>
      </c>
      <c r="J106" s="88">
        <f>IFERROR(SUMIF(Reglas!E:E,Técnicas!C106,Reglas!K:K)/G106,0)</f>
        <v>0.5</v>
      </c>
      <c r="K106" s="89">
        <f>IFERROR(SUMIF(Reglas!E:E,Técnicas!C106,Reglas!L:L)/G106,0)</f>
        <v>0.315</v>
      </c>
      <c r="L106" s="90">
        <f>IFERROR(SUMIF(Reglas!E:E,Técnicas!C106,Reglas!M:M)/G106,0)</f>
        <v>0.58499999999999996</v>
      </c>
      <c r="M106" s="18"/>
      <c r="N106" s="18"/>
      <c r="O106" s="19"/>
      <c r="P106" s="18"/>
    </row>
    <row r="107" spans="1:16" ht="43.5" customHeight="1" x14ac:dyDescent="0.3">
      <c r="A107" s="83" t="str">
        <f>VLOOKUP(LEFT(C107,2),Tácticas!C:D,2,FALSE)</f>
        <v>Defense Evasion</v>
      </c>
      <c r="B107" s="84" t="str">
        <f t="shared" si="14"/>
        <v>DE</v>
      </c>
      <c r="C107" s="44" t="s">
        <v>723</v>
      </c>
      <c r="D107" s="18" t="s">
        <v>610</v>
      </c>
      <c r="E107" s="19" t="s">
        <v>986</v>
      </c>
      <c r="F107" s="18"/>
      <c r="G107" s="87">
        <f>COUNTIF(Reglas!E:E,C107)</f>
        <v>1</v>
      </c>
      <c r="H107" s="88">
        <f>IFERROR(SUMIF(Reglas!E:E,Técnicas!C107,Reglas!I:I)/G107,0)</f>
        <v>0.8</v>
      </c>
      <c r="I107" s="88">
        <f>IFERROR(SUMIF(Reglas!E:E,Técnicas!C107,Reglas!J:J)/G107,0)</f>
        <v>0.5</v>
      </c>
      <c r="J107" s="88">
        <f>IFERROR(SUMIF(Reglas!E:E,Técnicas!C107,Reglas!K:K)/G107,0)</f>
        <v>1</v>
      </c>
      <c r="K107" s="89">
        <f>IFERROR(SUMIF(Reglas!E:E,Técnicas!C107,Reglas!L:L)/G107,0)</f>
        <v>0.4</v>
      </c>
      <c r="L107" s="90">
        <f>IFERROR(SUMIF(Reglas!E:E,Técnicas!C107,Reglas!M:M)/G107,0)</f>
        <v>0.4</v>
      </c>
      <c r="M107" s="18"/>
      <c r="N107" s="18"/>
      <c r="O107" s="19"/>
      <c r="P107" s="18"/>
    </row>
    <row r="108" spans="1:16" ht="43.5" customHeight="1" x14ac:dyDescent="0.3">
      <c r="A108" s="83" t="str">
        <f>VLOOKUP(LEFT(C108,2),Tácticas!C:D,2,FALSE)</f>
        <v>Defense Evasion</v>
      </c>
      <c r="B108" s="84" t="str">
        <f t="shared" si="14"/>
        <v>DE</v>
      </c>
      <c r="C108" s="44" t="s">
        <v>724</v>
      </c>
      <c r="D108" s="18" t="s">
        <v>691</v>
      </c>
      <c r="E108" s="19" t="s">
        <v>1038</v>
      </c>
      <c r="F108" s="18"/>
      <c r="G108" s="87">
        <f>COUNTIF(Reglas!E:E,C108)</f>
        <v>1</v>
      </c>
      <c r="H108" s="88">
        <f>IFERROR(SUMIF(Reglas!E:E,Técnicas!C108,Reglas!I:I)/G108,0)</f>
        <v>0.85</v>
      </c>
      <c r="I108" s="88">
        <f>IFERROR(SUMIF(Reglas!E:E,Técnicas!C108,Reglas!J:J)/G108,0)</f>
        <v>0.6</v>
      </c>
      <c r="J108" s="88">
        <f>IFERROR(SUMIF(Reglas!E:E,Técnicas!C108,Reglas!K:K)/G108,0)</f>
        <v>0.68</v>
      </c>
      <c r="K108" s="89">
        <f>IFERROR(SUMIF(Reglas!E:E,Técnicas!C108,Reglas!L:L)/G108,0)</f>
        <v>0.34680000000000005</v>
      </c>
      <c r="L108" s="90">
        <f>IFERROR(SUMIF(Reglas!E:E,Técnicas!C108,Reglas!M:M)/G108,0)</f>
        <v>0.50319999999999987</v>
      </c>
      <c r="M108" s="18"/>
      <c r="N108" s="18"/>
      <c r="O108" s="19"/>
      <c r="P108" s="18"/>
    </row>
    <row r="109" spans="1:16" ht="43.5" customHeight="1" x14ac:dyDescent="0.3">
      <c r="A109" s="83" t="str">
        <f>VLOOKUP(LEFT(C109,2),Tácticas!C:D,2,FALSE)</f>
        <v>Defense Evasion</v>
      </c>
      <c r="B109" s="84" t="str">
        <f t="shared" ref="B109:B126" si="15">LEFT(C109,2)</f>
        <v>DE</v>
      </c>
      <c r="C109" s="44" t="s">
        <v>725</v>
      </c>
      <c r="D109" s="18" t="s">
        <v>692</v>
      </c>
      <c r="E109" s="19" t="s">
        <v>1039</v>
      </c>
      <c r="F109" s="18"/>
      <c r="G109" s="87">
        <f>COUNTIF(Reglas!E:E,C109)</f>
        <v>1</v>
      </c>
      <c r="H109" s="88">
        <f>IFERROR(SUMIF(Reglas!E:E,Técnicas!C109,Reglas!I:I)/G109,0)</f>
        <v>0.92</v>
      </c>
      <c r="I109" s="88">
        <f>IFERROR(SUMIF(Reglas!E:E,Técnicas!C109,Reglas!J:J)/G109,0)</f>
        <v>0.65</v>
      </c>
      <c r="J109" s="88">
        <f>IFERROR(SUMIF(Reglas!E:E,Técnicas!C109,Reglas!K:K)/G109,0)</f>
        <v>0.59</v>
      </c>
      <c r="K109" s="89">
        <f>IFERROR(SUMIF(Reglas!E:E,Técnicas!C109,Reglas!L:L)/G109,0)</f>
        <v>0.35282000000000002</v>
      </c>
      <c r="L109" s="90">
        <f>IFERROR(SUMIF(Reglas!E:E,Técnicas!C109,Reglas!M:M)/G109,0)</f>
        <v>0.56718000000000002</v>
      </c>
      <c r="M109" s="18"/>
      <c r="N109" s="18"/>
      <c r="O109" s="19"/>
      <c r="P109" s="18"/>
    </row>
    <row r="110" spans="1:16" ht="43.5" customHeight="1" x14ac:dyDescent="0.3">
      <c r="A110" s="83" t="str">
        <f>VLOOKUP(LEFT(C110,2),Tácticas!C:D,2,FALSE)</f>
        <v>Defense Evasion</v>
      </c>
      <c r="B110" s="84" t="str">
        <f t="shared" si="15"/>
        <v>DE</v>
      </c>
      <c r="C110" s="44" t="s">
        <v>726</v>
      </c>
      <c r="D110" s="18" t="s">
        <v>693</v>
      </c>
      <c r="E110" s="19" t="s">
        <v>1040</v>
      </c>
      <c r="F110" s="18"/>
      <c r="G110" s="87">
        <f>COUNTIF(Reglas!E:E,C110)</f>
        <v>1</v>
      </c>
      <c r="H110" s="88">
        <f>IFERROR(SUMIF(Reglas!E:E,Técnicas!C110,Reglas!I:I)/G110,0)</f>
        <v>0.82</v>
      </c>
      <c r="I110" s="88">
        <f>IFERROR(SUMIF(Reglas!E:E,Técnicas!C110,Reglas!J:J)/G110,0)</f>
        <v>0.7</v>
      </c>
      <c r="J110" s="88">
        <f>IFERROR(SUMIF(Reglas!E:E,Técnicas!C110,Reglas!K:K)/G110,0)</f>
        <v>0.85</v>
      </c>
      <c r="K110" s="89">
        <f>IFERROR(SUMIF(Reglas!E:E,Técnicas!C110,Reglas!L:L)/G110,0)</f>
        <v>0.48789999999999994</v>
      </c>
      <c r="L110" s="90">
        <f>IFERROR(SUMIF(Reglas!E:E,Técnicas!C110,Reglas!M:M)/G110,0)</f>
        <v>0.33210000000000001</v>
      </c>
      <c r="M110" s="18"/>
      <c r="N110" s="18"/>
      <c r="O110" s="19"/>
      <c r="P110" s="18"/>
    </row>
    <row r="111" spans="1:16" ht="43.5" customHeight="1" x14ac:dyDescent="0.3">
      <c r="A111" s="83" t="str">
        <f>VLOOKUP(LEFT(C111,2),Tácticas!C:D,2,FALSE)</f>
        <v>Defense Evasion</v>
      </c>
      <c r="B111" s="84" t="str">
        <f t="shared" si="15"/>
        <v>DE</v>
      </c>
      <c r="C111" s="44" t="s">
        <v>727</v>
      </c>
      <c r="D111" s="18" t="s">
        <v>559</v>
      </c>
      <c r="E111" s="19" t="s">
        <v>1041</v>
      </c>
      <c r="F111" s="18"/>
      <c r="G111" s="87">
        <f>COUNTIF(Reglas!E:E,C111)</f>
        <v>1</v>
      </c>
      <c r="H111" s="88">
        <f>IFERROR(SUMIF(Reglas!E:E,Técnicas!C111,Reglas!I:I)/G111,0)</f>
        <v>0.78</v>
      </c>
      <c r="I111" s="88">
        <f>IFERROR(SUMIF(Reglas!E:E,Técnicas!C111,Reglas!J:J)/G111,0)</f>
        <v>0.63</v>
      </c>
      <c r="J111" s="88">
        <f>IFERROR(SUMIF(Reglas!E:E,Técnicas!C111,Reglas!K:K)/G111,0)</f>
        <v>0.89</v>
      </c>
      <c r="K111" s="89">
        <f>IFERROR(SUMIF(Reglas!E:E,Técnicas!C111,Reglas!L:L)/G111,0)</f>
        <v>0.43734600000000001</v>
      </c>
      <c r="L111" s="90">
        <f>IFERROR(SUMIF(Reglas!E:E,Técnicas!C111,Reglas!M:M)/G111,0)</f>
        <v>0.34265400000000001</v>
      </c>
      <c r="M111" s="18"/>
      <c r="N111" s="18"/>
      <c r="O111" s="19"/>
      <c r="P111" s="18"/>
    </row>
    <row r="112" spans="1:16" ht="43.5" customHeight="1" x14ac:dyDescent="0.3">
      <c r="A112" s="83" t="str">
        <f>VLOOKUP(LEFT(C112,2),Tácticas!C:D,2,FALSE)</f>
        <v>Defense Evasion</v>
      </c>
      <c r="B112" s="84" t="str">
        <f t="shared" si="15"/>
        <v>DE</v>
      </c>
      <c r="C112" s="44" t="s">
        <v>728</v>
      </c>
      <c r="D112" s="18" t="s">
        <v>694</v>
      </c>
      <c r="E112" s="148" t="s">
        <v>1042</v>
      </c>
      <c r="F112" s="18"/>
      <c r="G112" s="87">
        <f>COUNTIF(Reglas!E:E,C112)</f>
        <v>1</v>
      </c>
      <c r="H112" s="88">
        <f>IFERROR(SUMIF(Reglas!E:E,Técnicas!C112,Reglas!I:I)/G112,0)</f>
        <v>0.78</v>
      </c>
      <c r="I112" s="88">
        <f>IFERROR(SUMIF(Reglas!E:E,Técnicas!C112,Reglas!J:J)/G112,0)</f>
        <v>0.7</v>
      </c>
      <c r="J112" s="88">
        <f>IFERROR(SUMIF(Reglas!E:E,Técnicas!C112,Reglas!K:K)/G112,0)</f>
        <v>0.68</v>
      </c>
      <c r="K112" s="89">
        <f>IFERROR(SUMIF(Reglas!E:E,Técnicas!C112,Reglas!L:L)/G112,0)</f>
        <v>0.37128</v>
      </c>
      <c r="L112" s="90">
        <f>IFERROR(SUMIF(Reglas!E:E,Técnicas!C112,Reglas!M:M)/G112,0)</f>
        <v>0.40872000000000003</v>
      </c>
      <c r="M112" s="18"/>
      <c r="N112" s="18"/>
      <c r="O112" s="19"/>
      <c r="P112" s="18"/>
    </row>
    <row r="113" spans="1:16" ht="43.5" customHeight="1" x14ac:dyDescent="0.3">
      <c r="A113" s="83" t="str">
        <f>VLOOKUP(LEFT(C113,2),Tácticas!C:D,2,FALSE)</f>
        <v>Defense Evasion</v>
      </c>
      <c r="B113" s="84" t="str">
        <f t="shared" si="15"/>
        <v>DE</v>
      </c>
      <c r="C113" s="44" t="s">
        <v>729</v>
      </c>
      <c r="D113" s="18" t="s">
        <v>695</v>
      </c>
      <c r="E113" s="19" t="s">
        <v>1043</v>
      </c>
      <c r="F113" s="18"/>
      <c r="G113" s="87">
        <f>COUNTIF(Reglas!E:E,C113)</f>
        <v>1</v>
      </c>
      <c r="H113" s="88">
        <f>IFERROR(SUMIF(Reglas!E:E,Técnicas!C113,Reglas!I:I)/G113,0)</f>
        <v>0.75</v>
      </c>
      <c r="I113" s="88">
        <f>IFERROR(SUMIF(Reglas!E:E,Técnicas!C113,Reglas!J:J)/G113,0)</f>
        <v>0.6</v>
      </c>
      <c r="J113" s="88">
        <f>IFERROR(SUMIF(Reglas!E:E,Técnicas!C113,Reglas!K:K)/G113,0)</f>
        <v>0.95</v>
      </c>
      <c r="K113" s="89">
        <f>IFERROR(SUMIF(Reglas!E:E,Técnicas!C113,Reglas!L:L)/G113,0)</f>
        <v>0.42749999999999994</v>
      </c>
      <c r="L113" s="90">
        <f>IFERROR(SUMIF(Reglas!E:E,Técnicas!C113,Reglas!M:M)/G113,0)</f>
        <v>0.32250000000000006</v>
      </c>
      <c r="M113" s="18"/>
      <c r="N113" s="18"/>
      <c r="O113" s="19"/>
      <c r="P113" s="18"/>
    </row>
    <row r="114" spans="1:16" ht="43.5" customHeight="1" x14ac:dyDescent="0.3">
      <c r="A114" s="83" t="str">
        <f>VLOOKUP(LEFT(C114,2),Tácticas!C:D,2,FALSE)</f>
        <v>Defense Evasion</v>
      </c>
      <c r="B114" s="84" t="str">
        <f t="shared" si="15"/>
        <v>DE</v>
      </c>
      <c r="C114" s="44" t="s">
        <v>730</v>
      </c>
      <c r="D114" s="18" t="s">
        <v>696</v>
      </c>
      <c r="E114" s="19" t="s">
        <v>1044</v>
      </c>
      <c r="F114" s="18"/>
      <c r="G114" s="87">
        <f>COUNTIF(Reglas!E:E,C114)</f>
        <v>1</v>
      </c>
      <c r="H114" s="88">
        <f>IFERROR(SUMIF(Reglas!E:E,Técnicas!C114,Reglas!I:I)/G114,0)</f>
        <v>0.95</v>
      </c>
      <c r="I114" s="88">
        <f>IFERROR(SUMIF(Reglas!E:E,Técnicas!C114,Reglas!J:J)/G114,0)</f>
        <v>0.8</v>
      </c>
      <c r="J114" s="88">
        <f>IFERROR(SUMIF(Reglas!E:E,Técnicas!C114,Reglas!K:K)/G114,0)</f>
        <v>0.69</v>
      </c>
      <c r="K114" s="89">
        <f>IFERROR(SUMIF(Reglas!E:E,Técnicas!C114,Reglas!L:L)/G114,0)</f>
        <v>0.52439999999999998</v>
      </c>
      <c r="L114" s="90">
        <f>IFERROR(SUMIF(Reglas!E:E,Técnicas!C114,Reglas!M:M)/G114,0)</f>
        <v>0.42559999999999998</v>
      </c>
      <c r="M114" s="18"/>
      <c r="N114" s="18"/>
      <c r="O114" s="19"/>
      <c r="P114" s="18"/>
    </row>
    <row r="115" spans="1:16" ht="43.5" customHeight="1" x14ac:dyDescent="0.3">
      <c r="A115" s="83" t="str">
        <f>VLOOKUP(LEFT(C115,2),Tácticas!C:D,2,FALSE)</f>
        <v>Credential Access</v>
      </c>
      <c r="B115" s="84" t="str">
        <f t="shared" si="15"/>
        <v>CA</v>
      </c>
      <c r="C115" s="44" t="s">
        <v>732</v>
      </c>
      <c r="D115" s="18" t="s">
        <v>731</v>
      </c>
      <c r="E115" s="19" t="s">
        <v>1045</v>
      </c>
      <c r="F115" s="18"/>
      <c r="G115" s="87">
        <f>COUNTIF(Reglas!E:E,C115)</f>
        <v>1</v>
      </c>
      <c r="H115" s="88">
        <f>IFERROR(SUMIF(Reglas!E:E,Técnicas!C115,Reglas!I:I)/G115,0)</f>
        <v>0.82</v>
      </c>
      <c r="I115" s="88">
        <f>IFERROR(SUMIF(Reglas!E:E,Técnicas!C115,Reglas!J:J)/G115,0)</f>
        <v>0.7</v>
      </c>
      <c r="J115" s="88">
        <f>IFERROR(SUMIF(Reglas!E:E,Técnicas!C115,Reglas!K:K)/G115,0)</f>
        <v>0.85</v>
      </c>
      <c r="K115" s="89">
        <f>IFERROR(SUMIF(Reglas!E:E,Técnicas!C115,Reglas!L:L)/G115,0)</f>
        <v>0.48789999999999994</v>
      </c>
      <c r="L115" s="90">
        <f>IFERROR(SUMIF(Reglas!E:E,Técnicas!C115,Reglas!M:M)/G115,0)</f>
        <v>0.33210000000000001</v>
      </c>
      <c r="M115" s="18"/>
      <c r="N115" s="18"/>
      <c r="O115" s="19"/>
      <c r="P115" s="18"/>
    </row>
    <row r="116" spans="1:16" ht="43.5" customHeight="1" x14ac:dyDescent="0.3">
      <c r="A116" s="83" t="str">
        <f>VLOOKUP(LEFT(C116,2),Tácticas!C:D,2,FALSE)</f>
        <v>Credential Access</v>
      </c>
      <c r="B116" s="84" t="str">
        <f t="shared" si="15"/>
        <v>CA</v>
      </c>
      <c r="C116" s="44" t="s">
        <v>748</v>
      </c>
      <c r="D116" s="18" t="s">
        <v>733</v>
      </c>
      <c r="E116" s="19" t="s">
        <v>1046</v>
      </c>
      <c r="F116" s="18"/>
      <c r="G116" s="87">
        <f>COUNTIF(Reglas!E:E,C116)</f>
        <v>1</v>
      </c>
      <c r="H116" s="88">
        <f>IFERROR(SUMIF(Reglas!E:E,Técnicas!C116,Reglas!I:I)/G116,0)</f>
        <v>0.78</v>
      </c>
      <c r="I116" s="88">
        <f>IFERROR(SUMIF(Reglas!E:E,Técnicas!C116,Reglas!J:J)/G116,0)</f>
        <v>0.63</v>
      </c>
      <c r="J116" s="88">
        <f>IFERROR(SUMIF(Reglas!E:E,Técnicas!C116,Reglas!K:K)/G116,0)</f>
        <v>0.89</v>
      </c>
      <c r="K116" s="89">
        <f>IFERROR(SUMIF(Reglas!E:E,Técnicas!C116,Reglas!L:L)/G116,0)</f>
        <v>0.43734600000000001</v>
      </c>
      <c r="L116" s="90">
        <f>IFERROR(SUMIF(Reglas!E:E,Técnicas!C116,Reglas!M:M)/G116,0)</f>
        <v>0.34265400000000001</v>
      </c>
      <c r="M116" s="18"/>
      <c r="N116" s="18"/>
      <c r="O116" s="19"/>
      <c r="P116" s="18"/>
    </row>
    <row r="117" spans="1:16" ht="43.5" customHeight="1" x14ac:dyDescent="0.3">
      <c r="A117" s="83" t="str">
        <f>VLOOKUP(LEFT(C117,2),Tácticas!C:D,2,FALSE)</f>
        <v>Credential Access</v>
      </c>
      <c r="B117" s="84" t="str">
        <f t="shared" si="15"/>
        <v>CA</v>
      </c>
      <c r="C117" s="44" t="s">
        <v>749</v>
      </c>
      <c r="D117" s="18" t="s">
        <v>734</v>
      </c>
      <c r="E117" s="19" t="s">
        <v>1047</v>
      </c>
      <c r="F117" s="18"/>
      <c r="G117" s="87">
        <f>COUNTIF(Reglas!E:E,C117)</f>
        <v>1</v>
      </c>
      <c r="H117" s="88">
        <f>IFERROR(SUMIF(Reglas!E:E,Técnicas!C117,Reglas!I:I)/G117,0)</f>
        <v>0.78</v>
      </c>
      <c r="I117" s="88">
        <f>IFERROR(SUMIF(Reglas!E:E,Técnicas!C117,Reglas!J:J)/G117,0)</f>
        <v>0.7</v>
      </c>
      <c r="J117" s="88">
        <f>IFERROR(SUMIF(Reglas!E:E,Técnicas!C117,Reglas!K:K)/G117,0)</f>
        <v>0.68</v>
      </c>
      <c r="K117" s="89">
        <f>IFERROR(SUMIF(Reglas!E:E,Técnicas!C117,Reglas!L:L)/G117,0)</f>
        <v>0.37128</v>
      </c>
      <c r="L117" s="90">
        <f>IFERROR(SUMIF(Reglas!E:E,Técnicas!C117,Reglas!M:M)/G117,0)</f>
        <v>0.40872000000000003</v>
      </c>
      <c r="M117" s="18"/>
      <c r="N117" s="18"/>
      <c r="O117" s="19"/>
      <c r="P117" s="18"/>
    </row>
    <row r="118" spans="1:16" ht="43.5" customHeight="1" x14ac:dyDescent="0.3">
      <c r="A118" s="83" t="str">
        <f>VLOOKUP(LEFT(C118,2),Tácticas!C:D,2,FALSE)</f>
        <v>Credential Access</v>
      </c>
      <c r="B118" s="84" t="str">
        <f t="shared" si="15"/>
        <v>CA</v>
      </c>
      <c r="C118" s="44" t="s">
        <v>750</v>
      </c>
      <c r="D118" s="18" t="s">
        <v>735</v>
      </c>
      <c r="E118" s="19" t="s">
        <v>1048</v>
      </c>
      <c r="F118" s="18"/>
      <c r="G118" s="87">
        <f>COUNTIF(Reglas!E:E,C118)</f>
        <v>1</v>
      </c>
      <c r="H118" s="88">
        <f>IFERROR(SUMIF(Reglas!E:E,Técnicas!C118,Reglas!I:I)/G118,0)</f>
        <v>0.75</v>
      </c>
      <c r="I118" s="88">
        <f>IFERROR(SUMIF(Reglas!E:E,Técnicas!C118,Reglas!J:J)/G118,0)</f>
        <v>0.6</v>
      </c>
      <c r="J118" s="88">
        <f>IFERROR(SUMIF(Reglas!E:E,Técnicas!C118,Reglas!K:K)/G118,0)</f>
        <v>0.95</v>
      </c>
      <c r="K118" s="89">
        <f>IFERROR(SUMIF(Reglas!E:E,Técnicas!C118,Reglas!L:L)/G118,0)</f>
        <v>0.42749999999999994</v>
      </c>
      <c r="L118" s="90">
        <f>IFERROR(SUMIF(Reglas!E:E,Técnicas!C118,Reglas!M:M)/G118,0)</f>
        <v>0.32250000000000006</v>
      </c>
      <c r="M118" s="18"/>
      <c r="N118" s="18"/>
      <c r="O118" s="19"/>
      <c r="P118" s="18"/>
    </row>
    <row r="119" spans="1:16" ht="43.5" customHeight="1" x14ac:dyDescent="0.3">
      <c r="A119" s="83" t="str">
        <f>VLOOKUP(LEFT(C119,2),Tácticas!C:D,2,FALSE)</f>
        <v>Credential Access</v>
      </c>
      <c r="B119" s="84" t="str">
        <f t="shared" si="15"/>
        <v>CA</v>
      </c>
      <c r="C119" s="44" t="s">
        <v>751</v>
      </c>
      <c r="D119" s="18" t="s">
        <v>736</v>
      </c>
      <c r="E119" s="19" t="s">
        <v>1049</v>
      </c>
      <c r="F119" s="18"/>
      <c r="G119" s="87">
        <f>COUNTIF(Reglas!E:E,C119)</f>
        <v>1</v>
      </c>
      <c r="H119" s="88">
        <f>IFERROR(SUMIF(Reglas!E:E,Técnicas!C119,Reglas!I:I)/G119,0)</f>
        <v>0.95</v>
      </c>
      <c r="I119" s="88">
        <f>IFERROR(SUMIF(Reglas!E:E,Técnicas!C119,Reglas!J:J)/G119,0)</f>
        <v>0.8</v>
      </c>
      <c r="J119" s="88">
        <f>IFERROR(SUMIF(Reglas!E:E,Técnicas!C119,Reglas!K:K)/G119,0)</f>
        <v>0.69</v>
      </c>
      <c r="K119" s="89">
        <f>IFERROR(SUMIF(Reglas!E:E,Técnicas!C119,Reglas!L:L)/G119,0)</f>
        <v>0.52439999999999998</v>
      </c>
      <c r="L119" s="90">
        <f>IFERROR(SUMIF(Reglas!E:E,Técnicas!C119,Reglas!M:M)/G119,0)</f>
        <v>0.42559999999999998</v>
      </c>
      <c r="M119" s="18"/>
      <c r="N119" s="18"/>
      <c r="O119" s="19"/>
      <c r="P119" s="18"/>
    </row>
    <row r="120" spans="1:16" ht="43.5" customHeight="1" x14ac:dyDescent="0.3">
      <c r="A120" s="83" t="str">
        <f>VLOOKUP(LEFT(C120,2),Tácticas!C:D,2,FALSE)</f>
        <v>Credential Access</v>
      </c>
      <c r="B120" s="84" t="str">
        <f t="shared" si="15"/>
        <v>CA</v>
      </c>
      <c r="C120" s="44" t="s">
        <v>752</v>
      </c>
      <c r="D120" s="18" t="s">
        <v>737</v>
      </c>
      <c r="E120" s="19" t="s">
        <v>1050</v>
      </c>
      <c r="F120" s="18"/>
      <c r="G120" s="87">
        <f>COUNTIF(Reglas!E:E,C120)</f>
        <v>1</v>
      </c>
      <c r="H120" s="88">
        <f>IFERROR(SUMIF(Reglas!E:E,Técnicas!C120,Reglas!I:I)/G120,0)</f>
        <v>0.85</v>
      </c>
      <c r="I120" s="88">
        <f>IFERROR(SUMIF(Reglas!E:E,Técnicas!C120,Reglas!J:J)/G120,0)</f>
        <v>0.6</v>
      </c>
      <c r="J120" s="88">
        <f>IFERROR(SUMIF(Reglas!E:E,Técnicas!C120,Reglas!K:K)/G120,0)</f>
        <v>0.75</v>
      </c>
      <c r="K120" s="89">
        <f>IFERROR(SUMIF(Reglas!E:E,Técnicas!C120,Reglas!L:L)/G120,0)</f>
        <v>0.38250000000000001</v>
      </c>
      <c r="L120" s="90">
        <f>IFERROR(SUMIF(Reglas!E:E,Técnicas!C120,Reglas!M:M)/G120,0)</f>
        <v>0.46749999999999997</v>
      </c>
      <c r="M120" s="18"/>
      <c r="N120" s="18"/>
      <c r="O120" s="19"/>
      <c r="P120" s="18"/>
    </row>
    <row r="121" spans="1:16" ht="43.5" customHeight="1" x14ac:dyDescent="0.3">
      <c r="A121" s="83" t="str">
        <f>VLOOKUP(LEFT(C121,2),Tácticas!C:D,2,FALSE)</f>
        <v>Credential Access</v>
      </c>
      <c r="B121" s="84" t="str">
        <f t="shared" si="15"/>
        <v>CA</v>
      </c>
      <c r="C121" s="44" t="s">
        <v>753</v>
      </c>
      <c r="D121" s="18" t="s">
        <v>738</v>
      </c>
      <c r="E121" s="19" t="s">
        <v>1051</v>
      </c>
      <c r="F121" s="18"/>
      <c r="G121" s="87">
        <f>COUNTIF(Reglas!E:E,C121)</f>
        <v>1</v>
      </c>
      <c r="H121" s="88">
        <f>IFERROR(SUMIF(Reglas!E:E,Técnicas!C121,Reglas!I:I)/G121,0)</f>
        <v>0.92</v>
      </c>
      <c r="I121" s="88">
        <f>IFERROR(SUMIF(Reglas!E:E,Técnicas!C121,Reglas!J:J)/G121,0)</f>
        <v>0.65</v>
      </c>
      <c r="J121" s="88">
        <f>IFERROR(SUMIF(Reglas!E:E,Técnicas!C121,Reglas!K:K)/G121,0)</f>
        <v>0.59</v>
      </c>
      <c r="K121" s="89">
        <f>IFERROR(SUMIF(Reglas!E:E,Técnicas!C121,Reglas!L:L)/G121,0)</f>
        <v>0.35282000000000002</v>
      </c>
      <c r="L121" s="90">
        <f>IFERROR(SUMIF(Reglas!E:E,Técnicas!C121,Reglas!M:M)/G121,0)</f>
        <v>0.56718000000000002</v>
      </c>
      <c r="M121" s="18"/>
      <c r="N121" s="18"/>
      <c r="O121" s="19"/>
      <c r="P121" s="18"/>
    </row>
    <row r="122" spans="1:16" ht="43.5" customHeight="1" x14ac:dyDescent="0.3">
      <c r="A122" s="83" t="str">
        <f>VLOOKUP(LEFT(C122,2),Tácticas!C:D,2,FALSE)</f>
        <v>Credential Access</v>
      </c>
      <c r="B122" s="84" t="str">
        <f t="shared" si="15"/>
        <v>CA</v>
      </c>
      <c r="C122" s="44" t="s">
        <v>754</v>
      </c>
      <c r="D122" s="18" t="s">
        <v>606</v>
      </c>
      <c r="E122" s="19" t="s">
        <v>1052</v>
      </c>
      <c r="F122" s="18"/>
      <c r="G122" s="87">
        <f>COUNTIF(Reglas!E:E,C122)</f>
        <v>1</v>
      </c>
      <c r="H122" s="88">
        <f>IFERROR(SUMIF(Reglas!E:E,Técnicas!C122,Reglas!I:I)/G122,0)</f>
        <v>0.82</v>
      </c>
      <c r="I122" s="88">
        <f>IFERROR(SUMIF(Reglas!E:E,Técnicas!C122,Reglas!J:J)/G122,0)</f>
        <v>0.7</v>
      </c>
      <c r="J122" s="88">
        <f>IFERROR(SUMIF(Reglas!E:E,Técnicas!C122,Reglas!K:K)/G122,0)</f>
        <v>0.85</v>
      </c>
      <c r="K122" s="89">
        <f>IFERROR(SUMIF(Reglas!E:E,Técnicas!C122,Reglas!L:L)/G122,0)</f>
        <v>0.48789999999999994</v>
      </c>
      <c r="L122" s="90">
        <f>IFERROR(SUMIF(Reglas!E:E,Técnicas!C122,Reglas!M:M)/G122,0)</f>
        <v>0.33210000000000001</v>
      </c>
      <c r="M122" s="18"/>
      <c r="N122" s="18"/>
      <c r="O122" s="19"/>
      <c r="P122" s="18"/>
    </row>
    <row r="123" spans="1:16" ht="43.5" customHeight="1" x14ac:dyDescent="0.3">
      <c r="A123" s="83" t="str">
        <f>VLOOKUP(LEFT(C123,2),Tácticas!C:D,2,FALSE)</f>
        <v>Credential Access</v>
      </c>
      <c r="B123" s="84" t="str">
        <f t="shared" si="15"/>
        <v>CA</v>
      </c>
      <c r="C123" s="44" t="s">
        <v>755</v>
      </c>
      <c r="D123" s="18" t="s">
        <v>739</v>
      </c>
      <c r="E123" s="19" t="s">
        <v>1053</v>
      </c>
      <c r="F123" s="18"/>
      <c r="G123" s="87">
        <f>COUNTIF(Reglas!E:E,C123)</f>
        <v>1</v>
      </c>
      <c r="H123" s="88">
        <f>IFERROR(SUMIF(Reglas!E:E,Técnicas!C123,Reglas!I:I)/G123,0)</f>
        <v>0.78</v>
      </c>
      <c r="I123" s="88">
        <f>IFERROR(SUMIF(Reglas!E:E,Técnicas!C123,Reglas!J:J)/G123,0)</f>
        <v>0.63</v>
      </c>
      <c r="J123" s="88">
        <f>IFERROR(SUMIF(Reglas!E:E,Técnicas!C123,Reglas!K:K)/G123,0)</f>
        <v>0.89</v>
      </c>
      <c r="K123" s="89">
        <f>IFERROR(SUMIF(Reglas!E:E,Técnicas!C123,Reglas!L:L)/G123,0)</f>
        <v>0.43734600000000001</v>
      </c>
      <c r="L123" s="90">
        <f>IFERROR(SUMIF(Reglas!E:E,Técnicas!C123,Reglas!M:M)/G123,0)</f>
        <v>0.34265400000000001</v>
      </c>
      <c r="M123" s="18"/>
      <c r="N123" s="18"/>
      <c r="O123" s="19"/>
      <c r="P123" s="18"/>
    </row>
    <row r="124" spans="1:16" ht="43.5" customHeight="1" x14ac:dyDescent="0.3">
      <c r="A124" s="83" t="str">
        <f>VLOOKUP(LEFT(C124,2),Tácticas!C:D,2,FALSE)</f>
        <v>Credential Access</v>
      </c>
      <c r="B124" s="84" t="str">
        <f t="shared" si="15"/>
        <v>CA</v>
      </c>
      <c r="C124" s="44" t="s">
        <v>756</v>
      </c>
      <c r="D124" s="18" t="s">
        <v>740</v>
      </c>
      <c r="E124" s="19" t="s">
        <v>1054</v>
      </c>
      <c r="F124" s="18"/>
      <c r="G124" s="87">
        <f>COUNTIF(Reglas!E:E,C124)</f>
        <v>1</v>
      </c>
      <c r="H124" s="88">
        <f>IFERROR(SUMIF(Reglas!E:E,Técnicas!C124,Reglas!I:I)/G124,0)</f>
        <v>0.78</v>
      </c>
      <c r="I124" s="88">
        <f>IFERROR(SUMIF(Reglas!E:E,Técnicas!C124,Reglas!J:J)/G124,0)</f>
        <v>0.7</v>
      </c>
      <c r="J124" s="88">
        <f>IFERROR(SUMIF(Reglas!E:E,Técnicas!C124,Reglas!K:K)/G124,0)</f>
        <v>0.85</v>
      </c>
      <c r="K124" s="89">
        <f>IFERROR(SUMIF(Reglas!E:E,Técnicas!C124,Reglas!L:L)/G124,0)</f>
        <v>0.4640999999999999</v>
      </c>
      <c r="L124" s="90">
        <f>IFERROR(SUMIF(Reglas!E:E,Técnicas!C124,Reglas!M:M)/G124,0)</f>
        <v>0.31590000000000013</v>
      </c>
      <c r="M124" s="18"/>
      <c r="N124" s="18"/>
      <c r="O124" s="19"/>
      <c r="P124" s="18"/>
    </row>
    <row r="125" spans="1:16" ht="43.5" customHeight="1" x14ac:dyDescent="0.3">
      <c r="A125" s="83" t="str">
        <f>VLOOKUP(LEFT(C125,2),Tácticas!C:D,2,FALSE)</f>
        <v>Credential Access</v>
      </c>
      <c r="B125" s="84" t="str">
        <f t="shared" si="15"/>
        <v>CA</v>
      </c>
      <c r="C125" s="44" t="s">
        <v>757</v>
      </c>
      <c r="D125" s="18" t="s">
        <v>741</v>
      </c>
      <c r="E125" s="19" t="s">
        <v>1055</v>
      </c>
      <c r="F125" s="18"/>
      <c r="G125" s="87">
        <f>COUNTIF(Reglas!E:E,C125)</f>
        <v>1</v>
      </c>
      <c r="H125" s="88">
        <f>IFERROR(SUMIF(Reglas!E:E,Técnicas!C125,Reglas!I:I)/G125,0)</f>
        <v>0.9</v>
      </c>
      <c r="I125" s="88">
        <f>IFERROR(SUMIF(Reglas!E:E,Técnicas!C125,Reglas!J:J)/G125,0)</f>
        <v>0.7</v>
      </c>
      <c r="J125" s="88">
        <f>IFERROR(SUMIF(Reglas!E:E,Técnicas!C125,Reglas!K:K)/G125,0)</f>
        <v>0.5</v>
      </c>
      <c r="K125" s="89">
        <f>IFERROR(SUMIF(Reglas!E:E,Técnicas!C125,Reglas!L:L)/G125,0)</f>
        <v>0.315</v>
      </c>
      <c r="L125" s="90">
        <f>IFERROR(SUMIF(Reglas!E:E,Técnicas!C125,Reglas!M:M)/G125,0)</f>
        <v>0.58499999999999996</v>
      </c>
      <c r="M125" s="18"/>
      <c r="N125" s="18"/>
      <c r="O125" s="19"/>
      <c r="P125" s="18"/>
    </row>
    <row r="126" spans="1:16" ht="43.5" customHeight="1" x14ac:dyDescent="0.3">
      <c r="A126" s="83" t="str">
        <f>VLOOKUP(LEFT(C126,2),Tácticas!C:D,2,FALSE)</f>
        <v>Credential Access</v>
      </c>
      <c r="B126" s="84" t="str">
        <f t="shared" si="15"/>
        <v>CA</v>
      </c>
      <c r="C126" s="44" t="s">
        <v>758</v>
      </c>
      <c r="D126" s="18" t="s">
        <v>742</v>
      </c>
      <c r="E126" s="19" t="s">
        <v>1056</v>
      </c>
      <c r="F126" s="18"/>
      <c r="G126" s="87">
        <f>COUNTIF(Reglas!E:E,C126)</f>
        <v>1</v>
      </c>
      <c r="H126" s="88">
        <f>IFERROR(SUMIF(Reglas!E:E,Técnicas!C126,Reglas!I:I)/G126,0)</f>
        <v>0.8</v>
      </c>
      <c r="I126" s="88">
        <f>IFERROR(SUMIF(Reglas!E:E,Técnicas!C126,Reglas!J:J)/G126,0)</f>
        <v>0.5</v>
      </c>
      <c r="J126" s="88">
        <f>IFERROR(SUMIF(Reglas!E:E,Técnicas!C126,Reglas!K:K)/G126,0)</f>
        <v>1</v>
      </c>
      <c r="K126" s="89">
        <f>IFERROR(SUMIF(Reglas!E:E,Técnicas!C126,Reglas!L:L)/G126,0)</f>
        <v>0.4</v>
      </c>
      <c r="L126" s="90">
        <f>IFERROR(SUMIF(Reglas!E:E,Técnicas!C126,Reglas!M:M)/G126,0)</f>
        <v>0.4</v>
      </c>
      <c r="M126" s="18"/>
      <c r="N126" s="18"/>
      <c r="O126" s="19"/>
      <c r="P126" s="18"/>
    </row>
    <row r="127" spans="1:16" ht="43.5" customHeight="1" x14ac:dyDescent="0.3">
      <c r="A127" s="83" t="str">
        <f>VLOOKUP(LEFT(C127,2),Tácticas!C:D,2,FALSE)</f>
        <v>Credential Access</v>
      </c>
      <c r="B127" s="84" t="str">
        <f t="shared" ref="B127:B158" si="16">LEFT(C127,2)</f>
        <v>CA</v>
      </c>
      <c r="C127" s="44" t="s">
        <v>759</v>
      </c>
      <c r="D127" s="18" t="s">
        <v>743</v>
      </c>
      <c r="E127" s="19" t="s">
        <v>1057</v>
      </c>
      <c r="F127" s="18"/>
      <c r="G127" s="87">
        <f>COUNTIF(Reglas!E:E,C127)</f>
        <v>1</v>
      </c>
      <c r="H127" s="88">
        <f>IFERROR(SUMIF(Reglas!E:E,Técnicas!C127,Reglas!I:I)/G127,0)</f>
        <v>0.85</v>
      </c>
      <c r="I127" s="88">
        <f>IFERROR(SUMIF(Reglas!E:E,Técnicas!C127,Reglas!J:J)/G127,0)</f>
        <v>0.6</v>
      </c>
      <c r="J127" s="88">
        <f>IFERROR(SUMIF(Reglas!E:E,Técnicas!C127,Reglas!K:K)/G127,0)</f>
        <v>0.68</v>
      </c>
      <c r="K127" s="89">
        <f>IFERROR(SUMIF(Reglas!E:E,Técnicas!C127,Reglas!L:L)/G127,0)</f>
        <v>0.34680000000000005</v>
      </c>
      <c r="L127" s="90">
        <f>IFERROR(SUMIF(Reglas!E:E,Técnicas!C127,Reglas!M:M)/G127,0)</f>
        <v>0.50319999999999987</v>
      </c>
      <c r="M127" s="18"/>
      <c r="N127" s="18"/>
      <c r="O127" s="19"/>
      <c r="P127" s="18"/>
    </row>
    <row r="128" spans="1:16" ht="43.5" customHeight="1" x14ac:dyDescent="0.3">
      <c r="A128" s="83" t="str">
        <f>VLOOKUP(LEFT(C128,2),Tácticas!C:D,2,FALSE)</f>
        <v>Credential Access</v>
      </c>
      <c r="B128" s="84" t="str">
        <f t="shared" si="16"/>
        <v>CA</v>
      </c>
      <c r="C128" s="44" t="s">
        <v>760</v>
      </c>
      <c r="D128" s="18" t="s">
        <v>744</v>
      </c>
      <c r="E128" s="19" t="s">
        <v>1058</v>
      </c>
      <c r="F128" s="18"/>
      <c r="G128" s="87">
        <f>COUNTIF(Reglas!E:E,C128)</f>
        <v>1</v>
      </c>
      <c r="H128" s="88">
        <f>IFERROR(SUMIF(Reglas!E:E,Técnicas!C128,Reglas!I:I)/G128,0)</f>
        <v>0.92</v>
      </c>
      <c r="I128" s="88">
        <f>IFERROR(SUMIF(Reglas!E:E,Técnicas!C128,Reglas!J:J)/G128,0)</f>
        <v>0.65</v>
      </c>
      <c r="J128" s="88">
        <f>IFERROR(SUMIF(Reglas!E:E,Técnicas!C128,Reglas!K:K)/G128,0)</f>
        <v>0.59</v>
      </c>
      <c r="K128" s="89">
        <f>IFERROR(SUMIF(Reglas!E:E,Técnicas!C128,Reglas!L:L)/G128,0)</f>
        <v>0.35282000000000002</v>
      </c>
      <c r="L128" s="90">
        <f>IFERROR(SUMIF(Reglas!E:E,Técnicas!C128,Reglas!M:M)/G128,0)</f>
        <v>0.56718000000000002</v>
      </c>
      <c r="M128" s="18"/>
      <c r="N128" s="18"/>
      <c r="O128" s="19"/>
      <c r="P128" s="18"/>
    </row>
    <row r="129" spans="1:16" ht="43.5" customHeight="1" x14ac:dyDescent="0.3">
      <c r="A129" s="83" t="str">
        <f>VLOOKUP(LEFT(C129,2),Tácticas!C:D,2,FALSE)</f>
        <v>Credential Access</v>
      </c>
      <c r="B129" s="84" t="str">
        <f t="shared" si="16"/>
        <v>CA</v>
      </c>
      <c r="C129" s="44" t="s">
        <v>761</v>
      </c>
      <c r="D129" s="18" t="s">
        <v>745</v>
      </c>
      <c r="E129" s="19" t="s">
        <v>1059</v>
      </c>
      <c r="F129" s="18"/>
      <c r="G129" s="87">
        <f>COUNTIF(Reglas!E:E,C129)</f>
        <v>1</v>
      </c>
      <c r="H129" s="88">
        <f>IFERROR(SUMIF(Reglas!E:E,Técnicas!C129,Reglas!I:I)/G129,0)</f>
        <v>0.82</v>
      </c>
      <c r="I129" s="88">
        <f>IFERROR(SUMIF(Reglas!E:E,Técnicas!C129,Reglas!J:J)/G129,0)</f>
        <v>0.7</v>
      </c>
      <c r="J129" s="88">
        <f>IFERROR(SUMIF(Reglas!E:E,Técnicas!C129,Reglas!K:K)/G129,0)</f>
        <v>0.85</v>
      </c>
      <c r="K129" s="89">
        <f>IFERROR(SUMIF(Reglas!E:E,Técnicas!C129,Reglas!L:L)/G129,0)</f>
        <v>0.48789999999999994</v>
      </c>
      <c r="L129" s="90">
        <f>IFERROR(SUMIF(Reglas!E:E,Técnicas!C129,Reglas!M:M)/G129,0)</f>
        <v>0.33210000000000001</v>
      </c>
      <c r="M129" s="18"/>
      <c r="N129" s="18"/>
      <c r="O129" s="19"/>
      <c r="P129" s="18"/>
    </row>
    <row r="130" spans="1:16" ht="43.5" customHeight="1" x14ac:dyDescent="0.3">
      <c r="A130" s="83" t="str">
        <f>VLOOKUP(LEFT(C130,2),Tácticas!C:D,2,FALSE)</f>
        <v>Credential Access</v>
      </c>
      <c r="B130" s="84" t="str">
        <f t="shared" si="16"/>
        <v>CA</v>
      </c>
      <c r="C130" s="44" t="s">
        <v>762</v>
      </c>
      <c r="D130" s="18" t="s">
        <v>746</v>
      </c>
      <c r="E130" s="19" t="s">
        <v>1060</v>
      </c>
      <c r="F130" s="18"/>
      <c r="G130" s="87">
        <f>COUNTIF(Reglas!E:E,C130)</f>
        <v>1</v>
      </c>
      <c r="H130" s="88">
        <f>IFERROR(SUMIF(Reglas!E:E,Técnicas!C130,Reglas!I:I)/G130,0)</f>
        <v>0.78</v>
      </c>
      <c r="I130" s="88">
        <f>IFERROR(SUMIF(Reglas!E:E,Técnicas!C130,Reglas!J:J)/G130,0)</f>
        <v>0.63</v>
      </c>
      <c r="J130" s="88">
        <f>IFERROR(SUMIF(Reglas!E:E,Técnicas!C130,Reglas!K:K)/G130,0)</f>
        <v>0.89</v>
      </c>
      <c r="K130" s="89">
        <f>IFERROR(SUMIF(Reglas!E:E,Técnicas!C130,Reglas!L:L)/G130,0)</f>
        <v>0.43734600000000001</v>
      </c>
      <c r="L130" s="90">
        <f>IFERROR(SUMIF(Reglas!E:E,Técnicas!C130,Reglas!M:M)/G130,0)</f>
        <v>0.34265400000000001</v>
      </c>
      <c r="M130" s="18"/>
      <c r="N130" s="18"/>
      <c r="O130" s="19"/>
      <c r="P130" s="18"/>
    </row>
    <row r="131" spans="1:16" ht="43.5" customHeight="1" x14ac:dyDescent="0.3">
      <c r="A131" s="83" t="str">
        <f>VLOOKUP(LEFT(C131,2),Tácticas!C:D,2,FALSE)</f>
        <v>Credential Access</v>
      </c>
      <c r="B131" s="84" t="str">
        <f t="shared" si="16"/>
        <v>CA</v>
      </c>
      <c r="C131" s="44" t="s">
        <v>763</v>
      </c>
      <c r="D131" s="18" t="s">
        <v>747</v>
      </c>
      <c r="E131" s="19" t="s">
        <v>1061</v>
      </c>
      <c r="F131" s="18"/>
      <c r="G131" s="87">
        <f>COUNTIF(Reglas!E:E,C131)</f>
        <v>1</v>
      </c>
      <c r="H131" s="88">
        <f>IFERROR(SUMIF(Reglas!E:E,Técnicas!C131,Reglas!I:I)/G131,0)</f>
        <v>0.78</v>
      </c>
      <c r="I131" s="88">
        <f>IFERROR(SUMIF(Reglas!E:E,Técnicas!C131,Reglas!J:J)/G131,0)</f>
        <v>0.7</v>
      </c>
      <c r="J131" s="88">
        <f>IFERROR(SUMIF(Reglas!E:E,Técnicas!C131,Reglas!K:K)/G131,0)</f>
        <v>0.68</v>
      </c>
      <c r="K131" s="89">
        <f>IFERROR(SUMIF(Reglas!E:E,Técnicas!C131,Reglas!L:L)/G131,0)</f>
        <v>0.37128</v>
      </c>
      <c r="L131" s="90">
        <f>IFERROR(SUMIF(Reglas!E:E,Técnicas!C131,Reglas!M:M)/G131,0)</f>
        <v>0.40872000000000003</v>
      </c>
      <c r="M131" s="18"/>
      <c r="N131" s="18"/>
      <c r="O131" s="19"/>
      <c r="P131" s="18"/>
    </row>
    <row r="132" spans="1:16" ht="43.5" customHeight="1" x14ac:dyDescent="0.3">
      <c r="A132" s="83" t="str">
        <f>VLOOKUP(LEFT(C132,2),Tácticas!C:D,2,FALSE)</f>
        <v>Discovery</v>
      </c>
      <c r="B132" s="84" t="str">
        <f t="shared" si="16"/>
        <v>DC</v>
      </c>
      <c r="C132" s="44" t="s">
        <v>791</v>
      </c>
      <c r="D132" s="18" t="s">
        <v>764</v>
      </c>
      <c r="E132" s="19" t="s">
        <v>1062</v>
      </c>
      <c r="F132" s="18"/>
      <c r="G132" s="87">
        <f>COUNTIF(Reglas!E:E,C132)</f>
        <v>1</v>
      </c>
      <c r="H132" s="88">
        <f>IFERROR(SUMIF(Reglas!E:E,Técnicas!C132,Reglas!I:I)/G132,0)</f>
        <v>0.75</v>
      </c>
      <c r="I132" s="88">
        <f>IFERROR(SUMIF(Reglas!E:E,Técnicas!C132,Reglas!J:J)/G132,0)</f>
        <v>0.6</v>
      </c>
      <c r="J132" s="88">
        <f>IFERROR(SUMIF(Reglas!E:E,Técnicas!C132,Reglas!K:K)/G132,0)</f>
        <v>0.95</v>
      </c>
      <c r="K132" s="89">
        <f>IFERROR(SUMIF(Reglas!E:E,Técnicas!C132,Reglas!L:L)/G132,0)</f>
        <v>0.42749999999999994</v>
      </c>
      <c r="L132" s="90">
        <f>IFERROR(SUMIF(Reglas!E:E,Técnicas!C132,Reglas!M:M)/G132,0)</f>
        <v>0.32250000000000006</v>
      </c>
      <c r="M132" s="18"/>
      <c r="N132" s="18"/>
      <c r="O132" s="19"/>
      <c r="P132" s="18"/>
    </row>
    <row r="133" spans="1:16" ht="43.5" customHeight="1" x14ac:dyDescent="0.3">
      <c r="A133" s="83" t="str">
        <f>VLOOKUP(LEFT(C133,2),Tácticas!C:D,2,FALSE)</f>
        <v>Discovery</v>
      </c>
      <c r="B133" s="84" t="str">
        <f t="shared" si="16"/>
        <v>DC</v>
      </c>
      <c r="C133" s="44" t="s">
        <v>792</v>
      </c>
      <c r="D133" s="18" t="s">
        <v>765</v>
      </c>
      <c r="E133" s="19" t="s">
        <v>1063</v>
      </c>
      <c r="F133" s="18"/>
      <c r="G133" s="87">
        <f>COUNTIF(Reglas!E:E,C133)</f>
        <v>1</v>
      </c>
      <c r="H133" s="88">
        <f>IFERROR(SUMIF(Reglas!E:E,Técnicas!C133,Reglas!I:I)/G133,0)</f>
        <v>0.95</v>
      </c>
      <c r="I133" s="88">
        <f>IFERROR(SUMIF(Reglas!E:E,Técnicas!C133,Reglas!J:J)/G133,0)</f>
        <v>0.8</v>
      </c>
      <c r="J133" s="88">
        <f>IFERROR(SUMIF(Reglas!E:E,Técnicas!C133,Reglas!K:K)/G133,0)</f>
        <v>0.69</v>
      </c>
      <c r="K133" s="89">
        <f>IFERROR(SUMIF(Reglas!E:E,Técnicas!C133,Reglas!L:L)/G133,0)</f>
        <v>0.52439999999999998</v>
      </c>
      <c r="L133" s="90">
        <f>IFERROR(SUMIF(Reglas!E:E,Técnicas!C133,Reglas!M:M)/G133,0)</f>
        <v>0.42559999999999998</v>
      </c>
      <c r="M133" s="18"/>
      <c r="N133" s="18"/>
      <c r="O133" s="19"/>
      <c r="P133" s="18"/>
    </row>
    <row r="134" spans="1:16" ht="43.5" customHeight="1" x14ac:dyDescent="0.3">
      <c r="A134" s="83" t="str">
        <f>VLOOKUP(LEFT(C134,2),Tácticas!C:D,2,FALSE)</f>
        <v>Discovery</v>
      </c>
      <c r="B134" s="84" t="str">
        <f t="shared" si="16"/>
        <v>DC</v>
      </c>
      <c r="C134" s="44" t="s">
        <v>793</v>
      </c>
      <c r="D134" s="18" t="s">
        <v>766</v>
      </c>
      <c r="E134" s="19" t="s">
        <v>1064</v>
      </c>
      <c r="F134" s="18"/>
      <c r="G134" s="87">
        <f>COUNTIF(Reglas!E:E,C134)</f>
        <v>1</v>
      </c>
      <c r="H134" s="88">
        <f>IFERROR(SUMIF(Reglas!E:E,Técnicas!C134,Reglas!I:I)/G134,0)</f>
        <v>0.82</v>
      </c>
      <c r="I134" s="88">
        <f>IFERROR(SUMIF(Reglas!E:E,Técnicas!C134,Reglas!J:J)/G134,0)</f>
        <v>0.7</v>
      </c>
      <c r="J134" s="88">
        <f>IFERROR(SUMIF(Reglas!E:E,Técnicas!C134,Reglas!K:K)/G134,0)</f>
        <v>0.85</v>
      </c>
      <c r="K134" s="89">
        <f>IFERROR(SUMIF(Reglas!E:E,Técnicas!C134,Reglas!L:L)/G134,0)</f>
        <v>0.48789999999999994</v>
      </c>
      <c r="L134" s="90">
        <f>IFERROR(SUMIF(Reglas!E:E,Técnicas!C134,Reglas!M:M)/G134,0)</f>
        <v>0.33210000000000001</v>
      </c>
      <c r="M134" s="18"/>
      <c r="N134" s="18"/>
      <c r="O134" s="19"/>
      <c r="P134" s="18"/>
    </row>
    <row r="135" spans="1:16" ht="43.5" customHeight="1" x14ac:dyDescent="0.3">
      <c r="A135" s="83" t="str">
        <f>VLOOKUP(LEFT(C135,2),Tácticas!C:D,2,FALSE)</f>
        <v>Discovery</v>
      </c>
      <c r="B135" s="84" t="str">
        <f t="shared" si="16"/>
        <v>DC</v>
      </c>
      <c r="C135" s="44" t="s">
        <v>794</v>
      </c>
      <c r="D135" s="18" t="s">
        <v>767</v>
      </c>
      <c r="E135" s="19" t="s">
        <v>1065</v>
      </c>
      <c r="F135" s="18"/>
      <c r="G135" s="87">
        <f>COUNTIF(Reglas!E:E,C135)</f>
        <v>1</v>
      </c>
      <c r="H135" s="88">
        <f>IFERROR(SUMIF(Reglas!E:E,Técnicas!C135,Reglas!I:I)/G135,0)</f>
        <v>0.78</v>
      </c>
      <c r="I135" s="88">
        <f>IFERROR(SUMIF(Reglas!E:E,Técnicas!C135,Reglas!J:J)/G135,0)</f>
        <v>0.63</v>
      </c>
      <c r="J135" s="88">
        <f>IFERROR(SUMIF(Reglas!E:E,Técnicas!C135,Reglas!K:K)/G135,0)</f>
        <v>0.89</v>
      </c>
      <c r="K135" s="89">
        <f>IFERROR(SUMIF(Reglas!E:E,Técnicas!C135,Reglas!L:L)/G135,0)</f>
        <v>0.43734600000000001</v>
      </c>
      <c r="L135" s="90">
        <f>IFERROR(SUMIF(Reglas!E:E,Técnicas!C135,Reglas!M:M)/G135,0)</f>
        <v>0.34265400000000001</v>
      </c>
      <c r="M135" s="18"/>
      <c r="N135" s="18"/>
      <c r="O135" s="19"/>
      <c r="P135" s="18"/>
    </row>
    <row r="136" spans="1:16" ht="43.5" customHeight="1" x14ac:dyDescent="0.3">
      <c r="A136" s="83" t="str">
        <f>VLOOKUP(LEFT(C136,2),Tácticas!C:D,2,FALSE)</f>
        <v>Discovery</v>
      </c>
      <c r="B136" s="84" t="str">
        <f t="shared" si="16"/>
        <v>DC</v>
      </c>
      <c r="C136" s="44" t="s">
        <v>795</v>
      </c>
      <c r="D136" s="18" t="s">
        <v>768</v>
      </c>
      <c r="E136" s="19" t="s">
        <v>1066</v>
      </c>
      <c r="F136" s="18"/>
      <c r="G136" s="87">
        <f>COUNTIF(Reglas!E:E,C136)</f>
        <v>1</v>
      </c>
      <c r="H136" s="88">
        <f>IFERROR(SUMIF(Reglas!E:E,Técnicas!C136,Reglas!I:I)/G136,0)</f>
        <v>0.78</v>
      </c>
      <c r="I136" s="88">
        <f>IFERROR(SUMIF(Reglas!E:E,Técnicas!C136,Reglas!J:J)/G136,0)</f>
        <v>0.7</v>
      </c>
      <c r="J136" s="88">
        <f>IFERROR(SUMIF(Reglas!E:E,Técnicas!C136,Reglas!K:K)/G136,0)</f>
        <v>0.68</v>
      </c>
      <c r="K136" s="89">
        <f>IFERROR(SUMIF(Reglas!E:E,Técnicas!C136,Reglas!L:L)/G136,0)</f>
        <v>0.37128</v>
      </c>
      <c r="L136" s="90">
        <f>IFERROR(SUMIF(Reglas!E:E,Técnicas!C136,Reglas!M:M)/G136,0)</f>
        <v>0.40872000000000003</v>
      </c>
      <c r="M136" s="18"/>
      <c r="N136" s="18"/>
      <c r="O136" s="19"/>
      <c r="P136" s="18"/>
    </row>
    <row r="137" spans="1:16" ht="43.5" customHeight="1" x14ac:dyDescent="0.3">
      <c r="A137" s="83" t="str">
        <f>VLOOKUP(LEFT(C137,2),Tácticas!C:D,2,FALSE)</f>
        <v>Discovery</v>
      </c>
      <c r="B137" s="84" t="str">
        <f t="shared" si="16"/>
        <v>DC</v>
      </c>
      <c r="C137" s="44" t="s">
        <v>796</v>
      </c>
      <c r="D137" s="18" t="s">
        <v>769</v>
      </c>
      <c r="E137" s="19" t="s">
        <v>1067</v>
      </c>
      <c r="F137" s="18"/>
      <c r="G137" s="87">
        <f>COUNTIF(Reglas!E:E,C137)</f>
        <v>1</v>
      </c>
      <c r="H137" s="88">
        <f>IFERROR(SUMIF(Reglas!E:E,Técnicas!C137,Reglas!I:I)/G137,0)</f>
        <v>0.75</v>
      </c>
      <c r="I137" s="88">
        <f>IFERROR(SUMIF(Reglas!E:E,Técnicas!C137,Reglas!J:J)/G137,0)</f>
        <v>0.6</v>
      </c>
      <c r="J137" s="88">
        <f>IFERROR(SUMIF(Reglas!E:E,Técnicas!C137,Reglas!K:K)/G137,0)</f>
        <v>0.95</v>
      </c>
      <c r="K137" s="89">
        <f>IFERROR(SUMIF(Reglas!E:E,Técnicas!C137,Reglas!L:L)/G137,0)</f>
        <v>0.42749999999999994</v>
      </c>
      <c r="L137" s="90">
        <f>IFERROR(SUMIF(Reglas!E:E,Técnicas!C137,Reglas!M:M)/G137,0)</f>
        <v>0.32250000000000006</v>
      </c>
      <c r="M137" s="18"/>
      <c r="N137" s="18"/>
      <c r="O137" s="19"/>
      <c r="P137" s="18"/>
    </row>
    <row r="138" spans="1:16" ht="43.5" customHeight="1" x14ac:dyDescent="0.3">
      <c r="A138" s="83" t="str">
        <f>VLOOKUP(LEFT(C138,2),Tácticas!C:D,2,FALSE)</f>
        <v>Discovery</v>
      </c>
      <c r="B138" s="84" t="str">
        <f t="shared" si="16"/>
        <v>DC</v>
      </c>
      <c r="C138" s="44" t="s">
        <v>797</v>
      </c>
      <c r="D138" s="18" t="s">
        <v>770</v>
      </c>
      <c r="E138" s="19" t="s">
        <v>1068</v>
      </c>
      <c r="F138" s="18"/>
      <c r="G138" s="87">
        <f>COUNTIF(Reglas!E:E,C138)</f>
        <v>1</v>
      </c>
      <c r="H138" s="88">
        <f>IFERROR(SUMIF(Reglas!E:E,Técnicas!C138,Reglas!I:I)/G138,0)</f>
        <v>0.95</v>
      </c>
      <c r="I138" s="88">
        <f>IFERROR(SUMIF(Reglas!E:E,Técnicas!C138,Reglas!J:J)/G138,0)</f>
        <v>0.8</v>
      </c>
      <c r="J138" s="88">
        <f>IFERROR(SUMIF(Reglas!E:E,Técnicas!C138,Reglas!K:K)/G138,0)</f>
        <v>0.69</v>
      </c>
      <c r="K138" s="89">
        <f>IFERROR(SUMIF(Reglas!E:E,Técnicas!C138,Reglas!L:L)/G138,0)</f>
        <v>0.52439999999999998</v>
      </c>
      <c r="L138" s="90">
        <f>IFERROR(SUMIF(Reglas!E:E,Técnicas!C138,Reglas!M:M)/G138,0)</f>
        <v>0.42559999999999998</v>
      </c>
      <c r="M138" s="18"/>
      <c r="N138" s="18"/>
      <c r="O138" s="19"/>
      <c r="P138" s="18"/>
    </row>
    <row r="139" spans="1:16" ht="43.5" customHeight="1" x14ac:dyDescent="0.3">
      <c r="A139" s="83" t="str">
        <f>VLOOKUP(LEFT(C139,2),Tácticas!C:D,2,FALSE)</f>
        <v>Discovery</v>
      </c>
      <c r="B139" s="84" t="str">
        <f t="shared" si="16"/>
        <v>DC</v>
      </c>
      <c r="C139" s="44" t="s">
        <v>798</v>
      </c>
      <c r="D139" s="18" t="s">
        <v>771</v>
      </c>
      <c r="E139" s="19" t="s">
        <v>1069</v>
      </c>
      <c r="F139" s="18"/>
      <c r="G139" s="87">
        <f>COUNTIF(Reglas!E:E,C139)</f>
        <v>1</v>
      </c>
      <c r="H139" s="88">
        <f>IFERROR(SUMIF(Reglas!E:E,Técnicas!C139,Reglas!I:I)/G139,0)</f>
        <v>0.85</v>
      </c>
      <c r="I139" s="88">
        <f>IFERROR(SUMIF(Reglas!E:E,Técnicas!C139,Reglas!J:J)/G139,0)</f>
        <v>0.6</v>
      </c>
      <c r="J139" s="88">
        <f>IFERROR(SUMIF(Reglas!E:E,Técnicas!C139,Reglas!K:K)/G139,0)</f>
        <v>0.75</v>
      </c>
      <c r="K139" s="89">
        <f>IFERROR(SUMIF(Reglas!E:E,Técnicas!C139,Reglas!L:L)/G139,0)</f>
        <v>0.38250000000000001</v>
      </c>
      <c r="L139" s="90">
        <f>IFERROR(SUMIF(Reglas!E:E,Técnicas!C139,Reglas!M:M)/G139,0)</f>
        <v>0.46749999999999997</v>
      </c>
      <c r="M139" s="18"/>
      <c r="N139" s="18"/>
      <c r="O139" s="19"/>
      <c r="P139" s="18"/>
    </row>
    <row r="140" spans="1:16" ht="43.5" customHeight="1" x14ac:dyDescent="0.3">
      <c r="A140" s="83" t="str">
        <f>VLOOKUP(LEFT(C140,2),Tácticas!C:D,2,FALSE)</f>
        <v>Discovery</v>
      </c>
      <c r="B140" s="84" t="str">
        <f t="shared" si="16"/>
        <v>DC</v>
      </c>
      <c r="C140" s="44" t="s">
        <v>799</v>
      </c>
      <c r="D140" s="18" t="s">
        <v>658</v>
      </c>
      <c r="E140" s="19" t="s">
        <v>1009</v>
      </c>
      <c r="F140" s="18"/>
      <c r="G140" s="87">
        <f>COUNTIF(Reglas!E:E,C140)</f>
        <v>1</v>
      </c>
      <c r="H140" s="88">
        <f>IFERROR(SUMIF(Reglas!E:E,Técnicas!C140,Reglas!I:I)/G140,0)</f>
        <v>0.92</v>
      </c>
      <c r="I140" s="88">
        <f>IFERROR(SUMIF(Reglas!E:E,Técnicas!C140,Reglas!J:J)/G140,0)</f>
        <v>0.65</v>
      </c>
      <c r="J140" s="88">
        <f>IFERROR(SUMIF(Reglas!E:E,Técnicas!C140,Reglas!K:K)/G140,0)</f>
        <v>0.59</v>
      </c>
      <c r="K140" s="89">
        <f>IFERROR(SUMIF(Reglas!E:E,Técnicas!C140,Reglas!L:L)/G140,0)</f>
        <v>0.35282000000000002</v>
      </c>
      <c r="L140" s="90">
        <f>IFERROR(SUMIF(Reglas!E:E,Técnicas!C140,Reglas!M:M)/G140,0)</f>
        <v>0.56718000000000002</v>
      </c>
      <c r="M140" s="18"/>
      <c r="N140" s="18"/>
      <c r="O140" s="19"/>
      <c r="P140" s="18"/>
    </row>
    <row r="141" spans="1:16" ht="43.5" customHeight="1" x14ac:dyDescent="0.3">
      <c r="A141" s="83" t="str">
        <f>VLOOKUP(LEFT(C141,2),Tácticas!C:D,2,FALSE)</f>
        <v>Discovery</v>
      </c>
      <c r="B141" s="84" t="str">
        <f t="shared" si="16"/>
        <v>DC</v>
      </c>
      <c r="C141" s="44" t="s">
        <v>800</v>
      </c>
      <c r="D141" s="18" t="s">
        <v>772</v>
      </c>
      <c r="E141" s="19" t="s">
        <v>1070</v>
      </c>
      <c r="F141" s="18"/>
      <c r="G141" s="87">
        <f>COUNTIF(Reglas!E:E,C141)</f>
        <v>1</v>
      </c>
      <c r="H141" s="88">
        <f>IFERROR(SUMIF(Reglas!E:E,Técnicas!C141,Reglas!I:I)/G141,0)</f>
        <v>0.82</v>
      </c>
      <c r="I141" s="88">
        <f>IFERROR(SUMIF(Reglas!E:E,Técnicas!C141,Reglas!J:J)/G141,0)</f>
        <v>0.7</v>
      </c>
      <c r="J141" s="88">
        <f>IFERROR(SUMIF(Reglas!E:E,Técnicas!C141,Reglas!K:K)/G141,0)</f>
        <v>0.85</v>
      </c>
      <c r="K141" s="89">
        <f>IFERROR(SUMIF(Reglas!E:E,Técnicas!C141,Reglas!L:L)/G141,0)</f>
        <v>0.48789999999999994</v>
      </c>
      <c r="L141" s="90">
        <f>IFERROR(SUMIF(Reglas!E:E,Técnicas!C141,Reglas!M:M)/G141,0)</f>
        <v>0.33210000000000001</v>
      </c>
      <c r="M141" s="18"/>
      <c r="N141" s="18"/>
      <c r="O141" s="19"/>
      <c r="P141" s="18"/>
    </row>
    <row r="142" spans="1:16" ht="43.5" customHeight="1" x14ac:dyDescent="0.3">
      <c r="A142" s="83" t="str">
        <f>VLOOKUP(LEFT(C142,2),Tácticas!C:D,2,FALSE)</f>
        <v>Discovery</v>
      </c>
      <c r="B142" s="84" t="str">
        <f t="shared" si="16"/>
        <v>DC</v>
      </c>
      <c r="C142" s="44" t="s">
        <v>801</v>
      </c>
      <c r="D142" s="18" t="s">
        <v>773</v>
      </c>
      <c r="E142" s="19" t="s">
        <v>1071</v>
      </c>
      <c r="F142" s="18"/>
      <c r="G142" s="87">
        <f>COUNTIF(Reglas!E:E,C142)</f>
        <v>1</v>
      </c>
      <c r="H142" s="88">
        <f>IFERROR(SUMIF(Reglas!E:E,Técnicas!C142,Reglas!I:I)/G142,0)</f>
        <v>0.78</v>
      </c>
      <c r="I142" s="88">
        <f>IFERROR(SUMIF(Reglas!E:E,Técnicas!C142,Reglas!J:J)/G142,0)</f>
        <v>0.63</v>
      </c>
      <c r="J142" s="88">
        <f>IFERROR(SUMIF(Reglas!E:E,Técnicas!C142,Reglas!K:K)/G142,0)</f>
        <v>0.89</v>
      </c>
      <c r="K142" s="89">
        <f>IFERROR(SUMIF(Reglas!E:E,Técnicas!C142,Reglas!L:L)/G142,0)</f>
        <v>0.43734600000000001</v>
      </c>
      <c r="L142" s="90">
        <f>IFERROR(SUMIF(Reglas!E:E,Técnicas!C142,Reglas!M:M)/G142,0)</f>
        <v>0.34265400000000001</v>
      </c>
      <c r="M142" s="18"/>
      <c r="N142" s="18"/>
      <c r="O142" s="19"/>
      <c r="P142" s="18"/>
    </row>
    <row r="143" spans="1:16" ht="43.5" customHeight="1" x14ac:dyDescent="0.3">
      <c r="A143" s="83" t="str">
        <f>VLOOKUP(LEFT(C143,2),Tácticas!C:D,2,FALSE)</f>
        <v>Discovery</v>
      </c>
      <c r="B143" s="84" t="str">
        <f t="shared" si="16"/>
        <v>DC</v>
      </c>
      <c r="C143" s="44" t="s">
        <v>802</v>
      </c>
      <c r="D143" s="18" t="s">
        <v>774</v>
      </c>
      <c r="E143" s="19" t="s">
        <v>1072</v>
      </c>
      <c r="F143" s="18"/>
      <c r="G143" s="87">
        <f>COUNTIF(Reglas!E:E,C143)</f>
        <v>1</v>
      </c>
      <c r="H143" s="88">
        <f>IFERROR(SUMIF(Reglas!E:E,Técnicas!C143,Reglas!I:I)/G143,0)</f>
        <v>0.78</v>
      </c>
      <c r="I143" s="88">
        <f>IFERROR(SUMIF(Reglas!E:E,Técnicas!C143,Reglas!J:J)/G143,0)</f>
        <v>0.7</v>
      </c>
      <c r="J143" s="88">
        <f>IFERROR(SUMIF(Reglas!E:E,Técnicas!C143,Reglas!K:K)/G143,0)</f>
        <v>0.85</v>
      </c>
      <c r="K143" s="89">
        <f>IFERROR(SUMIF(Reglas!E:E,Técnicas!C143,Reglas!L:L)/G143,0)</f>
        <v>0.4640999999999999</v>
      </c>
      <c r="L143" s="90">
        <f>IFERROR(SUMIF(Reglas!E:E,Técnicas!C143,Reglas!M:M)/G143,0)</f>
        <v>0.31590000000000013</v>
      </c>
      <c r="M143" s="18"/>
      <c r="N143" s="18"/>
      <c r="O143" s="19"/>
      <c r="P143" s="18"/>
    </row>
    <row r="144" spans="1:16" ht="43.5" customHeight="1" x14ac:dyDescent="0.3">
      <c r="A144" s="83" t="str">
        <f>VLOOKUP(LEFT(C144,2),Tácticas!C:D,2,FALSE)</f>
        <v>Discovery</v>
      </c>
      <c r="B144" s="84" t="str">
        <f t="shared" si="16"/>
        <v>DC</v>
      </c>
      <c r="C144" s="44" t="s">
        <v>803</v>
      </c>
      <c r="D144" s="18" t="s">
        <v>775</v>
      </c>
      <c r="E144" s="19" t="s">
        <v>1073</v>
      </c>
      <c r="F144" s="18"/>
      <c r="G144" s="87">
        <f>COUNTIF(Reglas!E:E,C144)</f>
        <v>1</v>
      </c>
      <c r="H144" s="88">
        <f>IFERROR(SUMIF(Reglas!E:E,Técnicas!C144,Reglas!I:I)/G144,0)</f>
        <v>0.9</v>
      </c>
      <c r="I144" s="88">
        <f>IFERROR(SUMIF(Reglas!E:E,Técnicas!C144,Reglas!J:J)/G144,0)</f>
        <v>0.7</v>
      </c>
      <c r="J144" s="88">
        <f>IFERROR(SUMIF(Reglas!E:E,Técnicas!C144,Reglas!K:K)/G144,0)</f>
        <v>0.5</v>
      </c>
      <c r="K144" s="89">
        <f>IFERROR(SUMIF(Reglas!E:E,Técnicas!C144,Reglas!L:L)/G144,0)</f>
        <v>0.315</v>
      </c>
      <c r="L144" s="90">
        <f>IFERROR(SUMIF(Reglas!E:E,Técnicas!C144,Reglas!M:M)/G144,0)</f>
        <v>0.58499999999999996</v>
      </c>
      <c r="M144" s="18"/>
      <c r="N144" s="18"/>
      <c r="O144" s="19"/>
      <c r="P144" s="18"/>
    </row>
    <row r="145" spans="1:16" ht="43.5" customHeight="1" x14ac:dyDescent="0.3">
      <c r="A145" s="83" t="str">
        <f>VLOOKUP(LEFT(C145,2),Tácticas!C:D,2,FALSE)</f>
        <v>Discovery</v>
      </c>
      <c r="B145" s="84" t="str">
        <f t="shared" si="16"/>
        <v>DC</v>
      </c>
      <c r="C145" s="44" t="s">
        <v>804</v>
      </c>
      <c r="D145" s="18" t="s">
        <v>776</v>
      </c>
      <c r="E145" s="19" t="s">
        <v>1074</v>
      </c>
      <c r="F145" s="18"/>
      <c r="G145" s="87">
        <f>COUNTIF(Reglas!E:E,C145)</f>
        <v>1</v>
      </c>
      <c r="H145" s="88">
        <f>IFERROR(SUMIF(Reglas!E:E,Técnicas!C145,Reglas!I:I)/G145,0)</f>
        <v>0.8</v>
      </c>
      <c r="I145" s="88">
        <f>IFERROR(SUMIF(Reglas!E:E,Técnicas!C145,Reglas!J:J)/G145,0)</f>
        <v>0.5</v>
      </c>
      <c r="J145" s="88">
        <f>IFERROR(SUMIF(Reglas!E:E,Técnicas!C145,Reglas!K:K)/G145,0)</f>
        <v>1</v>
      </c>
      <c r="K145" s="89">
        <f>IFERROR(SUMIF(Reglas!E:E,Técnicas!C145,Reglas!L:L)/G145,0)</f>
        <v>0.4</v>
      </c>
      <c r="L145" s="90">
        <f>IFERROR(SUMIF(Reglas!E:E,Técnicas!C145,Reglas!M:M)/G145,0)</f>
        <v>0.4</v>
      </c>
      <c r="M145" s="18"/>
      <c r="N145" s="18"/>
      <c r="O145" s="19"/>
      <c r="P145" s="18"/>
    </row>
    <row r="146" spans="1:16" ht="43.5" customHeight="1" x14ac:dyDescent="0.3">
      <c r="A146" s="83" t="str">
        <f>VLOOKUP(LEFT(C146,2),Tácticas!C:D,2,FALSE)</f>
        <v>Discovery</v>
      </c>
      <c r="B146" s="84" t="str">
        <f t="shared" si="16"/>
        <v>DC</v>
      </c>
      <c r="C146" s="44" t="s">
        <v>805</v>
      </c>
      <c r="D146" s="18" t="s">
        <v>741</v>
      </c>
      <c r="E146" s="19" t="s">
        <v>1075</v>
      </c>
      <c r="F146" s="18"/>
      <c r="G146" s="87">
        <f>COUNTIF(Reglas!E:E,C146)</f>
        <v>1</v>
      </c>
      <c r="H146" s="88">
        <f>IFERROR(SUMIF(Reglas!E:E,Técnicas!C146,Reglas!I:I)/G146,0)</f>
        <v>0.85</v>
      </c>
      <c r="I146" s="88">
        <f>IFERROR(SUMIF(Reglas!E:E,Técnicas!C146,Reglas!J:J)/G146,0)</f>
        <v>0.6</v>
      </c>
      <c r="J146" s="88">
        <f>IFERROR(SUMIF(Reglas!E:E,Técnicas!C146,Reglas!K:K)/G146,0)</f>
        <v>0.68</v>
      </c>
      <c r="K146" s="89">
        <f>IFERROR(SUMIF(Reglas!E:E,Técnicas!C146,Reglas!L:L)/G146,0)</f>
        <v>0.34680000000000005</v>
      </c>
      <c r="L146" s="90">
        <f>IFERROR(SUMIF(Reglas!E:E,Técnicas!C146,Reglas!M:M)/G146,0)</f>
        <v>0.50319999999999987</v>
      </c>
      <c r="M146" s="18"/>
      <c r="N146" s="18"/>
      <c r="O146" s="19"/>
      <c r="P146" s="18"/>
    </row>
    <row r="147" spans="1:16" ht="43.5" customHeight="1" x14ac:dyDescent="0.3">
      <c r="A147" s="83" t="str">
        <f>VLOOKUP(LEFT(C147,2),Tácticas!C:D,2,FALSE)</f>
        <v>Discovery</v>
      </c>
      <c r="B147" s="84" t="str">
        <f t="shared" si="16"/>
        <v>DC</v>
      </c>
      <c r="C147" s="44" t="s">
        <v>806</v>
      </c>
      <c r="D147" s="18" t="s">
        <v>777</v>
      </c>
      <c r="E147" s="19" t="s">
        <v>1076</v>
      </c>
      <c r="F147" s="18"/>
      <c r="G147" s="87">
        <f>COUNTIF(Reglas!E:E,C147)</f>
        <v>1</v>
      </c>
      <c r="H147" s="88">
        <f>IFERROR(SUMIF(Reglas!E:E,Técnicas!C147,Reglas!I:I)/G147,0)</f>
        <v>0.92</v>
      </c>
      <c r="I147" s="88">
        <f>IFERROR(SUMIF(Reglas!E:E,Técnicas!C147,Reglas!J:J)/G147,0)</f>
        <v>0.65</v>
      </c>
      <c r="J147" s="88">
        <f>IFERROR(SUMIF(Reglas!E:E,Técnicas!C147,Reglas!K:K)/G147,0)</f>
        <v>0.59</v>
      </c>
      <c r="K147" s="89">
        <f>IFERROR(SUMIF(Reglas!E:E,Técnicas!C147,Reglas!L:L)/G147,0)</f>
        <v>0.35282000000000002</v>
      </c>
      <c r="L147" s="90">
        <f>IFERROR(SUMIF(Reglas!E:E,Técnicas!C147,Reglas!M:M)/G147,0)</f>
        <v>0.56718000000000002</v>
      </c>
      <c r="M147" s="18"/>
      <c r="N147" s="18"/>
      <c r="O147" s="19"/>
      <c r="P147" s="18"/>
    </row>
    <row r="148" spans="1:16" ht="43.5" customHeight="1" x14ac:dyDescent="0.3">
      <c r="A148" s="83" t="str">
        <f>VLOOKUP(LEFT(C148,2),Tácticas!C:D,2,FALSE)</f>
        <v>Discovery</v>
      </c>
      <c r="B148" s="84" t="str">
        <f t="shared" si="16"/>
        <v>DC</v>
      </c>
      <c r="C148" s="44" t="s">
        <v>807</v>
      </c>
      <c r="D148" s="18" t="s">
        <v>778</v>
      </c>
      <c r="E148" s="19" t="s">
        <v>1077</v>
      </c>
      <c r="F148" s="18"/>
      <c r="G148" s="87">
        <f>COUNTIF(Reglas!E:E,C148)</f>
        <v>1</v>
      </c>
      <c r="H148" s="88">
        <f>IFERROR(SUMIF(Reglas!E:E,Técnicas!C148,Reglas!I:I)/G148,0)</f>
        <v>0.82</v>
      </c>
      <c r="I148" s="88">
        <f>IFERROR(SUMIF(Reglas!E:E,Técnicas!C148,Reglas!J:J)/G148,0)</f>
        <v>0.7</v>
      </c>
      <c r="J148" s="88">
        <f>IFERROR(SUMIF(Reglas!E:E,Técnicas!C148,Reglas!K:K)/G148,0)</f>
        <v>0.85</v>
      </c>
      <c r="K148" s="89">
        <f>IFERROR(SUMIF(Reglas!E:E,Técnicas!C148,Reglas!L:L)/G148,0)</f>
        <v>0.48789999999999994</v>
      </c>
      <c r="L148" s="90">
        <f>IFERROR(SUMIF(Reglas!E:E,Técnicas!C148,Reglas!M:M)/G148,0)</f>
        <v>0.33210000000000001</v>
      </c>
      <c r="M148" s="18"/>
      <c r="N148" s="18"/>
      <c r="O148" s="19"/>
      <c r="P148" s="18"/>
    </row>
    <row r="149" spans="1:16" ht="43.5" customHeight="1" x14ac:dyDescent="0.3">
      <c r="A149" s="83" t="str">
        <f>VLOOKUP(LEFT(C149,2),Tácticas!C:D,2,FALSE)</f>
        <v>Discovery</v>
      </c>
      <c r="B149" s="84" t="str">
        <f t="shared" si="16"/>
        <v>DC</v>
      </c>
      <c r="C149" s="44" t="s">
        <v>808</v>
      </c>
      <c r="D149" s="18" t="s">
        <v>779</v>
      </c>
      <c r="E149" s="19" t="s">
        <v>1078</v>
      </c>
      <c r="F149" s="18"/>
      <c r="G149" s="87">
        <f>COUNTIF(Reglas!E:E,C149)</f>
        <v>1</v>
      </c>
      <c r="H149" s="88">
        <f>IFERROR(SUMIF(Reglas!E:E,Técnicas!C149,Reglas!I:I)/G149,0)</f>
        <v>0.78</v>
      </c>
      <c r="I149" s="88">
        <f>IFERROR(SUMIF(Reglas!E:E,Técnicas!C149,Reglas!J:J)/G149,0)</f>
        <v>0.63</v>
      </c>
      <c r="J149" s="88">
        <f>IFERROR(SUMIF(Reglas!E:E,Técnicas!C149,Reglas!K:K)/G149,0)</f>
        <v>0.89</v>
      </c>
      <c r="K149" s="89">
        <f>IFERROR(SUMIF(Reglas!E:E,Técnicas!C149,Reglas!L:L)/G149,0)</f>
        <v>0.43734600000000001</v>
      </c>
      <c r="L149" s="90">
        <f>IFERROR(SUMIF(Reglas!E:E,Técnicas!C149,Reglas!M:M)/G149,0)</f>
        <v>0.34265400000000001</v>
      </c>
      <c r="M149" s="18"/>
      <c r="N149" s="18"/>
      <c r="O149" s="19"/>
      <c r="P149" s="18"/>
    </row>
    <row r="150" spans="1:16" ht="43.5" customHeight="1" x14ac:dyDescent="0.3">
      <c r="A150" s="83" t="str">
        <f>VLOOKUP(LEFT(C150,2),Tácticas!C:D,2,FALSE)</f>
        <v>Discovery</v>
      </c>
      <c r="B150" s="84" t="str">
        <f t="shared" si="16"/>
        <v>DC</v>
      </c>
      <c r="C150" s="44" t="s">
        <v>809</v>
      </c>
      <c r="D150" s="18" t="s">
        <v>780</v>
      </c>
      <c r="E150" s="19" t="s">
        <v>1079</v>
      </c>
      <c r="F150" s="18"/>
      <c r="G150" s="87">
        <f>COUNTIF(Reglas!E:E,C150)</f>
        <v>1</v>
      </c>
      <c r="H150" s="88">
        <f>IFERROR(SUMIF(Reglas!E:E,Técnicas!C150,Reglas!I:I)/G150,0)</f>
        <v>0.78</v>
      </c>
      <c r="I150" s="88">
        <f>IFERROR(SUMIF(Reglas!E:E,Técnicas!C150,Reglas!J:J)/G150,0)</f>
        <v>0.7</v>
      </c>
      <c r="J150" s="88">
        <f>IFERROR(SUMIF(Reglas!E:E,Técnicas!C150,Reglas!K:K)/G150,0)</f>
        <v>0.68</v>
      </c>
      <c r="K150" s="89">
        <f>IFERROR(SUMIF(Reglas!E:E,Técnicas!C150,Reglas!L:L)/G150,0)</f>
        <v>0.37128</v>
      </c>
      <c r="L150" s="90">
        <f>IFERROR(SUMIF(Reglas!E:E,Técnicas!C150,Reglas!M:M)/G150,0)</f>
        <v>0.40872000000000003</v>
      </c>
      <c r="M150" s="18"/>
      <c r="N150" s="18"/>
      <c r="O150" s="19"/>
      <c r="P150" s="18"/>
    </row>
    <row r="151" spans="1:16" ht="43.5" customHeight="1" x14ac:dyDescent="0.3">
      <c r="A151" s="83" t="str">
        <f>VLOOKUP(LEFT(C151,2),Tácticas!C:D,2,FALSE)</f>
        <v>Discovery</v>
      </c>
      <c r="B151" s="84" t="str">
        <f t="shared" si="16"/>
        <v>DC</v>
      </c>
      <c r="C151" s="44" t="s">
        <v>810</v>
      </c>
      <c r="D151" s="18" t="s">
        <v>781</v>
      </c>
      <c r="E151" s="19" t="s">
        <v>1080</v>
      </c>
      <c r="F151" s="18"/>
      <c r="G151" s="87">
        <f>COUNTIF(Reglas!E:E,C151)</f>
        <v>1</v>
      </c>
      <c r="H151" s="88">
        <f>IFERROR(SUMIF(Reglas!E:E,Técnicas!C151,Reglas!I:I)/G151,0)</f>
        <v>0.75</v>
      </c>
      <c r="I151" s="88">
        <f>IFERROR(SUMIF(Reglas!E:E,Técnicas!C151,Reglas!J:J)/G151,0)</f>
        <v>0.6</v>
      </c>
      <c r="J151" s="88">
        <f>IFERROR(SUMIF(Reglas!E:E,Técnicas!C151,Reglas!K:K)/G151,0)</f>
        <v>0.95</v>
      </c>
      <c r="K151" s="89">
        <f>IFERROR(SUMIF(Reglas!E:E,Técnicas!C151,Reglas!L:L)/G151,0)</f>
        <v>0.42749999999999994</v>
      </c>
      <c r="L151" s="90">
        <f>IFERROR(SUMIF(Reglas!E:E,Técnicas!C151,Reglas!M:M)/G151,0)</f>
        <v>0.32250000000000006</v>
      </c>
      <c r="M151" s="18"/>
      <c r="N151" s="18"/>
      <c r="O151" s="19"/>
      <c r="P151" s="18"/>
    </row>
    <row r="152" spans="1:16" ht="43.5" customHeight="1" x14ac:dyDescent="0.3">
      <c r="A152" s="83" t="str">
        <f>VLOOKUP(LEFT(C152,2),Tácticas!C:D,2,FALSE)</f>
        <v>Discovery</v>
      </c>
      <c r="B152" s="84" t="str">
        <f t="shared" si="16"/>
        <v>DC</v>
      </c>
      <c r="C152" s="44" t="s">
        <v>811</v>
      </c>
      <c r="D152" s="18" t="s">
        <v>782</v>
      </c>
      <c r="E152" s="19" t="s">
        <v>1081</v>
      </c>
      <c r="F152" s="18"/>
      <c r="G152" s="87">
        <f>COUNTIF(Reglas!E:E,C152)</f>
        <v>1</v>
      </c>
      <c r="H152" s="88">
        <f>IFERROR(SUMIF(Reglas!E:E,Técnicas!C152,Reglas!I:I)/G152,0)</f>
        <v>0.95</v>
      </c>
      <c r="I152" s="88">
        <f>IFERROR(SUMIF(Reglas!E:E,Técnicas!C152,Reglas!J:J)/G152,0)</f>
        <v>0.8</v>
      </c>
      <c r="J152" s="88">
        <f>IFERROR(SUMIF(Reglas!E:E,Técnicas!C152,Reglas!K:K)/G152,0)</f>
        <v>0.69</v>
      </c>
      <c r="K152" s="89">
        <f>IFERROR(SUMIF(Reglas!E:E,Técnicas!C152,Reglas!L:L)/G152,0)</f>
        <v>0.52439999999999998</v>
      </c>
      <c r="L152" s="90">
        <f>IFERROR(SUMIF(Reglas!E:E,Técnicas!C152,Reglas!M:M)/G152,0)</f>
        <v>0.42559999999999998</v>
      </c>
      <c r="M152" s="18"/>
      <c r="N152" s="18"/>
      <c r="O152" s="19"/>
      <c r="P152" s="18"/>
    </row>
    <row r="153" spans="1:16" ht="43.5" customHeight="1" x14ac:dyDescent="0.3">
      <c r="A153" s="83" t="str">
        <f>VLOOKUP(LEFT(C153,2),Tácticas!C:D,2,FALSE)</f>
        <v>Discovery</v>
      </c>
      <c r="B153" s="84" t="str">
        <f t="shared" si="16"/>
        <v>DC</v>
      </c>
      <c r="C153" s="44" t="s">
        <v>812</v>
      </c>
      <c r="D153" s="18" t="s">
        <v>783</v>
      </c>
      <c r="E153" s="19" t="s">
        <v>1082</v>
      </c>
      <c r="F153" s="18"/>
      <c r="G153" s="87">
        <f>COUNTIF(Reglas!E:E,C153)</f>
        <v>1</v>
      </c>
      <c r="H153" s="88">
        <f>IFERROR(SUMIF(Reglas!E:E,Técnicas!C153,Reglas!I:I)/G153,0)</f>
        <v>0.82</v>
      </c>
      <c r="I153" s="88">
        <f>IFERROR(SUMIF(Reglas!E:E,Técnicas!C153,Reglas!J:J)/G153,0)</f>
        <v>0.7</v>
      </c>
      <c r="J153" s="88">
        <f>IFERROR(SUMIF(Reglas!E:E,Técnicas!C153,Reglas!K:K)/G153,0)</f>
        <v>0.85</v>
      </c>
      <c r="K153" s="89">
        <f>IFERROR(SUMIF(Reglas!E:E,Técnicas!C153,Reglas!L:L)/G153,0)</f>
        <v>0.48789999999999994</v>
      </c>
      <c r="L153" s="90">
        <f>IFERROR(SUMIF(Reglas!E:E,Técnicas!C153,Reglas!M:M)/G153,0)</f>
        <v>0.33210000000000001</v>
      </c>
      <c r="M153" s="18"/>
      <c r="N153" s="18"/>
      <c r="O153" s="19"/>
      <c r="P153" s="18"/>
    </row>
    <row r="154" spans="1:16" ht="43.5" customHeight="1" x14ac:dyDescent="0.3">
      <c r="A154" s="83" t="str">
        <f>VLOOKUP(LEFT(C154,2),Tácticas!C:D,2,FALSE)</f>
        <v>Discovery</v>
      </c>
      <c r="B154" s="84" t="str">
        <f t="shared" si="16"/>
        <v>DC</v>
      </c>
      <c r="C154" s="44" t="s">
        <v>813</v>
      </c>
      <c r="D154" s="18" t="s">
        <v>784</v>
      </c>
      <c r="E154" s="19" t="s">
        <v>1083</v>
      </c>
      <c r="F154" s="18"/>
      <c r="G154" s="87">
        <f>COUNTIF(Reglas!E:E,C154)</f>
        <v>1</v>
      </c>
      <c r="H154" s="88">
        <f>IFERROR(SUMIF(Reglas!E:E,Técnicas!C154,Reglas!I:I)/G154,0)</f>
        <v>0.78</v>
      </c>
      <c r="I154" s="88">
        <f>IFERROR(SUMIF(Reglas!E:E,Técnicas!C154,Reglas!J:J)/G154,0)</f>
        <v>0.63</v>
      </c>
      <c r="J154" s="88">
        <f>IFERROR(SUMIF(Reglas!E:E,Técnicas!C154,Reglas!K:K)/G154,0)</f>
        <v>0.89</v>
      </c>
      <c r="K154" s="89">
        <f>IFERROR(SUMIF(Reglas!E:E,Técnicas!C154,Reglas!L:L)/G154,0)</f>
        <v>0.43734600000000001</v>
      </c>
      <c r="L154" s="90">
        <f>IFERROR(SUMIF(Reglas!E:E,Técnicas!C154,Reglas!M:M)/G154,0)</f>
        <v>0.34265400000000001</v>
      </c>
      <c r="M154" s="18"/>
      <c r="N154" s="18"/>
      <c r="O154" s="19"/>
      <c r="P154" s="18"/>
    </row>
    <row r="155" spans="1:16" ht="43.5" customHeight="1" x14ac:dyDescent="0.3">
      <c r="A155" s="83" t="str">
        <f>VLOOKUP(LEFT(C155,2),Tácticas!C:D,2,FALSE)</f>
        <v>Discovery</v>
      </c>
      <c r="B155" s="84" t="str">
        <f t="shared" si="16"/>
        <v>DC</v>
      </c>
      <c r="C155" s="44" t="s">
        <v>814</v>
      </c>
      <c r="D155" s="18" t="s">
        <v>785</v>
      </c>
      <c r="E155" s="19" t="s">
        <v>1084</v>
      </c>
      <c r="F155" s="18"/>
      <c r="G155" s="87">
        <f>COUNTIF(Reglas!E:E,C155)</f>
        <v>1</v>
      </c>
      <c r="H155" s="88">
        <f>IFERROR(SUMIF(Reglas!E:E,Técnicas!C155,Reglas!I:I)/G155,0)</f>
        <v>0.78</v>
      </c>
      <c r="I155" s="88">
        <f>IFERROR(SUMIF(Reglas!E:E,Técnicas!C155,Reglas!J:J)/G155,0)</f>
        <v>0.7</v>
      </c>
      <c r="J155" s="88">
        <f>IFERROR(SUMIF(Reglas!E:E,Técnicas!C155,Reglas!K:K)/G155,0)</f>
        <v>0.68</v>
      </c>
      <c r="K155" s="89">
        <f>IFERROR(SUMIF(Reglas!E:E,Técnicas!C155,Reglas!L:L)/G155,0)</f>
        <v>0.37128</v>
      </c>
      <c r="L155" s="90">
        <f>IFERROR(SUMIF(Reglas!E:E,Técnicas!C155,Reglas!M:M)/G155,0)</f>
        <v>0.40872000000000003</v>
      </c>
      <c r="M155" s="18"/>
      <c r="N155" s="18"/>
      <c r="O155" s="19"/>
      <c r="P155" s="18"/>
    </row>
    <row r="156" spans="1:16" ht="43.5" customHeight="1" x14ac:dyDescent="0.3">
      <c r="A156" s="83" t="str">
        <f>VLOOKUP(LEFT(C156,2),Tácticas!C:D,2,FALSE)</f>
        <v>Discovery</v>
      </c>
      <c r="B156" s="84" t="str">
        <f t="shared" si="16"/>
        <v>DC</v>
      </c>
      <c r="C156" s="44" t="s">
        <v>815</v>
      </c>
      <c r="D156" s="18" t="s">
        <v>786</v>
      </c>
      <c r="E156" s="19" t="s">
        <v>1085</v>
      </c>
      <c r="F156" s="18"/>
      <c r="G156" s="87">
        <f>COUNTIF(Reglas!E:E,C156)</f>
        <v>1</v>
      </c>
      <c r="H156" s="88">
        <f>IFERROR(SUMIF(Reglas!E:E,Técnicas!C156,Reglas!I:I)/G156,0)</f>
        <v>0.75</v>
      </c>
      <c r="I156" s="88">
        <f>IFERROR(SUMIF(Reglas!E:E,Técnicas!C156,Reglas!J:J)/G156,0)</f>
        <v>0.6</v>
      </c>
      <c r="J156" s="88">
        <f>IFERROR(SUMIF(Reglas!E:E,Técnicas!C156,Reglas!K:K)/G156,0)</f>
        <v>0.95</v>
      </c>
      <c r="K156" s="89">
        <f>IFERROR(SUMIF(Reglas!E:E,Técnicas!C156,Reglas!L:L)/G156,0)</f>
        <v>0.42749999999999994</v>
      </c>
      <c r="L156" s="90">
        <f>IFERROR(SUMIF(Reglas!E:E,Técnicas!C156,Reglas!M:M)/G156,0)</f>
        <v>0.32250000000000006</v>
      </c>
      <c r="M156" s="18"/>
      <c r="N156" s="18"/>
      <c r="O156" s="19"/>
      <c r="P156" s="18"/>
    </row>
    <row r="157" spans="1:16" ht="43.5" customHeight="1" x14ac:dyDescent="0.3">
      <c r="A157" s="83" t="str">
        <f>VLOOKUP(LEFT(C157,2),Tácticas!C:D,2,FALSE)</f>
        <v>Discovery</v>
      </c>
      <c r="B157" s="84" t="str">
        <f t="shared" si="16"/>
        <v>DC</v>
      </c>
      <c r="C157" s="44" t="s">
        <v>816</v>
      </c>
      <c r="D157" s="18" t="s">
        <v>787</v>
      </c>
      <c r="E157" s="19" t="s">
        <v>1086</v>
      </c>
      <c r="F157" s="18"/>
      <c r="G157" s="87">
        <f>COUNTIF(Reglas!E:E,C157)</f>
        <v>1</v>
      </c>
      <c r="H157" s="88">
        <f>IFERROR(SUMIF(Reglas!E:E,Técnicas!C157,Reglas!I:I)/G157,0)</f>
        <v>0.95</v>
      </c>
      <c r="I157" s="88">
        <f>IFERROR(SUMIF(Reglas!E:E,Técnicas!C157,Reglas!J:J)/G157,0)</f>
        <v>0.8</v>
      </c>
      <c r="J157" s="88">
        <f>IFERROR(SUMIF(Reglas!E:E,Técnicas!C157,Reglas!K:K)/G157,0)</f>
        <v>0.69</v>
      </c>
      <c r="K157" s="89">
        <f>IFERROR(SUMIF(Reglas!E:E,Técnicas!C157,Reglas!L:L)/G157,0)</f>
        <v>0.52439999999999998</v>
      </c>
      <c r="L157" s="90">
        <f>IFERROR(SUMIF(Reglas!E:E,Técnicas!C157,Reglas!M:M)/G157,0)</f>
        <v>0.42559999999999998</v>
      </c>
      <c r="M157" s="18"/>
      <c r="N157" s="18"/>
      <c r="O157" s="19"/>
      <c r="P157" s="18"/>
    </row>
    <row r="158" spans="1:16" ht="43.5" customHeight="1" x14ac:dyDescent="0.3">
      <c r="A158" s="83" t="str">
        <f>VLOOKUP(LEFT(C158,2),Tácticas!C:D,2,FALSE)</f>
        <v>Discovery</v>
      </c>
      <c r="B158" s="84" t="str">
        <f t="shared" si="16"/>
        <v>DC</v>
      </c>
      <c r="C158" s="44" t="s">
        <v>817</v>
      </c>
      <c r="D158" s="18" t="s">
        <v>788</v>
      </c>
      <c r="E158" s="19" t="s">
        <v>1087</v>
      </c>
      <c r="F158" s="18"/>
      <c r="G158" s="87">
        <f>COUNTIF(Reglas!E:E,C158)</f>
        <v>1</v>
      </c>
      <c r="H158" s="88">
        <f>IFERROR(SUMIF(Reglas!E:E,Técnicas!C158,Reglas!I:I)/G158,0)</f>
        <v>0.85</v>
      </c>
      <c r="I158" s="88">
        <f>IFERROR(SUMIF(Reglas!E:E,Técnicas!C158,Reglas!J:J)/G158,0)</f>
        <v>0.6</v>
      </c>
      <c r="J158" s="88">
        <f>IFERROR(SUMIF(Reglas!E:E,Técnicas!C158,Reglas!K:K)/G158,0)</f>
        <v>0.75</v>
      </c>
      <c r="K158" s="89">
        <f>IFERROR(SUMIF(Reglas!E:E,Técnicas!C158,Reglas!L:L)/G158,0)</f>
        <v>0.38250000000000001</v>
      </c>
      <c r="L158" s="90">
        <f>IFERROR(SUMIF(Reglas!E:E,Técnicas!C158,Reglas!M:M)/G158,0)</f>
        <v>0.46749999999999997</v>
      </c>
      <c r="M158" s="18"/>
      <c r="N158" s="18"/>
      <c r="O158" s="19"/>
      <c r="P158" s="18"/>
    </row>
    <row r="159" spans="1:16" ht="43.5" customHeight="1" x14ac:dyDescent="0.3">
      <c r="A159" s="83" t="str">
        <f>VLOOKUP(LEFT(C159,2),Tácticas!C:D,2,FALSE)</f>
        <v>Discovery</v>
      </c>
      <c r="B159" s="84" t="str">
        <f t="shared" ref="B159:B199" si="17">LEFT(C159,2)</f>
        <v>DC</v>
      </c>
      <c r="C159" s="44" t="s">
        <v>818</v>
      </c>
      <c r="D159" s="18" t="s">
        <v>789</v>
      </c>
      <c r="E159" s="19" t="s">
        <v>1088</v>
      </c>
      <c r="F159" s="18"/>
      <c r="G159" s="87">
        <f>COUNTIF(Reglas!E:E,C159)</f>
        <v>1</v>
      </c>
      <c r="H159" s="88">
        <f>IFERROR(SUMIF(Reglas!E:E,Técnicas!C159,Reglas!I:I)/G159,0)</f>
        <v>0.92</v>
      </c>
      <c r="I159" s="88">
        <f>IFERROR(SUMIF(Reglas!E:E,Técnicas!C159,Reglas!J:J)/G159,0)</f>
        <v>0.65</v>
      </c>
      <c r="J159" s="88">
        <f>IFERROR(SUMIF(Reglas!E:E,Técnicas!C159,Reglas!K:K)/G159,0)</f>
        <v>0.59</v>
      </c>
      <c r="K159" s="89">
        <f>IFERROR(SUMIF(Reglas!E:E,Técnicas!C159,Reglas!L:L)/G159,0)</f>
        <v>0.35282000000000002</v>
      </c>
      <c r="L159" s="90">
        <f>IFERROR(SUMIF(Reglas!E:E,Técnicas!C159,Reglas!M:M)/G159,0)</f>
        <v>0.56718000000000002</v>
      </c>
      <c r="M159" s="18"/>
      <c r="N159" s="18"/>
      <c r="O159" s="19"/>
      <c r="P159" s="18"/>
    </row>
    <row r="160" spans="1:16" ht="43.5" customHeight="1" x14ac:dyDescent="0.3">
      <c r="A160" s="83" t="str">
        <f>VLOOKUP(LEFT(C160,2),Tácticas!C:D,2,FALSE)</f>
        <v>Discovery</v>
      </c>
      <c r="B160" s="84" t="str">
        <f t="shared" si="17"/>
        <v>DC</v>
      </c>
      <c r="C160" s="44" t="s">
        <v>819</v>
      </c>
      <c r="D160" s="18" t="s">
        <v>790</v>
      </c>
      <c r="E160" s="19" t="s">
        <v>1089</v>
      </c>
      <c r="F160" s="18"/>
      <c r="G160" s="87">
        <f>COUNTIF(Reglas!E:E,C160)</f>
        <v>1</v>
      </c>
      <c r="H160" s="88">
        <f>IFERROR(SUMIF(Reglas!E:E,Técnicas!C160,Reglas!I:I)/G160,0)</f>
        <v>0.82</v>
      </c>
      <c r="I160" s="88">
        <f>IFERROR(SUMIF(Reglas!E:E,Técnicas!C160,Reglas!J:J)/G160,0)</f>
        <v>0.7</v>
      </c>
      <c r="J160" s="88">
        <f>IFERROR(SUMIF(Reglas!E:E,Técnicas!C160,Reglas!K:K)/G160,0)</f>
        <v>0.85</v>
      </c>
      <c r="K160" s="89">
        <f>IFERROR(SUMIF(Reglas!E:E,Técnicas!C160,Reglas!L:L)/G160,0)</f>
        <v>0.48789999999999994</v>
      </c>
      <c r="L160" s="90">
        <f>IFERROR(SUMIF(Reglas!E:E,Técnicas!C160,Reglas!M:M)/G160,0)</f>
        <v>0.33210000000000001</v>
      </c>
      <c r="M160" s="18"/>
      <c r="N160" s="18"/>
      <c r="O160" s="19"/>
      <c r="P160" s="18"/>
    </row>
    <row r="161" spans="1:16" ht="43.5" customHeight="1" x14ac:dyDescent="0.3">
      <c r="A161" s="83" t="str">
        <f>VLOOKUP(LEFT(C161,2),Tácticas!C:D,2,FALSE)</f>
        <v>Discovery</v>
      </c>
      <c r="B161" s="84" t="str">
        <f t="shared" si="17"/>
        <v>DC</v>
      </c>
      <c r="C161" s="44" t="s">
        <v>820</v>
      </c>
      <c r="D161" s="18" t="s">
        <v>694</v>
      </c>
      <c r="E161" s="19" t="s">
        <v>1090</v>
      </c>
      <c r="F161" s="18"/>
      <c r="G161" s="87">
        <f>COUNTIF(Reglas!E:E,C161)</f>
        <v>1</v>
      </c>
      <c r="H161" s="88">
        <f>IFERROR(SUMIF(Reglas!E:E,Técnicas!C161,Reglas!I:I)/G161,0)</f>
        <v>0.78</v>
      </c>
      <c r="I161" s="88">
        <f>IFERROR(SUMIF(Reglas!E:E,Técnicas!C161,Reglas!J:J)/G161,0)</f>
        <v>0.63</v>
      </c>
      <c r="J161" s="88">
        <f>IFERROR(SUMIF(Reglas!E:E,Técnicas!C161,Reglas!K:K)/G161,0)</f>
        <v>0.89</v>
      </c>
      <c r="K161" s="89">
        <f>IFERROR(SUMIF(Reglas!E:E,Técnicas!C161,Reglas!L:L)/G161,0)</f>
        <v>0.43734600000000001</v>
      </c>
      <c r="L161" s="90">
        <f>IFERROR(SUMIF(Reglas!E:E,Técnicas!C161,Reglas!M:M)/G161,0)</f>
        <v>0.34265400000000001</v>
      </c>
      <c r="M161" s="18"/>
      <c r="N161" s="18"/>
      <c r="O161" s="19"/>
      <c r="P161" s="18"/>
    </row>
    <row r="162" spans="1:16" ht="43.5" customHeight="1" x14ac:dyDescent="0.3">
      <c r="A162" s="83" t="str">
        <f>VLOOKUP(LEFT(C162,2),Tácticas!C:D,2,FALSE)</f>
        <v>Lateral Movement</v>
      </c>
      <c r="B162" s="84" t="str">
        <f t="shared" si="17"/>
        <v>LM</v>
      </c>
      <c r="C162" s="44" t="s">
        <v>827</v>
      </c>
      <c r="D162" s="18" t="s">
        <v>821</v>
      </c>
      <c r="E162" s="19" t="s">
        <v>1091</v>
      </c>
      <c r="F162" s="18"/>
      <c r="G162" s="87">
        <f>COUNTIF(Reglas!E:E,C162)</f>
        <v>1</v>
      </c>
      <c r="H162" s="88">
        <f>IFERROR(SUMIF(Reglas!E:E,Técnicas!C162,Reglas!I:I)/G162,0)</f>
        <v>0.78</v>
      </c>
      <c r="I162" s="88">
        <f>IFERROR(SUMIF(Reglas!E:E,Técnicas!C162,Reglas!J:J)/G162,0)</f>
        <v>0.7</v>
      </c>
      <c r="J162" s="88">
        <f>IFERROR(SUMIF(Reglas!E:E,Técnicas!C162,Reglas!K:K)/G162,0)</f>
        <v>0.85</v>
      </c>
      <c r="K162" s="89">
        <f>IFERROR(SUMIF(Reglas!E:E,Técnicas!C162,Reglas!L:L)/G162,0)</f>
        <v>0.4640999999999999</v>
      </c>
      <c r="L162" s="90">
        <f>IFERROR(SUMIF(Reglas!E:E,Técnicas!C162,Reglas!M:M)/G162,0)</f>
        <v>0.31590000000000013</v>
      </c>
      <c r="M162" s="18"/>
      <c r="N162" s="18"/>
      <c r="O162" s="19"/>
      <c r="P162" s="18"/>
    </row>
    <row r="163" spans="1:16" ht="43.5" customHeight="1" x14ac:dyDescent="0.3">
      <c r="A163" s="83" t="str">
        <f>VLOOKUP(LEFT(C163,2),Tácticas!C:D,2,FALSE)</f>
        <v>Lateral Movement</v>
      </c>
      <c r="B163" s="84" t="str">
        <f t="shared" si="17"/>
        <v>LM</v>
      </c>
      <c r="C163" s="44" t="s">
        <v>828</v>
      </c>
      <c r="D163" s="18" t="s">
        <v>822</v>
      </c>
      <c r="E163" s="19" t="s">
        <v>1092</v>
      </c>
      <c r="F163" s="18"/>
      <c r="G163" s="87">
        <f>COUNTIF(Reglas!E:E,C163)</f>
        <v>1</v>
      </c>
      <c r="H163" s="88">
        <f>IFERROR(SUMIF(Reglas!E:E,Técnicas!C163,Reglas!I:I)/G163,0)</f>
        <v>0.9</v>
      </c>
      <c r="I163" s="88">
        <f>IFERROR(SUMIF(Reglas!E:E,Técnicas!C163,Reglas!J:J)/G163,0)</f>
        <v>0.7</v>
      </c>
      <c r="J163" s="88">
        <f>IFERROR(SUMIF(Reglas!E:E,Técnicas!C163,Reglas!K:K)/G163,0)</f>
        <v>0.5</v>
      </c>
      <c r="K163" s="89">
        <f>IFERROR(SUMIF(Reglas!E:E,Técnicas!C163,Reglas!L:L)/G163,0)</f>
        <v>0.315</v>
      </c>
      <c r="L163" s="90">
        <f>IFERROR(SUMIF(Reglas!E:E,Técnicas!C163,Reglas!M:M)/G163,0)</f>
        <v>0.58499999999999996</v>
      </c>
      <c r="M163" s="18"/>
      <c r="N163" s="18"/>
      <c r="O163" s="19"/>
      <c r="P163" s="18"/>
    </row>
    <row r="164" spans="1:16" ht="43.5" customHeight="1" x14ac:dyDescent="0.3">
      <c r="A164" s="83" t="str">
        <f>VLOOKUP(LEFT(C164,2),Tácticas!C:D,2,FALSE)</f>
        <v>Lateral Movement</v>
      </c>
      <c r="B164" s="84" t="str">
        <f t="shared" si="17"/>
        <v>LM</v>
      </c>
      <c r="C164" s="44" t="s">
        <v>829</v>
      </c>
      <c r="D164" s="18" t="s">
        <v>823</v>
      </c>
      <c r="E164" s="19" t="s">
        <v>1093</v>
      </c>
      <c r="F164" s="18"/>
      <c r="G164" s="87">
        <f>COUNTIF(Reglas!E:E,C164)</f>
        <v>1</v>
      </c>
      <c r="H164" s="88">
        <f>IFERROR(SUMIF(Reglas!E:E,Técnicas!C164,Reglas!I:I)/G164,0)</f>
        <v>0.8</v>
      </c>
      <c r="I164" s="88">
        <f>IFERROR(SUMIF(Reglas!E:E,Técnicas!C164,Reglas!J:J)/G164,0)</f>
        <v>0.5</v>
      </c>
      <c r="J164" s="88">
        <f>IFERROR(SUMIF(Reglas!E:E,Técnicas!C164,Reglas!K:K)/G164,0)</f>
        <v>1</v>
      </c>
      <c r="K164" s="89">
        <f>IFERROR(SUMIF(Reglas!E:E,Técnicas!C164,Reglas!L:L)/G164,0)</f>
        <v>0.4</v>
      </c>
      <c r="L164" s="90">
        <f>IFERROR(SUMIF(Reglas!E:E,Técnicas!C164,Reglas!M:M)/G164,0)</f>
        <v>0.4</v>
      </c>
      <c r="M164" s="18"/>
      <c r="N164" s="18"/>
      <c r="O164" s="19"/>
      <c r="P164" s="18"/>
    </row>
    <row r="165" spans="1:16" ht="43.5" customHeight="1" x14ac:dyDescent="0.3">
      <c r="A165" s="83" t="str">
        <f>VLOOKUP(LEFT(C165,2),Tácticas!C:D,2,FALSE)</f>
        <v>Lateral Movement</v>
      </c>
      <c r="B165" s="84" t="str">
        <f t="shared" si="17"/>
        <v>LM</v>
      </c>
      <c r="C165" s="44" t="s">
        <v>830</v>
      </c>
      <c r="D165" s="18" t="s">
        <v>824</v>
      </c>
      <c r="E165" s="19" t="s">
        <v>1094</v>
      </c>
      <c r="F165" s="18"/>
      <c r="G165" s="87">
        <f>COUNTIF(Reglas!E:E,C165)</f>
        <v>1</v>
      </c>
      <c r="H165" s="88">
        <f>IFERROR(SUMIF(Reglas!E:E,Técnicas!C165,Reglas!I:I)/G165,0)</f>
        <v>0.85</v>
      </c>
      <c r="I165" s="88">
        <f>IFERROR(SUMIF(Reglas!E:E,Técnicas!C165,Reglas!J:J)/G165,0)</f>
        <v>0.6</v>
      </c>
      <c r="J165" s="88">
        <f>IFERROR(SUMIF(Reglas!E:E,Técnicas!C165,Reglas!K:K)/G165,0)</f>
        <v>0.68</v>
      </c>
      <c r="K165" s="89">
        <f>IFERROR(SUMIF(Reglas!E:E,Técnicas!C165,Reglas!L:L)/G165,0)</f>
        <v>0.34680000000000005</v>
      </c>
      <c r="L165" s="90">
        <f>IFERROR(SUMIF(Reglas!E:E,Técnicas!C165,Reglas!M:M)/G165,0)</f>
        <v>0.50319999999999987</v>
      </c>
      <c r="M165" s="18"/>
      <c r="N165" s="18"/>
      <c r="O165" s="19"/>
      <c r="P165" s="18"/>
    </row>
    <row r="166" spans="1:16" ht="43.5" customHeight="1" x14ac:dyDescent="0.3">
      <c r="A166" s="83" t="str">
        <f>VLOOKUP(LEFT(C166,2),Tácticas!C:D,2,FALSE)</f>
        <v>Lateral Movement</v>
      </c>
      <c r="B166" s="84" t="str">
        <f t="shared" si="17"/>
        <v>LM</v>
      </c>
      <c r="C166" s="44" t="s">
        <v>831</v>
      </c>
      <c r="D166" s="18" t="s">
        <v>825</v>
      </c>
      <c r="E166" s="19" t="s">
        <v>1095</v>
      </c>
      <c r="F166" s="18"/>
      <c r="G166" s="87">
        <f>COUNTIF(Reglas!E:E,C166)</f>
        <v>1</v>
      </c>
      <c r="H166" s="88">
        <f>IFERROR(SUMIF(Reglas!E:E,Técnicas!C166,Reglas!I:I)/G166,0)</f>
        <v>0.92</v>
      </c>
      <c r="I166" s="88">
        <f>IFERROR(SUMIF(Reglas!E:E,Técnicas!C166,Reglas!J:J)/G166,0)</f>
        <v>0.65</v>
      </c>
      <c r="J166" s="88">
        <f>IFERROR(SUMIF(Reglas!E:E,Técnicas!C166,Reglas!K:K)/G166,0)</f>
        <v>0.59</v>
      </c>
      <c r="K166" s="89">
        <f>IFERROR(SUMIF(Reglas!E:E,Técnicas!C166,Reglas!L:L)/G166,0)</f>
        <v>0.35282000000000002</v>
      </c>
      <c r="L166" s="90">
        <f>IFERROR(SUMIF(Reglas!E:E,Técnicas!C166,Reglas!M:M)/G166,0)</f>
        <v>0.56718000000000002</v>
      </c>
      <c r="M166" s="18"/>
      <c r="N166" s="18"/>
      <c r="O166" s="19"/>
      <c r="P166" s="18"/>
    </row>
    <row r="167" spans="1:16" ht="43.5" customHeight="1" x14ac:dyDescent="0.3">
      <c r="A167" s="83" t="str">
        <f>VLOOKUP(LEFT(C167,2),Tácticas!C:D,2,FALSE)</f>
        <v>Lateral Movement</v>
      </c>
      <c r="B167" s="84" t="str">
        <f t="shared" si="17"/>
        <v>LM</v>
      </c>
      <c r="C167" s="44" t="s">
        <v>832</v>
      </c>
      <c r="D167" s="18" t="s">
        <v>556</v>
      </c>
      <c r="E167" s="19" t="s">
        <v>1096</v>
      </c>
      <c r="F167" s="18"/>
      <c r="G167" s="87">
        <f>COUNTIF(Reglas!E:E,C167)</f>
        <v>1</v>
      </c>
      <c r="H167" s="88">
        <f>IFERROR(SUMIF(Reglas!E:E,Técnicas!C167,Reglas!I:I)/G167,0)</f>
        <v>0.82</v>
      </c>
      <c r="I167" s="88">
        <f>IFERROR(SUMIF(Reglas!E:E,Técnicas!C167,Reglas!J:J)/G167,0)</f>
        <v>0.7</v>
      </c>
      <c r="J167" s="88">
        <f>IFERROR(SUMIF(Reglas!E:E,Técnicas!C167,Reglas!K:K)/G167,0)</f>
        <v>0.85</v>
      </c>
      <c r="K167" s="89">
        <f>IFERROR(SUMIF(Reglas!E:E,Técnicas!C167,Reglas!L:L)/G167,0)</f>
        <v>0.48789999999999994</v>
      </c>
      <c r="L167" s="90">
        <f>IFERROR(SUMIF(Reglas!E:E,Técnicas!C167,Reglas!M:M)/G167,0)</f>
        <v>0.33210000000000001</v>
      </c>
      <c r="M167" s="18"/>
      <c r="N167" s="18"/>
      <c r="O167" s="19"/>
      <c r="P167" s="18"/>
    </row>
    <row r="168" spans="1:16" ht="43.5" customHeight="1" x14ac:dyDescent="0.3">
      <c r="A168" s="83" t="str">
        <f>VLOOKUP(LEFT(C168,2),Tácticas!C:D,2,FALSE)</f>
        <v>Lateral Movement</v>
      </c>
      <c r="B168" s="84" t="str">
        <f t="shared" si="17"/>
        <v>LM</v>
      </c>
      <c r="C168" s="44" t="s">
        <v>833</v>
      </c>
      <c r="D168" s="18" t="s">
        <v>578</v>
      </c>
      <c r="E168" s="19" t="s">
        <v>1097</v>
      </c>
      <c r="F168" s="18"/>
      <c r="G168" s="87">
        <f>COUNTIF(Reglas!E:E,C168)</f>
        <v>1</v>
      </c>
      <c r="H168" s="88">
        <f>IFERROR(SUMIF(Reglas!E:E,Técnicas!C168,Reglas!I:I)/G168,0)</f>
        <v>0.78</v>
      </c>
      <c r="I168" s="88">
        <f>IFERROR(SUMIF(Reglas!E:E,Técnicas!C168,Reglas!J:J)/G168,0)</f>
        <v>0.63</v>
      </c>
      <c r="J168" s="88">
        <f>IFERROR(SUMIF(Reglas!E:E,Técnicas!C168,Reglas!K:K)/G168,0)</f>
        <v>0.89</v>
      </c>
      <c r="K168" s="89">
        <f>IFERROR(SUMIF(Reglas!E:E,Técnicas!C168,Reglas!L:L)/G168,0)</f>
        <v>0.43734600000000001</v>
      </c>
      <c r="L168" s="90">
        <f>IFERROR(SUMIF(Reglas!E:E,Técnicas!C168,Reglas!M:M)/G168,0)</f>
        <v>0.34265400000000001</v>
      </c>
      <c r="M168" s="18"/>
      <c r="N168" s="18"/>
      <c r="O168" s="19"/>
      <c r="P168" s="18"/>
    </row>
    <row r="169" spans="1:16" ht="43.5" customHeight="1" x14ac:dyDescent="0.3">
      <c r="A169" s="83" t="str">
        <f>VLOOKUP(LEFT(C169,2),Tácticas!C:D,2,FALSE)</f>
        <v>Lateral Movement</v>
      </c>
      <c r="B169" s="84" t="str">
        <f t="shared" si="17"/>
        <v>LM</v>
      </c>
      <c r="C169" s="44" t="s">
        <v>834</v>
      </c>
      <c r="D169" s="18" t="s">
        <v>826</v>
      </c>
      <c r="E169" s="19" t="s">
        <v>1098</v>
      </c>
      <c r="F169" s="18"/>
      <c r="G169" s="87">
        <f>COUNTIF(Reglas!E:E,C169)</f>
        <v>1</v>
      </c>
      <c r="H169" s="88">
        <f>IFERROR(SUMIF(Reglas!E:E,Técnicas!C169,Reglas!I:I)/G169,0)</f>
        <v>0.78</v>
      </c>
      <c r="I169" s="88">
        <f>IFERROR(SUMIF(Reglas!E:E,Técnicas!C169,Reglas!J:J)/G169,0)</f>
        <v>0.7</v>
      </c>
      <c r="J169" s="88">
        <f>IFERROR(SUMIF(Reglas!E:E,Técnicas!C169,Reglas!K:K)/G169,0)</f>
        <v>0.68</v>
      </c>
      <c r="K169" s="89">
        <f>IFERROR(SUMIF(Reglas!E:E,Técnicas!C169,Reglas!L:L)/G169,0)</f>
        <v>0.37128</v>
      </c>
      <c r="L169" s="90">
        <f>IFERROR(SUMIF(Reglas!E:E,Técnicas!C169,Reglas!M:M)/G169,0)</f>
        <v>0.40872000000000003</v>
      </c>
      <c r="M169" s="18"/>
      <c r="N169" s="18"/>
      <c r="O169" s="19"/>
      <c r="P169" s="18"/>
    </row>
    <row r="170" spans="1:16" ht="43.5" customHeight="1" x14ac:dyDescent="0.3">
      <c r="A170" s="83" t="str">
        <f>VLOOKUP(LEFT(C170,2),Tácticas!C:D,2,FALSE)</f>
        <v>Lateral Movement</v>
      </c>
      <c r="B170" s="84" t="str">
        <f t="shared" si="17"/>
        <v>LM</v>
      </c>
      <c r="C170" s="44" t="s">
        <v>835</v>
      </c>
      <c r="D170" s="18" t="s">
        <v>693</v>
      </c>
      <c r="E170" s="19" t="s">
        <v>1099</v>
      </c>
      <c r="F170" s="18"/>
      <c r="G170" s="87">
        <f>COUNTIF(Reglas!E:E,C170)</f>
        <v>1</v>
      </c>
      <c r="H170" s="88">
        <f>IFERROR(SUMIF(Reglas!E:E,Técnicas!C170,Reglas!I:I)/G170,0)</f>
        <v>0.75</v>
      </c>
      <c r="I170" s="88">
        <f>IFERROR(SUMIF(Reglas!E:E,Técnicas!C170,Reglas!J:J)/G170,0)</f>
        <v>0.6</v>
      </c>
      <c r="J170" s="88">
        <f>IFERROR(SUMIF(Reglas!E:E,Técnicas!C170,Reglas!K:K)/G170,0)</f>
        <v>0.95</v>
      </c>
      <c r="K170" s="89">
        <f>IFERROR(SUMIF(Reglas!E:E,Técnicas!C170,Reglas!L:L)/G170,0)</f>
        <v>0.42749999999999994</v>
      </c>
      <c r="L170" s="90">
        <f>IFERROR(SUMIF(Reglas!E:E,Técnicas!C170,Reglas!M:M)/G170,0)</f>
        <v>0.32250000000000006</v>
      </c>
      <c r="M170" s="18"/>
      <c r="N170" s="18"/>
      <c r="O170" s="19"/>
      <c r="P170" s="18"/>
    </row>
    <row r="171" spans="1:16" ht="43.5" customHeight="1" x14ac:dyDescent="0.3">
      <c r="A171" s="83" t="str">
        <f>VLOOKUP(LEFT(C171,2),Tácticas!C:D,2,FALSE)</f>
        <v>Collection</v>
      </c>
      <c r="B171" s="84" t="str">
        <f t="shared" si="17"/>
        <v>CL</v>
      </c>
      <c r="C171" s="44" t="s">
        <v>851</v>
      </c>
      <c r="D171" s="18" t="s">
        <v>731</v>
      </c>
      <c r="E171" s="19" t="s">
        <v>1100</v>
      </c>
      <c r="F171" s="18"/>
      <c r="G171" s="87">
        <f>COUNTIF(Reglas!E:E,C171)</f>
        <v>1</v>
      </c>
      <c r="H171" s="88">
        <f>IFERROR(SUMIF(Reglas!E:E,Técnicas!C171,Reglas!I:I)/G171,0)</f>
        <v>0.95</v>
      </c>
      <c r="I171" s="88">
        <f>IFERROR(SUMIF(Reglas!E:E,Técnicas!C171,Reglas!J:J)/G171,0)</f>
        <v>0.8</v>
      </c>
      <c r="J171" s="88">
        <f>IFERROR(SUMIF(Reglas!E:E,Técnicas!C171,Reglas!K:K)/G171,0)</f>
        <v>0.69</v>
      </c>
      <c r="K171" s="89">
        <f>IFERROR(SUMIF(Reglas!E:E,Técnicas!C171,Reglas!L:L)/G171,0)</f>
        <v>0.52439999999999998</v>
      </c>
      <c r="L171" s="90">
        <f>IFERROR(SUMIF(Reglas!E:E,Técnicas!C171,Reglas!M:M)/G171,0)</f>
        <v>0.42559999999999998</v>
      </c>
      <c r="M171" s="18"/>
      <c r="N171" s="18"/>
      <c r="O171" s="19"/>
      <c r="P171" s="18"/>
    </row>
    <row r="172" spans="1:16" ht="43.5" customHeight="1" x14ac:dyDescent="0.3">
      <c r="A172" s="83" t="str">
        <f>VLOOKUP(LEFT(C172,2),Tácticas!C:D,2,FALSE)</f>
        <v>Collection</v>
      </c>
      <c r="B172" s="84" t="str">
        <f t="shared" si="17"/>
        <v>CL</v>
      </c>
      <c r="C172" s="44" t="s">
        <v>852</v>
      </c>
      <c r="D172" s="18" t="s">
        <v>836</v>
      </c>
      <c r="E172" s="19" t="s">
        <v>1101</v>
      </c>
      <c r="F172" s="18"/>
      <c r="G172" s="87">
        <f>COUNTIF(Reglas!E:E,C172)</f>
        <v>1</v>
      </c>
      <c r="H172" s="88">
        <f>IFERROR(SUMIF(Reglas!E:E,Técnicas!C172,Reglas!I:I)/G172,0)</f>
        <v>0.82</v>
      </c>
      <c r="I172" s="88">
        <f>IFERROR(SUMIF(Reglas!E:E,Técnicas!C172,Reglas!J:J)/G172,0)</f>
        <v>0.7</v>
      </c>
      <c r="J172" s="88">
        <f>IFERROR(SUMIF(Reglas!E:E,Técnicas!C172,Reglas!K:K)/G172,0)</f>
        <v>0.85</v>
      </c>
      <c r="K172" s="89">
        <f>IFERROR(SUMIF(Reglas!E:E,Técnicas!C172,Reglas!L:L)/G172,0)</f>
        <v>0.48789999999999994</v>
      </c>
      <c r="L172" s="90">
        <f>IFERROR(SUMIF(Reglas!E:E,Técnicas!C172,Reglas!M:M)/G172,0)</f>
        <v>0.33210000000000001</v>
      </c>
      <c r="M172" s="18"/>
      <c r="N172" s="18"/>
      <c r="O172" s="19"/>
      <c r="P172" s="18"/>
    </row>
    <row r="173" spans="1:16" ht="43.5" customHeight="1" x14ac:dyDescent="0.3">
      <c r="A173" s="83" t="str">
        <f>VLOOKUP(LEFT(C173,2),Tácticas!C:D,2,FALSE)</f>
        <v>Collection</v>
      </c>
      <c r="B173" s="84" t="str">
        <f t="shared" si="17"/>
        <v>CL</v>
      </c>
      <c r="C173" s="44" t="s">
        <v>853</v>
      </c>
      <c r="D173" s="18" t="s">
        <v>837</v>
      </c>
      <c r="E173" s="19" t="s">
        <v>1102</v>
      </c>
      <c r="F173" s="18"/>
      <c r="G173" s="87">
        <f>COUNTIF(Reglas!E:E,C173)</f>
        <v>1</v>
      </c>
      <c r="H173" s="88">
        <f>IFERROR(SUMIF(Reglas!E:E,Técnicas!C173,Reglas!I:I)/G173,0)</f>
        <v>0.78</v>
      </c>
      <c r="I173" s="88">
        <f>IFERROR(SUMIF(Reglas!E:E,Técnicas!C173,Reglas!J:J)/G173,0)</f>
        <v>0.63</v>
      </c>
      <c r="J173" s="88">
        <f>IFERROR(SUMIF(Reglas!E:E,Técnicas!C173,Reglas!K:K)/G173,0)</f>
        <v>0.89</v>
      </c>
      <c r="K173" s="89">
        <f>IFERROR(SUMIF(Reglas!E:E,Técnicas!C173,Reglas!L:L)/G173,0)</f>
        <v>0.43734600000000001</v>
      </c>
      <c r="L173" s="90">
        <f>IFERROR(SUMIF(Reglas!E:E,Técnicas!C173,Reglas!M:M)/G173,0)</f>
        <v>0.34265400000000001</v>
      </c>
      <c r="M173" s="18"/>
      <c r="N173" s="18"/>
      <c r="O173" s="19"/>
      <c r="P173" s="18"/>
    </row>
    <row r="174" spans="1:16" ht="43.5" customHeight="1" x14ac:dyDescent="0.3">
      <c r="A174" s="83" t="str">
        <f>VLOOKUP(LEFT(C174,2),Tácticas!C:D,2,FALSE)</f>
        <v>Collection</v>
      </c>
      <c r="B174" s="84" t="str">
        <f t="shared" si="17"/>
        <v>CL</v>
      </c>
      <c r="C174" s="44" t="s">
        <v>854</v>
      </c>
      <c r="D174" s="18" t="s">
        <v>838</v>
      </c>
      <c r="E174" s="19" t="s">
        <v>1103</v>
      </c>
      <c r="F174" s="18"/>
      <c r="G174" s="87">
        <f>COUNTIF(Reglas!E:E,C174)</f>
        <v>1</v>
      </c>
      <c r="H174" s="88">
        <f>IFERROR(SUMIF(Reglas!E:E,Técnicas!C174,Reglas!I:I)/G174,0)</f>
        <v>0.78</v>
      </c>
      <c r="I174" s="88">
        <f>IFERROR(SUMIF(Reglas!E:E,Técnicas!C174,Reglas!J:J)/G174,0)</f>
        <v>0.7</v>
      </c>
      <c r="J174" s="88">
        <f>IFERROR(SUMIF(Reglas!E:E,Técnicas!C174,Reglas!K:K)/G174,0)</f>
        <v>0.68</v>
      </c>
      <c r="K174" s="89">
        <f>IFERROR(SUMIF(Reglas!E:E,Técnicas!C174,Reglas!L:L)/G174,0)</f>
        <v>0.37128</v>
      </c>
      <c r="L174" s="90">
        <f>IFERROR(SUMIF(Reglas!E:E,Técnicas!C174,Reglas!M:M)/G174,0)</f>
        <v>0.40872000000000003</v>
      </c>
      <c r="M174" s="18"/>
      <c r="N174" s="18"/>
      <c r="O174" s="19"/>
      <c r="P174" s="18"/>
    </row>
    <row r="175" spans="1:16" ht="43.5" customHeight="1" x14ac:dyDescent="0.3">
      <c r="A175" s="83" t="str">
        <f>VLOOKUP(LEFT(C175,2),Tácticas!C:D,2,FALSE)</f>
        <v>Collection</v>
      </c>
      <c r="B175" s="84" t="str">
        <f t="shared" si="17"/>
        <v>CL</v>
      </c>
      <c r="C175" s="44" t="s">
        <v>855</v>
      </c>
      <c r="D175" s="18" t="s">
        <v>839</v>
      </c>
      <c r="E175" s="19" t="s">
        <v>1104</v>
      </c>
      <c r="F175" s="18"/>
      <c r="G175" s="87">
        <f>COUNTIF(Reglas!E:E,C175)</f>
        <v>1</v>
      </c>
      <c r="H175" s="88">
        <f>IFERROR(SUMIF(Reglas!E:E,Técnicas!C175,Reglas!I:I)/G175,0)</f>
        <v>0.75</v>
      </c>
      <c r="I175" s="88">
        <f>IFERROR(SUMIF(Reglas!E:E,Técnicas!C175,Reglas!J:J)/G175,0)</f>
        <v>0.6</v>
      </c>
      <c r="J175" s="88">
        <f>IFERROR(SUMIF(Reglas!E:E,Técnicas!C175,Reglas!K:K)/G175,0)</f>
        <v>0.95</v>
      </c>
      <c r="K175" s="89">
        <f>IFERROR(SUMIF(Reglas!E:E,Técnicas!C175,Reglas!L:L)/G175,0)</f>
        <v>0.42749999999999994</v>
      </c>
      <c r="L175" s="90">
        <f>IFERROR(SUMIF(Reglas!E:E,Técnicas!C175,Reglas!M:M)/G175,0)</f>
        <v>0.32250000000000006</v>
      </c>
      <c r="M175" s="18"/>
      <c r="N175" s="18"/>
      <c r="O175" s="19"/>
      <c r="P175" s="18"/>
    </row>
    <row r="176" spans="1:16" ht="43.5" customHeight="1" x14ac:dyDescent="0.3">
      <c r="A176" s="83" t="str">
        <f>VLOOKUP(LEFT(C176,2),Tácticas!C:D,2,FALSE)</f>
        <v>Collection</v>
      </c>
      <c r="B176" s="84" t="str">
        <f t="shared" si="17"/>
        <v>CL</v>
      </c>
      <c r="C176" s="44" t="s">
        <v>856</v>
      </c>
      <c r="D176" s="18" t="s">
        <v>840</v>
      </c>
      <c r="E176" s="19" t="s">
        <v>1105</v>
      </c>
      <c r="F176" s="18"/>
      <c r="G176" s="87">
        <f>COUNTIF(Reglas!E:E,C176)</f>
        <v>1</v>
      </c>
      <c r="H176" s="88">
        <f>IFERROR(SUMIF(Reglas!E:E,Técnicas!C176,Reglas!I:I)/G176,0)</f>
        <v>0.95</v>
      </c>
      <c r="I176" s="88">
        <f>IFERROR(SUMIF(Reglas!E:E,Técnicas!C176,Reglas!J:J)/G176,0)</f>
        <v>0.8</v>
      </c>
      <c r="J176" s="88">
        <f>IFERROR(SUMIF(Reglas!E:E,Técnicas!C176,Reglas!K:K)/G176,0)</f>
        <v>0.69</v>
      </c>
      <c r="K176" s="89">
        <f>IFERROR(SUMIF(Reglas!E:E,Técnicas!C176,Reglas!L:L)/G176,0)</f>
        <v>0.52439999999999998</v>
      </c>
      <c r="L176" s="90">
        <f>IFERROR(SUMIF(Reglas!E:E,Técnicas!C176,Reglas!M:M)/G176,0)</f>
        <v>0.42559999999999998</v>
      </c>
      <c r="M176" s="18"/>
      <c r="N176" s="18"/>
      <c r="O176" s="19"/>
      <c r="P176" s="18"/>
    </row>
    <row r="177" spans="1:16" ht="43.5" customHeight="1" x14ac:dyDescent="0.3">
      <c r="A177" s="83" t="str">
        <f>VLOOKUP(LEFT(C177,2),Tácticas!C:D,2,FALSE)</f>
        <v>Collection</v>
      </c>
      <c r="B177" s="84" t="str">
        <f t="shared" si="17"/>
        <v>CL</v>
      </c>
      <c r="C177" s="44" t="s">
        <v>857</v>
      </c>
      <c r="D177" s="18" t="s">
        <v>841</v>
      </c>
      <c r="E177" s="19" t="s">
        <v>1106</v>
      </c>
      <c r="F177" s="18"/>
      <c r="G177" s="87">
        <f>COUNTIF(Reglas!E:E,C177)</f>
        <v>1</v>
      </c>
      <c r="H177" s="88">
        <f>IFERROR(SUMIF(Reglas!E:E,Técnicas!C177,Reglas!I:I)/G177,0)</f>
        <v>0.85</v>
      </c>
      <c r="I177" s="88">
        <f>IFERROR(SUMIF(Reglas!E:E,Técnicas!C177,Reglas!J:J)/G177,0)</f>
        <v>0.6</v>
      </c>
      <c r="J177" s="88">
        <f>IFERROR(SUMIF(Reglas!E:E,Técnicas!C177,Reglas!K:K)/G177,0)</f>
        <v>0.75</v>
      </c>
      <c r="K177" s="89">
        <f>IFERROR(SUMIF(Reglas!E:E,Técnicas!C177,Reglas!L:L)/G177,0)</f>
        <v>0.38250000000000001</v>
      </c>
      <c r="L177" s="90">
        <f>IFERROR(SUMIF(Reglas!E:E,Técnicas!C177,Reglas!M:M)/G177,0)</f>
        <v>0.46749999999999997</v>
      </c>
      <c r="M177" s="18"/>
      <c r="N177" s="18"/>
      <c r="O177" s="19"/>
      <c r="P177" s="18"/>
    </row>
    <row r="178" spans="1:16" ht="43.5" customHeight="1" x14ac:dyDescent="0.3">
      <c r="A178" s="83" t="str">
        <f>VLOOKUP(LEFT(C178,2),Tácticas!C:D,2,FALSE)</f>
        <v>Collection</v>
      </c>
      <c r="B178" s="84" t="str">
        <f t="shared" si="17"/>
        <v>CL</v>
      </c>
      <c r="C178" s="44" t="s">
        <v>858</v>
      </c>
      <c r="D178" s="18" t="s">
        <v>842</v>
      </c>
      <c r="E178" s="19" t="s">
        <v>1107</v>
      </c>
      <c r="F178" s="18"/>
      <c r="G178" s="87">
        <f>COUNTIF(Reglas!E:E,C178)</f>
        <v>1</v>
      </c>
      <c r="H178" s="88">
        <f>IFERROR(SUMIF(Reglas!E:E,Técnicas!C178,Reglas!I:I)/G178,0)</f>
        <v>0.92</v>
      </c>
      <c r="I178" s="88">
        <f>IFERROR(SUMIF(Reglas!E:E,Técnicas!C178,Reglas!J:J)/G178,0)</f>
        <v>0.65</v>
      </c>
      <c r="J178" s="88">
        <f>IFERROR(SUMIF(Reglas!E:E,Técnicas!C178,Reglas!K:K)/G178,0)</f>
        <v>0.59</v>
      </c>
      <c r="K178" s="89">
        <f>IFERROR(SUMIF(Reglas!E:E,Técnicas!C178,Reglas!L:L)/G178,0)</f>
        <v>0.35282000000000002</v>
      </c>
      <c r="L178" s="90">
        <f>IFERROR(SUMIF(Reglas!E:E,Técnicas!C178,Reglas!M:M)/G178,0)</f>
        <v>0.56718000000000002</v>
      </c>
      <c r="M178" s="18"/>
      <c r="N178" s="18"/>
      <c r="O178" s="19"/>
      <c r="P178" s="18"/>
    </row>
    <row r="179" spans="1:16" ht="43.5" customHeight="1" x14ac:dyDescent="0.3">
      <c r="A179" s="83" t="str">
        <f>VLOOKUP(LEFT(C179,2),Tácticas!C:D,2,FALSE)</f>
        <v>Collection</v>
      </c>
      <c r="B179" s="84" t="str">
        <f t="shared" si="17"/>
        <v>CL</v>
      </c>
      <c r="C179" s="44" t="s">
        <v>859</v>
      </c>
      <c r="D179" s="18" t="s">
        <v>843</v>
      </c>
      <c r="E179" s="19" t="s">
        <v>1109</v>
      </c>
      <c r="F179" s="18"/>
      <c r="G179" s="87">
        <f>COUNTIF(Reglas!E:E,C179)</f>
        <v>1</v>
      </c>
      <c r="H179" s="88">
        <f>IFERROR(SUMIF(Reglas!E:E,Técnicas!C179,Reglas!I:I)/G179,0)</f>
        <v>0.82</v>
      </c>
      <c r="I179" s="88">
        <f>IFERROR(SUMIF(Reglas!E:E,Técnicas!C179,Reglas!J:J)/G179,0)</f>
        <v>0.7</v>
      </c>
      <c r="J179" s="88">
        <f>IFERROR(SUMIF(Reglas!E:E,Técnicas!C179,Reglas!K:K)/G179,0)</f>
        <v>0.85</v>
      </c>
      <c r="K179" s="89">
        <f>IFERROR(SUMIF(Reglas!E:E,Técnicas!C179,Reglas!L:L)/G179,0)</f>
        <v>0.48789999999999994</v>
      </c>
      <c r="L179" s="90">
        <f>IFERROR(SUMIF(Reglas!E:E,Técnicas!C179,Reglas!M:M)/G179,0)</f>
        <v>0.33210000000000001</v>
      </c>
      <c r="M179" s="18"/>
      <c r="N179" s="18"/>
      <c r="O179" s="19"/>
      <c r="P179" s="18"/>
    </row>
    <row r="180" spans="1:16" ht="43.5" customHeight="1" x14ac:dyDescent="0.3">
      <c r="A180" s="83" t="str">
        <f>VLOOKUP(LEFT(C180,2),Tácticas!C:D,2,FALSE)</f>
        <v>Collection</v>
      </c>
      <c r="B180" s="84" t="str">
        <f t="shared" si="17"/>
        <v>CL</v>
      </c>
      <c r="C180" s="44" t="s">
        <v>860</v>
      </c>
      <c r="D180" s="18" t="s">
        <v>844</v>
      </c>
      <c r="E180" s="19" t="s">
        <v>1108</v>
      </c>
      <c r="F180" s="18"/>
      <c r="G180" s="87">
        <f>COUNTIF(Reglas!E:E,C180)</f>
        <v>1</v>
      </c>
      <c r="H180" s="88">
        <f>IFERROR(SUMIF(Reglas!E:E,Técnicas!C180,Reglas!I:I)/G180,0)</f>
        <v>0.78</v>
      </c>
      <c r="I180" s="88">
        <f>IFERROR(SUMIF(Reglas!E:E,Técnicas!C180,Reglas!J:J)/G180,0)</f>
        <v>0.63</v>
      </c>
      <c r="J180" s="88">
        <f>IFERROR(SUMIF(Reglas!E:E,Técnicas!C180,Reglas!K:K)/G180,0)</f>
        <v>0.89</v>
      </c>
      <c r="K180" s="89">
        <f>IFERROR(SUMIF(Reglas!E:E,Técnicas!C180,Reglas!L:L)/G180,0)</f>
        <v>0.43734600000000001</v>
      </c>
      <c r="L180" s="90">
        <f>IFERROR(SUMIF(Reglas!E:E,Técnicas!C180,Reglas!M:M)/G180,0)</f>
        <v>0.34265400000000001</v>
      </c>
      <c r="M180" s="18"/>
      <c r="N180" s="18"/>
      <c r="O180" s="19"/>
      <c r="P180" s="18"/>
    </row>
    <row r="181" spans="1:16" ht="43.5" customHeight="1" x14ac:dyDescent="0.3">
      <c r="A181" s="83" t="str">
        <f>VLOOKUP(LEFT(C181,2),Tácticas!C:D,2,FALSE)</f>
        <v>Collection</v>
      </c>
      <c r="B181" s="84" t="str">
        <f t="shared" si="17"/>
        <v>CL</v>
      </c>
      <c r="C181" s="44" t="s">
        <v>861</v>
      </c>
      <c r="D181" s="18" t="s">
        <v>845</v>
      </c>
      <c r="E181" s="19" t="s">
        <v>1110</v>
      </c>
      <c r="F181" s="18"/>
      <c r="G181" s="87">
        <f>COUNTIF(Reglas!E:E,C181)</f>
        <v>1</v>
      </c>
      <c r="H181" s="88">
        <f>IFERROR(SUMIF(Reglas!E:E,Técnicas!C181,Reglas!I:I)/G181,0)</f>
        <v>0.78</v>
      </c>
      <c r="I181" s="88">
        <f>IFERROR(SUMIF(Reglas!E:E,Técnicas!C181,Reglas!J:J)/G181,0)</f>
        <v>0.7</v>
      </c>
      <c r="J181" s="88">
        <f>IFERROR(SUMIF(Reglas!E:E,Técnicas!C181,Reglas!K:K)/G181,0)</f>
        <v>0.85</v>
      </c>
      <c r="K181" s="89">
        <f>IFERROR(SUMIF(Reglas!E:E,Técnicas!C181,Reglas!L:L)/G181,0)</f>
        <v>0.4640999999999999</v>
      </c>
      <c r="L181" s="90">
        <f>IFERROR(SUMIF(Reglas!E:E,Técnicas!C181,Reglas!M:M)/G181,0)</f>
        <v>0.31590000000000013</v>
      </c>
      <c r="M181" s="18"/>
      <c r="N181" s="18"/>
      <c r="O181" s="19"/>
      <c r="P181" s="18"/>
    </row>
    <row r="182" spans="1:16" ht="43.5" customHeight="1" x14ac:dyDescent="0.3">
      <c r="A182" s="83" t="str">
        <f>VLOOKUP(LEFT(C182,2),Tácticas!C:D,2,FALSE)</f>
        <v>Collection</v>
      </c>
      <c r="B182" s="84" t="str">
        <f t="shared" si="17"/>
        <v>CL</v>
      </c>
      <c r="C182" s="44" t="s">
        <v>862</v>
      </c>
      <c r="D182" s="18" t="s">
        <v>846</v>
      </c>
      <c r="E182" s="19" t="s">
        <v>1111</v>
      </c>
      <c r="F182" s="18"/>
      <c r="G182" s="87">
        <f>COUNTIF(Reglas!E:E,C182)</f>
        <v>2</v>
      </c>
      <c r="H182" s="88">
        <f>IFERROR(SUMIF(Reglas!E:E,Técnicas!C182,Reglas!I:I)/G182,0)</f>
        <v>0.86</v>
      </c>
      <c r="I182" s="88">
        <f>IFERROR(SUMIF(Reglas!E:E,Técnicas!C182,Reglas!J:J)/G182,0)</f>
        <v>0.7</v>
      </c>
      <c r="J182" s="88">
        <f>IFERROR(SUMIF(Reglas!E:E,Técnicas!C182,Reglas!K:K)/G182,0)</f>
        <v>0.67500000000000004</v>
      </c>
      <c r="K182" s="89">
        <f>IFERROR(SUMIF(Reglas!E:E,Técnicas!C182,Reglas!L:L)/G182,0)</f>
        <v>0.40144999999999997</v>
      </c>
      <c r="L182" s="90">
        <f>IFERROR(SUMIF(Reglas!E:E,Técnicas!C182,Reglas!M:M)/G182,0)</f>
        <v>0.45855000000000001</v>
      </c>
      <c r="M182" s="18"/>
      <c r="N182" s="18"/>
      <c r="O182" s="19"/>
      <c r="P182" s="18"/>
    </row>
    <row r="183" spans="1:16" ht="43.5" customHeight="1" x14ac:dyDescent="0.3">
      <c r="A183" s="83" t="str">
        <f>VLOOKUP(LEFT(C183,2),Tácticas!C:D,2,FALSE)</f>
        <v>Collection</v>
      </c>
      <c r="B183" s="84" t="str">
        <f t="shared" si="17"/>
        <v>CL</v>
      </c>
      <c r="C183" s="44" t="s">
        <v>863</v>
      </c>
      <c r="D183" s="18" t="s">
        <v>847</v>
      </c>
      <c r="E183" s="19" t="s">
        <v>1112</v>
      </c>
      <c r="F183" s="18"/>
      <c r="G183" s="87">
        <f>COUNTIF(Reglas!E:E,C183)</f>
        <v>2</v>
      </c>
      <c r="H183" s="88">
        <f>IFERROR(SUMIF(Reglas!E:E,Técnicas!C183,Reglas!I:I)/G183,0)</f>
        <v>0.79</v>
      </c>
      <c r="I183" s="88">
        <f>IFERROR(SUMIF(Reglas!E:E,Técnicas!C183,Reglas!J:J)/G183,0)</f>
        <v>0.56499999999999995</v>
      </c>
      <c r="J183" s="88">
        <f>IFERROR(SUMIF(Reglas!E:E,Técnicas!C183,Reglas!K:K)/G183,0)</f>
        <v>0.94500000000000006</v>
      </c>
      <c r="K183" s="89">
        <f>IFERROR(SUMIF(Reglas!E:E,Técnicas!C183,Reglas!L:L)/G183,0)</f>
        <v>0.41867300000000002</v>
      </c>
      <c r="L183" s="90">
        <f>IFERROR(SUMIF(Reglas!E:E,Técnicas!C183,Reglas!M:M)/G183,0)</f>
        <v>0.37132700000000002</v>
      </c>
      <c r="M183" s="18"/>
      <c r="N183" s="18"/>
      <c r="O183" s="19"/>
      <c r="P183" s="18"/>
    </row>
    <row r="184" spans="1:16" ht="43.5" customHeight="1" x14ac:dyDescent="0.3">
      <c r="A184" s="83" t="str">
        <f>VLOOKUP(LEFT(C184,2),Tácticas!C:D,2,FALSE)</f>
        <v>Collection</v>
      </c>
      <c r="B184" s="84" t="str">
        <f t="shared" si="17"/>
        <v>CL</v>
      </c>
      <c r="C184" s="44" t="s">
        <v>864</v>
      </c>
      <c r="D184" s="18" t="s">
        <v>848</v>
      </c>
      <c r="E184" s="19" t="s">
        <v>1113</v>
      </c>
      <c r="F184" s="18"/>
      <c r="G184" s="87">
        <f>COUNTIF(Reglas!E:E,C184)</f>
        <v>2</v>
      </c>
      <c r="H184" s="88">
        <f>IFERROR(SUMIF(Reglas!E:E,Técnicas!C184,Reglas!I:I)/G184,0)</f>
        <v>0.81499999999999995</v>
      </c>
      <c r="I184" s="88">
        <f>IFERROR(SUMIF(Reglas!E:E,Técnicas!C184,Reglas!J:J)/G184,0)</f>
        <v>0.64999999999999991</v>
      </c>
      <c r="J184" s="88">
        <f>IFERROR(SUMIF(Reglas!E:E,Técnicas!C184,Reglas!K:K)/G184,0)</f>
        <v>0.77</v>
      </c>
      <c r="K184" s="89">
        <f>IFERROR(SUMIF(Reglas!E:E,Técnicas!C184,Reglas!L:L)/G184,0)</f>
        <v>0.40817999999999999</v>
      </c>
      <c r="L184" s="90">
        <f>IFERROR(SUMIF(Reglas!E:E,Técnicas!C184,Reglas!M:M)/G184,0)</f>
        <v>0.40681999999999996</v>
      </c>
      <c r="M184" s="18"/>
      <c r="N184" s="18"/>
      <c r="O184" s="19"/>
      <c r="P184" s="18"/>
    </row>
    <row r="185" spans="1:16" ht="43.5" customHeight="1" x14ac:dyDescent="0.3">
      <c r="A185" s="83" t="str">
        <f>VLOOKUP(LEFT(C185,2),Tácticas!C:D,2,FALSE)</f>
        <v>Collection</v>
      </c>
      <c r="B185" s="84" t="str">
        <f t="shared" si="17"/>
        <v>CL</v>
      </c>
      <c r="C185" s="44" t="s">
        <v>865</v>
      </c>
      <c r="D185" s="18" t="s">
        <v>738</v>
      </c>
      <c r="E185" s="19" t="s">
        <v>1114</v>
      </c>
      <c r="F185" s="18"/>
      <c r="G185" s="87">
        <f>COUNTIF(Reglas!E:E,C185)</f>
        <v>2</v>
      </c>
      <c r="H185" s="88">
        <f>IFERROR(SUMIF(Reglas!E:E,Técnicas!C185,Reglas!I:I)/G185,0)</f>
        <v>0.91</v>
      </c>
      <c r="I185" s="88">
        <f>IFERROR(SUMIF(Reglas!E:E,Técnicas!C185,Reglas!J:J)/G185,0)</f>
        <v>0.67500000000000004</v>
      </c>
      <c r="J185" s="88">
        <f>IFERROR(SUMIF(Reglas!E:E,Técnicas!C185,Reglas!K:K)/G185,0)</f>
        <v>0.54499999999999993</v>
      </c>
      <c r="K185" s="89">
        <f>IFERROR(SUMIF(Reglas!E:E,Técnicas!C185,Reglas!L:L)/G185,0)</f>
        <v>0.33391000000000004</v>
      </c>
      <c r="L185" s="90">
        <f>IFERROR(SUMIF(Reglas!E:E,Técnicas!C185,Reglas!M:M)/G185,0)</f>
        <v>0.57608999999999999</v>
      </c>
      <c r="M185" s="18"/>
      <c r="N185" s="18"/>
      <c r="O185" s="19"/>
      <c r="P185" s="18"/>
    </row>
    <row r="186" spans="1:16" ht="43.5" customHeight="1" x14ac:dyDescent="0.3">
      <c r="A186" s="83" t="str">
        <f>VLOOKUP(LEFT(C186,2),Tácticas!C:D,2,FALSE)</f>
        <v>Collection</v>
      </c>
      <c r="B186" s="84" t="str">
        <f t="shared" si="17"/>
        <v>CL</v>
      </c>
      <c r="C186" s="44" t="s">
        <v>866</v>
      </c>
      <c r="D186" s="18" t="s">
        <v>849</v>
      </c>
      <c r="E186" s="19" t="s">
        <v>1115</v>
      </c>
      <c r="F186" s="18"/>
      <c r="G186" s="87">
        <f>COUNTIF(Reglas!E:E,C186)</f>
        <v>2</v>
      </c>
      <c r="H186" s="88">
        <f>IFERROR(SUMIF(Reglas!E:E,Técnicas!C186,Reglas!I:I)/G186,0)</f>
        <v>0.81</v>
      </c>
      <c r="I186" s="88">
        <f>IFERROR(SUMIF(Reglas!E:E,Técnicas!C186,Reglas!J:J)/G186,0)</f>
        <v>0.6</v>
      </c>
      <c r="J186" s="88">
        <f>IFERROR(SUMIF(Reglas!E:E,Técnicas!C186,Reglas!K:K)/G186,0)</f>
        <v>0.92500000000000004</v>
      </c>
      <c r="K186" s="89">
        <f>IFERROR(SUMIF(Reglas!E:E,Técnicas!C186,Reglas!L:L)/G186,0)</f>
        <v>0.44394999999999996</v>
      </c>
      <c r="L186" s="90">
        <f>IFERROR(SUMIF(Reglas!E:E,Técnicas!C186,Reglas!M:M)/G186,0)</f>
        <v>0.36604999999999999</v>
      </c>
      <c r="M186" s="18"/>
      <c r="N186" s="18"/>
      <c r="O186" s="19"/>
      <c r="P186" s="18"/>
    </row>
    <row r="187" spans="1:16" ht="43.5" customHeight="1" x14ac:dyDescent="0.3">
      <c r="A187" s="83" t="str">
        <f>VLOOKUP(LEFT(C187,2),Tácticas!C:D,2,FALSE)</f>
        <v>Collection</v>
      </c>
      <c r="B187" s="84" t="str">
        <f t="shared" si="17"/>
        <v>CL</v>
      </c>
      <c r="C187" s="44" t="s">
        <v>867</v>
      </c>
      <c r="D187" s="18" t="s">
        <v>850</v>
      </c>
      <c r="E187" s="19" t="s">
        <v>1116</v>
      </c>
      <c r="F187" s="18"/>
      <c r="G187" s="87">
        <f>COUNTIF(Reglas!E:E,C187)</f>
        <v>2</v>
      </c>
      <c r="H187" s="88">
        <f>IFERROR(SUMIF(Reglas!E:E,Técnicas!C187,Reglas!I:I)/G187,0)</f>
        <v>0.81499999999999995</v>
      </c>
      <c r="I187" s="88">
        <f>IFERROR(SUMIF(Reglas!E:E,Técnicas!C187,Reglas!J:J)/G187,0)</f>
        <v>0.61499999999999999</v>
      </c>
      <c r="J187" s="88">
        <f>IFERROR(SUMIF(Reglas!E:E,Técnicas!C187,Reglas!K:K)/G187,0)</f>
        <v>0.91999999999999993</v>
      </c>
      <c r="K187" s="89">
        <f>IFERROR(SUMIF(Reglas!E:E,Técnicas!C187,Reglas!L:L)/G187,0)</f>
        <v>0.46092299999999997</v>
      </c>
      <c r="L187" s="90">
        <f>IFERROR(SUMIF(Reglas!E:E,Técnicas!C187,Reglas!M:M)/G187,0)</f>
        <v>0.35407699999999998</v>
      </c>
      <c r="M187" s="18"/>
      <c r="N187" s="18"/>
      <c r="O187" s="19"/>
      <c r="P187" s="18"/>
    </row>
    <row r="188" spans="1:16" ht="43.5" customHeight="1" x14ac:dyDescent="0.3">
      <c r="A188" s="83" t="str">
        <f>VLOOKUP(LEFT(C188,2),Tácticas!C:D,2,FALSE)</f>
        <v>Command &amp; Control</v>
      </c>
      <c r="B188" s="84" t="str">
        <f t="shared" si="17"/>
        <v>CC</v>
      </c>
      <c r="C188" s="44" t="s">
        <v>883</v>
      </c>
      <c r="D188" s="18" t="s">
        <v>868</v>
      </c>
      <c r="E188" s="19" t="s">
        <v>1117</v>
      </c>
      <c r="F188" s="18"/>
      <c r="G188" s="87">
        <f>COUNTIF(Reglas!E:E,C188)</f>
        <v>2</v>
      </c>
      <c r="H188" s="88">
        <f>IFERROR(SUMIF(Reglas!E:E,Técnicas!C188,Reglas!I:I)/G188,0)</f>
        <v>0.85000000000000009</v>
      </c>
      <c r="I188" s="88">
        <f>IFERROR(SUMIF(Reglas!E:E,Técnicas!C188,Reglas!J:J)/G188,0)</f>
        <v>0.67500000000000004</v>
      </c>
      <c r="J188" s="88">
        <f>IFERROR(SUMIF(Reglas!E:E,Técnicas!C188,Reglas!K:K)/G188,0)</f>
        <v>0.63500000000000001</v>
      </c>
      <c r="K188" s="89">
        <f>IFERROR(SUMIF(Reglas!E:E,Técnicas!C188,Reglas!L:L)/G188,0)</f>
        <v>0.36204999999999998</v>
      </c>
      <c r="L188" s="90">
        <f>IFERROR(SUMIF(Reglas!E:E,Técnicas!C188,Reglas!M:M)/G188,0)</f>
        <v>0.48794999999999999</v>
      </c>
      <c r="M188" s="18"/>
      <c r="N188" s="18"/>
      <c r="O188" s="19"/>
      <c r="P188" s="18"/>
    </row>
    <row r="189" spans="1:16" ht="43.5" customHeight="1" x14ac:dyDescent="0.3">
      <c r="A189" s="83" t="str">
        <f>VLOOKUP(LEFT(C189,2),Tácticas!C:D,2,FALSE)</f>
        <v>Command &amp; Control</v>
      </c>
      <c r="B189" s="84" t="str">
        <f t="shared" si="17"/>
        <v>CC</v>
      </c>
      <c r="C189" s="44" t="s">
        <v>884</v>
      </c>
      <c r="D189" s="18" t="s">
        <v>869</v>
      </c>
      <c r="E189" s="19" t="s">
        <v>1118</v>
      </c>
      <c r="F189" s="18"/>
      <c r="G189" s="87">
        <f>COUNTIF(Reglas!E:E,C189)</f>
        <v>2</v>
      </c>
      <c r="H189" s="88">
        <f>IFERROR(SUMIF(Reglas!E:E,Técnicas!C189,Reglas!I:I)/G189,0)</f>
        <v>0.78499999999999992</v>
      </c>
      <c r="I189" s="88">
        <f>IFERROR(SUMIF(Reglas!E:E,Técnicas!C189,Reglas!J:J)/G189,0)</f>
        <v>0.64999999999999991</v>
      </c>
      <c r="J189" s="88">
        <f>IFERROR(SUMIF(Reglas!E:E,Técnicas!C189,Reglas!K:K)/G189,0)</f>
        <v>0.89999999999999991</v>
      </c>
      <c r="K189" s="89">
        <f>IFERROR(SUMIF(Reglas!E:E,Técnicas!C189,Reglas!L:L)/G189,0)</f>
        <v>0.45769999999999994</v>
      </c>
      <c r="L189" s="90">
        <f>IFERROR(SUMIF(Reglas!E:E,Técnicas!C189,Reglas!M:M)/G189,0)</f>
        <v>0.32730000000000004</v>
      </c>
      <c r="M189" s="18"/>
      <c r="N189" s="18"/>
      <c r="O189" s="19"/>
      <c r="P189" s="18"/>
    </row>
    <row r="190" spans="1:16" ht="43.5" customHeight="1" x14ac:dyDescent="0.3">
      <c r="A190" s="83" t="str">
        <f>VLOOKUP(LEFT(C190,2),Tácticas!C:D,2,FALSE)</f>
        <v>Command &amp; Control</v>
      </c>
      <c r="B190" s="84" t="str">
        <f t="shared" si="17"/>
        <v>CC</v>
      </c>
      <c r="C190" s="44" t="s">
        <v>885</v>
      </c>
      <c r="D190" s="18" t="s">
        <v>870</v>
      </c>
      <c r="E190" s="19" t="s">
        <v>1119</v>
      </c>
      <c r="F190" s="18"/>
      <c r="G190" s="87">
        <f>COUNTIF(Reglas!E:E,C190)</f>
        <v>2</v>
      </c>
      <c r="H190" s="88">
        <f>IFERROR(SUMIF(Reglas!E:E,Técnicas!C190,Reglas!I:I)/G190,0)</f>
        <v>0.86499999999999999</v>
      </c>
      <c r="I190" s="88">
        <f>IFERROR(SUMIF(Reglas!E:E,Técnicas!C190,Reglas!J:J)/G190,0)</f>
        <v>0.71500000000000008</v>
      </c>
      <c r="J190" s="88">
        <f>IFERROR(SUMIF(Reglas!E:E,Técnicas!C190,Reglas!K:K)/G190,0)</f>
        <v>0.79</v>
      </c>
      <c r="K190" s="89">
        <f>IFERROR(SUMIF(Reglas!E:E,Técnicas!C190,Reglas!L:L)/G190,0)</f>
        <v>0.48087299999999999</v>
      </c>
      <c r="L190" s="90">
        <f>IFERROR(SUMIF(Reglas!E:E,Técnicas!C190,Reglas!M:M)/G190,0)</f>
        <v>0.384127</v>
      </c>
      <c r="M190" s="18"/>
      <c r="N190" s="18"/>
      <c r="O190" s="19"/>
      <c r="P190" s="18"/>
    </row>
    <row r="191" spans="1:16" ht="43.5" customHeight="1" x14ac:dyDescent="0.3">
      <c r="A191" s="83" t="str">
        <f>VLOOKUP(LEFT(C191,2),Tácticas!C:D,2,FALSE)</f>
        <v>Command &amp; Control</v>
      </c>
      <c r="B191" s="84" t="str">
        <f t="shared" si="17"/>
        <v>CC</v>
      </c>
      <c r="C191" s="44" t="s">
        <v>886</v>
      </c>
      <c r="D191" s="18" t="s">
        <v>871</v>
      </c>
      <c r="E191" s="19" t="s">
        <v>1120</v>
      </c>
      <c r="F191" s="18"/>
      <c r="G191" s="87">
        <f>COUNTIF(Reglas!E:E,C191)</f>
        <v>2</v>
      </c>
      <c r="H191" s="88">
        <f>IFERROR(SUMIF(Reglas!E:E,Técnicas!C191,Reglas!I:I)/G191,0)</f>
        <v>0.8</v>
      </c>
      <c r="I191" s="88">
        <f>IFERROR(SUMIF(Reglas!E:E,Técnicas!C191,Reglas!J:J)/G191,0)</f>
        <v>0.7</v>
      </c>
      <c r="J191" s="88">
        <f>IFERROR(SUMIF(Reglas!E:E,Técnicas!C191,Reglas!K:K)/G191,0)</f>
        <v>0.87</v>
      </c>
      <c r="K191" s="89">
        <f>IFERROR(SUMIF(Reglas!E:E,Técnicas!C191,Reglas!L:L)/G191,0)</f>
        <v>0.48691999999999991</v>
      </c>
      <c r="L191" s="90">
        <f>IFERROR(SUMIF(Reglas!E:E,Técnicas!C191,Reglas!M:M)/G191,0)</f>
        <v>0.31308000000000002</v>
      </c>
      <c r="M191" s="18"/>
      <c r="N191" s="18"/>
      <c r="O191" s="19"/>
      <c r="P191" s="18"/>
    </row>
    <row r="192" spans="1:16" ht="43.5" customHeight="1" x14ac:dyDescent="0.3">
      <c r="A192" s="83" t="str">
        <f>VLOOKUP(LEFT(C192,2),Tácticas!C:D,2,FALSE)</f>
        <v>Command &amp; Control</v>
      </c>
      <c r="B192" s="84" t="str">
        <f t="shared" si="17"/>
        <v>CC</v>
      </c>
      <c r="C192" s="44" t="s">
        <v>887</v>
      </c>
      <c r="D192" s="18" t="s">
        <v>872</v>
      </c>
      <c r="E192" s="19" t="s">
        <v>1121</v>
      </c>
      <c r="F192" s="18"/>
      <c r="G192" s="87">
        <f>COUNTIF(Reglas!E:E,C192)</f>
        <v>2</v>
      </c>
      <c r="H192" s="88">
        <f>IFERROR(SUMIF(Reglas!E:E,Técnicas!C192,Reglas!I:I)/G192,0)</f>
        <v>0.84000000000000008</v>
      </c>
      <c r="I192" s="88">
        <f>IFERROR(SUMIF(Reglas!E:E,Técnicas!C192,Reglas!J:J)/G192,0)</f>
        <v>0.66500000000000004</v>
      </c>
      <c r="J192" s="88">
        <f>IFERROR(SUMIF(Reglas!E:E,Técnicas!C192,Reglas!K:K)/G192,0)</f>
        <v>0.69500000000000006</v>
      </c>
      <c r="K192" s="89">
        <f>IFERROR(SUMIF(Reglas!E:E,Técnicas!C192,Reglas!L:L)/G192,0)</f>
        <v>0.37617299999999998</v>
      </c>
      <c r="L192" s="90">
        <f>IFERROR(SUMIF(Reglas!E:E,Técnicas!C192,Reglas!M:M)/G192,0)</f>
        <v>0.46382699999999999</v>
      </c>
      <c r="M192" s="18"/>
      <c r="N192" s="18"/>
      <c r="O192" s="19"/>
      <c r="P192" s="18"/>
    </row>
    <row r="193" spans="1:16" ht="43.5" customHeight="1" x14ac:dyDescent="0.3">
      <c r="A193" s="83" t="str">
        <f>VLOOKUP(LEFT(C193,2),Tácticas!C:D,2,FALSE)</f>
        <v>Command &amp; Control</v>
      </c>
      <c r="B193" s="84" t="str">
        <f t="shared" si="17"/>
        <v>CC</v>
      </c>
      <c r="C193" s="44" t="s">
        <v>888</v>
      </c>
      <c r="D193" s="18" t="s">
        <v>873</v>
      </c>
      <c r="E193" s="19" t="s">
        <v>1122</v>
      </c>
      <c r="F193" s="18"/>
      <c r="G193" s="87">
        <f>COUNTIF(Reglas!E:E,C193)</f>
        <v>2</v>
      </c>
      <c r="H193" s="88">
        <f>IFERROR(SUMIF(Reglas!E:E,Técnicas!C193,Reglas!I:I)/G193,0)</f>
        <v>0.79</v>
      </c>
      <c r="I193" s="88">
        <f>IFERROR(SUMIF(Reglas!E:E,Técnicas!C193,Reglas!J:J)/G193,0)</f>
        <v>0.6</v>
      </c>
      <c r="J193" s="88">
        <f>IFERROR(SUMIF(Reglas!E:E,Técnicas!C193,Reglas!K:K)/G193,0)</f>
        <v>0.84000000000000008</v>
      </c>
      <c r="K193" s="89">
        <f>IFERROR(SUMIF(Reglas!E:E,Técnicas!C193,Reglas!L:L)/G193,0)</f>
        <v>0.38563999999999998</v>
      </c>
      <c r="L193" s="90">
        <f>IFERROR(SUMIF(Reglas!E:E,Técnicas!C193,Reglas!M:M)/G193,0)</f>
        <v>0.40436000000000005</v>
      </c>
      <c r="M193" s="18"/>
      <c r="N193" s="18"/>
      <c r="O193" s="19"/>
      <c r="P193" s="18"/>
    </row>
    <row r="194" spans="1:16" ht="43.5" customHeight="1" x14ac:dyDescent="0.3">
      <c r="A194" s="83" t="str">
        <f>VLOOKUP(LEFT(C194,2),Tácticas!C:D,2,FALSE)</f>
        <v>Command &amp; Control</v>
      </c>
      <c r="B194" s="84" t="str">
        <f t="shared" si="17"/>
        <v>CC</v>
      </c>
      <c r="C194" s="44" t="s">
        <v>889</v>
      </c>
      <c r="D194" s="18" t="s">
        <v>874</v>
      </c>
      <c r="E194" s="19" t="s">
        <v>1123</v>
      </c>
      <c r="F194" s="18"/>
      <c r="G194" s="87">
        <f>COUNTIF(Reglas!E:E,C194)</f>
        <v>2</v>
      </c>
      <c r="H194" s="88">
        <f>IFERROR(SUMIF(Reglas!E:E,Técnicas!C194,Reglas!I:I)/G194,0)</f>
        <v>0.8</v>
      </c>
      <c r="I194" s="88">
        <f>IFERROR(SUMIF(Reglas!E:E,Técnicas!C194,Reglas!J:J)/G194,0)</f>
        <v>0.6</v>
      </c>
      <c r="J194" s="88">
        <f>IFERROR(SUMIF(Reglas!E:E,Técnicas!C194,Reglas!K:K)/G194,0)</f>
        <v>0.875</v>
      </c>
      <c r="K194" s="89">
        <f>IFERROR(SUMIF(Reglas!E:E,Técnicas!C194,Reglas!L:L)/G194,0)</f>
        <v>0.41774999999999995</v>
      </c>
      <c r="L194" s="90">
        <f>IFERROR(SUMIF(Reglas!E:E,Técnicas!C194,Reglas!M:M)/G194,0)</f>
        <v>0.38224999999999998</v>
      </c>
      <c r="M194" s="18"/>
      <c r="N194" s="18"/>
      <c r="O194" s="19"/>
      <c r="P194" s="18"/>
    </row>
    <row r="195" spans="1:16" ht="43.5" customHeight="1" x14ac:dyDescent="0.3">
      <c r="A195" s="83" t="str">
        <f>VLOOKUP(LEFT(C195,2),Tácticas!C:D,2,FALSE)</f>
        <v>Command &amp; Control</v>
      </c>
      <c r="B195" s="84" t="str">
        <f t="shared" si="17"/>
        <v>CC</v>
      </c>
      <c r="C195" s="44" t="s">
        <v>890</v>
      </c>
      <c r="D195" s="18" t="s">
        <v>875</v>
      </c>
      <c r="E195" s="19" t="s">
        <v>1124</v>
      </c>
      <c r="F195" s="18"/>
      <c r="G195" s="87">
        <f>COUNTIF(Reglas!E:E,C195)</f>
        <v>2</v>
      </c>
      <c r="H195" s="88">
        <f>IFERROR(SUMIF(Reglas!E:E,Técnicas!C195,Reglas!I:I)/G195,0)</f>
        <v>0.93500000000000005</v>
      </c>
      <c r="I195" s="88">
        <f>IFERROR(SUMIF(Reglas!E:E,Técnicas!C195,Reglas!J:J)/G195,0)</f>
        <v>0.72500000000000009</v>
      </c>
      <c r="J195" s="88">
        <f>IFERROR(SUMIF(Reglas!E:E,Técnicas!C195,Reglas!K:K)/G195,0)</f>
        <v>0.6399999999999999</v>
      </c>
      <c r="K195" s="89">
        <f>IFERROR(SUMIF(Reglas!E:E,Técnicas!C195,Reglas!L:L)/G195,0)</f>
        <v>0.43861</v>
      </c>
      <c r="L195" s="90">
        <f>IFERROR(SUMIF(Reglas!E:E,Técnicas!C195,Reglas!M:M)/G195,0)</f>
        <v>0.49639</v>
      </c>
      <c r="M195" s="18"/>
      <c r="N195" s="18"/>
      <c r="O195" s="19"/>
      <c r="P195" s="18"/>
    </row>
    <row r="196" spans="1:16" ht="43.5" customHeight="1" x14ac:dyDescent="0.3">
      <c r="A196" s="83" t="str">
        <f>VLOOKUP(LEFT(C196,2),Tácticas!C:D,2,FALSE)</f>
        <v>Command &amp; Control</v>
      </c>
      <c r="B196" s="84" t="str">
        <f t="shared" si="17"/>
        <v>CC</v>
      </c>
      <c r="C196" s="44" t="s">
        <v>891</v>
      </c>
      <c r="D196" s="18" t="s">
        <v>876</v>
      </c>
      <c r="E196" s="19" t="s">
        <v>1125</v>
      </c>
      <c r="F196" s="18"/>
      <c r="G196" s="87">
        <f>COUNTIF(Reglas!E:E,C196)</f>
        <v>2</v>
      </c>
      <c r="H196" s="88">
        <f>IFERROR(SUMIF(Reglas!E:E,Técnicas!C196,Reglas!I:I)/G196,0)</f>
        <v>0.83499999999999996</v>
      </c>
      <c r="I196" s="88">
        <f>IFERROR(SUMIF(Reglas!E:E,Técnicas!C196,Reglas!J:J)/G196,0)</f>
        <v>0.64999999999999991</v>
      </c>
      <c r="J196" s="88">
        <f>IFERROR(SUMIF(Reglas!E:E,Técnicas!C196,Reglas!K:K)/G196,0)</f>
        <v>0.8</v>
      </c>
      <c r="K196" s="89">
        <f>IFERROR(SUMIF(Reglas!E:E,Técnicas!C196,Reglas!L:L)/G196,0)</f>
        <v>0.43519999999999998</v>
      </c>
      <c r="L196" s="90">
        <f>IFERROR(SUMIF(Reglas!E:E,Técnicas!C196,Reglas!M:M)/G196,0)</f>
        <v>0.39979999999999999</v>
      </c>
      <c r="M196" s="18"/>
      <c r="N196" s="18"/>
      <c r="O196" s="19"/>
      <c r="P196" s="18"/>
    </row>
    <row r="197" spans="1:16" ht="43.5" customHeight="1" x14ac:dyDescent="0.3">
      <c r="A197" s="83" t="str">
        <f>VLOOKUP(LEFT(C197,2),Tácticas!C:D,2,FALSE)</f>
        <v>Command &amp; Control</v>
      </c>
      <c r="B197" s="84" t="str">
        <f t="shared" si="17"/>
        <v>CC</v>
      </c>
      <c r="C197" s="44" t="s">
        <v>892</v>
      </c>
      <c r="D197" s="18" t="s">
        <v>877</v>
      </c>
      <c r="E197" s="19" t="s">
        <v>1126</v>
      </c>
      <c r="F197" s="18"/>
      <c r="G197" s="87">
        <f>COUNTIF(Reglas!E:E,C197)</f>
        <v>2</v>
      </c>
      <c r="H197" s="88">
        <f>IFERROR(SUMIF(Reglas!E:E,Técnicas!C197,Reglas!I:I)/G197,0)</f>
        <v>0.85000000000000009</v>
      </c>
      <c r="I197" s="88">
        <f>IFERROR(SUMIF(Reglas!E:E,Técnicas!C197,Reglas!J:J)/G197,0)</f>
        <v>0.64</v>
      </c>
      <c r="J197" s="88">
        <f>IFERROR(SUMIF(Reglas!E:E,Técnicas!C197,Reglas!K:K)/G197,0)</f>
        <v>0.74</v>
      </c>
      <c r="K197" s="89">
        <f>IFERROR(SUMIF(Reglas!E:E,Técnicas!C197,Reglas!L:L)/G197,0)</f>
        <v>0.39508300000000002</v>
      </c>
      <c r="L197" s="90">
        <f>IFERROR(SUMIF(Reglas!E:E,Técnicas!C197,Reglas!M:M)/G197,0)</f>
        <v>0.45491700000000002</v>
      </c>
      <c r="M197" s="18"/>
      <c r="N197" s="18"/>
      <c r="O197" s="19"/>
      <c r="P197" s="18"/>
    </row>
    <row r="198" spans="1:16" ht="43.5" customHeight="1" x14ac:dyDescent="0.3">
      <c r="A198" s="83" t="str">
        <f>VLOOKUP(LEFT(C198,2),Tácticas!C:D,2,FALSE)</f>
        <v>Command &amp; Control</v>
      </c>
      <c r="B198" s="84" t="str">
        <f t="shared" si="17"/>
        <v>CC</v>
      </c>
      <c r="C198" s="44" t="s">
        <v>893</v>
      </c>
      <c r="D198" s="18" t="s">
        <v>878</v>
      </c>
      <c r="E198" s="19" t="s">
        <v>1127</v>
      </c>
      <c r="F198" s="18"/>
      <c r="G198" s="87">
        <f>COUNTIF(Reglas!E:E,C198)</f>
        <v>2</v>
      </c>
      <c r="H198" s="88">
        <f>IFERROR(SUMIF(Reglas!E:E,Técnicas!C198,Reglas!I:I)/G198,0)</f>
        <v>0.8</v>
      </c>
      <c r="I198" s="88">
        <f>IFERROR(SUMIF(Reglas!E:E,Técnicas!C198,Reglas!J:J)/G198,0)</f>
        <v>0.7</v>
      </c>
      <c r="J198" s="88">
        <f>IFERROR(SUMIF(Reglas!E:E,Técnicas!C198,Reglas!K:K)/G198,0)</f>
        <v>0.875</v>
      </c>
      <c r="K198" s="89">
        <f>IFERROR(SUMIF(Reglas!E:E,Técnicas!C198,Reglas!L:L)/G198,0)</f>
        <v>0.48964999999999992</v>
      </c>
      <c r="L198" s="90">
        <f>IFERROR(SUMIF(Reglas!E:E,Técnicas!C198,Reglas!M:M)/G198,0)</f>
        <v>0.31035000000000001</v>
      </c>
      <c r="M198" s="18"/>
      <c r="N198" s="18"/>
      <c r="O198" s="19"/>
      <c r="P198" s="18"/>
    </row>
    <row r="199" spans="1:16" ht="43.5" customHeight="1" x14ac:dyDescent="0.3">
      <c r="A199" s="83" t="str">
        <f>VLOOKUP(LEFT(C199,2),Tácticas!C:D,2,FALSE)</f>
        <v>Command &amp; Control</v>
      </c>
      <c r="B199" s="84" t="str">
        <f t="shared" si="17"/>
        <v>CC</v>
      </c>
      <c r="C199" s="44" t="s">
        <v>894</v>
      </c>
      <c r="D199" s="18" t="s">
        <v>879</v>
      </c>
      <c r="E199" s="19" t="s">
        <v>1128</v>
      </c>
      <c r="F199" s="18"/>
      <c r="G199" s="87">
        <f>COUNTIF(Reglas!E:E,C199)</f>
        <v>2</v>
      </c>
      <c r="H199" s="88">
        <f>IFERROR(SUMIF(Reglas!E:E,Técnicas!C199,Reglas!I:I)/G199,0)</f>
        <v>0.76500000000000001</v>
      </c>
      <c r="I199" s="88">
        <f>IFERROR(SUMIF(Reglas!E:E,Técnicas!C199,Reglas!J:J)/G199,0)</f>
        <v>0.61499999999999999</v>
      </c>
      <c r="J199" s="88">
        <f>IFERROR(SUMIF(Reglas!E:E,Técnicas!C199,Reglas!K:K)/G199,0)</f>
        <v>0.91999999999999993</v>
      </c>
      <c r="K199" s="89">
        <f>IFERROR(SUMIF(Reglas!E:E,Técnicas!C199,Reglas!L:L)/G199,0)</f>
        <v>0.432423</v>
      </c>
      <c r="L199" s="90">
        <f>IFERROR(SUMIF(Reglas!E:E,Técnicas!C199,Reglas!M:M)/G199,0)</f>
        <v>0.33257700000000001</v>
      </c>
      <c r="M199" s="18"/>
      <c r="N199" s="18"/>
      <c r="O199" s="19"/>
      <c r="P199" s="18"/>
    </row>
    <row r="200" spans="1:16" ht="43.5" customHeight="1" x14ac:dyDescent="0.3">
      <c r="A200" s="83" t="str">
        <f>VLOOKUP(LEFT(C200,2),Tácticas!C:D,2,FALSE)</f>
        <v>Command &amp; Control</v>
      </c>
      <c r="B200" s="84" t="str">
        <f t="shared" ref="B200:B225" si="18">LEFT(C200,2)</f>
        <v>CC</v>
      </c>
      <c r="C200" s="44" t="s">
        <v>895</v>
      </c>
      <c r="D200" s="18" t="s">
        <v>880</v>
      </c>
      <c r="E200" s="19" t="s">
        <v>1129</v>
      </c>
      <c r="F200" s="18"/>
      <c r="G200" s="87">
        <f>COUNTIF(Reglas!E:E,C200)</f>
        <v>2</v>
      </c>
      <c r="H200" s="88">
        <f>IFERROR(SUMIF(Reglas!E:E,Técnicas!C200,Reglas!I:I)/G200,0)</f>
        <v>0.86499999999999999</v>
      </c>
      <c r="I200" s="88">
        <f>IFERROR(SUMIF(Reglas!E:E,Técnicas!C200,Reglas!J:J)/G200,0)</f>
        <v>0.75</v>
      </c>
      <c r="J200" s="88">
        <f>IFERROR(SUMIF(Reglas!E:E,Técnicas!C200,Reglas!K:K)/G200,0)</f>
        <v>0.77</v>
      </c>
      <c r="K200" s="89">
        <f>IFERROR(SUMIF(Reglas!E:E,Técnicas!C200,Reglas!L:L)/G200,0)</f>
        <v>0.49424999999999997</v>
      </c>
      <c r="L200" s="90">
        <f>IFERROR(SUMIF(Reglas!E:E,Técnicas!C200,Reglas!M:M)/G200,0)</f>
        <v>0.37075000000000002</v>
      </c>
      <c r="M200" s="18"/>
      <c r="N200" s="18"/>
      <c r="O200" s="19"/>
      <c r="P200" s="18"/>
    </row>
    <row r="201" spans="1:16" ht="43.5" customHeight="1" x14ac:dyDescent="0.3">
      <c r="A201" s="83" t="str">
        <f>VLOOKUP(LEFT(C201,2),Tácticas!C:D,2,FALSE)</f>
        <v>Command &amp; Control</v>
      </c>
      <c r="B201" s="84" t="str">
        <f t="shared" si="18"/>
        <v>CC</v>
      </c>
      <c r="C201" s="44" t="s">
        <v>896</v>
      </c>
      <c r="D201" s="18" t="s">
        <v>881</v>
      </c>
      <c r="E201" s="19" t="s">
        <v>1130</v>
      </c>
      <c r="F201" s="18"/>
      <c r="G201" s="87">
        <f>COUNTIF(Reglas!E:E,C201)</f>
        <v>2</v>
      </c>
      <c r="H201" s="88">
        <f>IFERROR(SUMIF(Reglas!E:E,Técnicas!C201,Reglas!I:I)/G201,0)</f>
        <v>0.86</v>
      </c>
      <c r="I201" s="88">
        <f>IFERROR(SUMIF(Reglas!E:E,Técnicas!C201,Reglas!J:J)/G201,0)</f>
        <v>0.7</v>
      </c>
      <c r="J201" s="88">
        <f>IFERROR(SUMIF(Reglas!E:E,Técnicas!C201,Reglas!K:K)/G201,0)</f>
        <v>0.67500000000000004</v>
      </c>
      <c r="K201" s="89">
        <f>IFERROR(SUMIF(Reglas!E:E,Técnicas!C201,Reglas!L:L)/G201,0)</f>
        <v>0.40144999999999997</v>
      </c>
      <c r="L201" s="90">
        <f>IFERROR(SUMIF(Reglas!E:E,Técnicas!C201,Reglas!M:M)/G201,0)</f>
        <v>0.45855000000000001</v>
      </c>
      <c r="M201" s="18"/>
      <c r="N201" s="18"/>
      <c r="O201" s="19"/>
      <c r="P201" s="18"/>
    </row>
    <row r="202" spans="1:16" ht="43.5" customHeight="1" x14ac:dyDescent="0.3">
      <c r="A202" s="83" t="str">
        <f>VLOOKUP(LEFT(C202,2),Tácticas!C:D,2,FALSE)</f>
        <v>Command &amp; Control</v>
      </c>
      <c r="B202" s="84" t="str">
        <f t="shared" si="18"/>
        <v>CC</v>
      </c>
      <c r="C202" s="44" t="s">
        <v>897</v>
      </c>
      <c r="D202" s="18" t="s">
        <v>610</v>
      </c>
      <c r="E202" s="19" t="s">
        <v>1131</v>
      </c>
      <c r="F202" s="18"/>
      <c r="G202" s="87">
        <f>COUNTIF(Reglas!E:E,C202)</f>
        <v>2</v>
      </c>
      <c r="H202" s="88">
        <f>IFERROR(SUMIF(Reglas!E:E,Técnicas!C202,Reglas!I:I)/G202,0)</f>
        <v>0.79</v>
      </c>
      <c r="I202" s="88">
        <f>IFERROR(SUMIF(Reglas!E:E,Técnicas!C202,Reglas!J:J)/G202,0)</f>
        <v>0.56499999999999995</v>
      </c>
      <c r="J202" s="88">
        <f>IFERROR(SUMIF(Reglas!E:E,Técnicas!C202,Reglas!K:K)/G202,0)</f>
        <v>0.94500000000000006</v>
      </c>
      <c r="K202" s="89">
        <f>IFERROR(SUMIF(Reglas!E:E,Técnicas!C202,Reglas!L:L)/G202,0)</f>
        <v>0.41867300000000002</v>
      </c>
      <c r="L202" s="90">
        <f>IFERROR(SUMIF(Reglas!E:E,Técnicas!C202,Reglas!M:M)/G202,0)</f>
        <v>0.37132700000000002</v>
      </c>
      <c r="M202" s="18"/>
      <c r="N202" s="18"/>
      <c r="O202" s="19"/>
      <c r="P202" s="18"/>
    </row>
    <row r="203" spans="1:16" ht="43.5" customHeight="1" x14ac:dyDescent="0.3">
      <c r="A203" s="83" t="str">
        <f>VLOOKUP(LEFT(C203,2),Tácticas!C:D,2,FALSE)</f>
        <v>Command &amp; Control</v>
      </c>
      <c r="B203" s="84" t="str">
        <f t="shared" si="18"/>
        <v>CC</v>
      </c>
      <c r="C203" s="44" t="s">
        <v>898</v>
      </c>
      <c r="D203" s="18" t="s">
        <v>882</v>
      </c>
      <c r="E203" s="19" t="s">
        <v>1132</v>
      </c>
      <c r="F203" s="18"/>
      <c r="G203" s="87">
        <f>COUNTIF(Reglas!E:E,C203)</f>
        <v>2</v>
      </c>
      <c r="H203" s="88">
        <f>IFERROR(SUMIF(Reglas!E:E,Técnicas!C203,Reglas!I:I)/G203,0)</f>
        <v>0.81499999999999995</v>
      </c>
      <c r="I203" s="88">
        <f>IFERROR(SUMIF(Reglas!E:E,Técnicas!C203,Reglas!J:J)/G203,0)</f>
        <v>0.64999999999999991</v>
      </c>
      <c r="J203" s="88">
        <f>IFERROR(SUMIF(Reglas!E:E,Técnicas!C203,Reglas!K:K)/G203,0)</f>
        <v>0.77500000000000002</v>
      </c>
      <c r="K203" s="89">
        <f>IFERROR(SUMIF(Reglas!E:E,Técnicas!C203,Reglas!L:L)/G203,0)</f>
        <v>0.41091</v>
      </c>
      <c r="L203" s="90">
        <f>IFERROR(SUMIF(Reglas!E:E,Técnicas!C203,Reglas!M:M)/G203,0)</f>
        <v>0.40408999999999995</v>
      </c>
      <c r="M203" s="18"/>
      <c r="N203" s="18"/>
      <c r="O203" s="19"/>
      <c r="P203" s="18"/>
    </row>
    <row r="204" spans="1:16" ht="43.5" customHeight="1" x14ac:dyDescent="0.3">
      <c r="A204" s="83" t="str">
        <f>VLOOKUP(LEFT(C204,2),Tácticas!C:D,2,FALSE)</f>
        <v>Exfiltration</v>
      </c>
      <c r="B204" s="84" t="str">
        <f t="shared" si="18"/>
        <v>ET</v>
      </c>
      <c r="C204" s="44" t="s">
        <v>908</v>
      </c>
      <c r="D204" s="18" t="s">
        <v>899</v>
      </c>
      <c r="E204" s="19" t="s">
        <v>1133</v>
      </c>
      <c r="F204" s="18"/>
      <c r="G204" s="87">
        <f>COUNTIF(Reglas!E:E,C204)</f>
        <v>2</v>
      </c>
      <c r="H204" s="88">
        <f>IFERROR(SUMIF(Reglas!E:E,Técnicas!C204,Reglas!I:I)/G204,0)</f>
        <v>0.83499999999999996</v>
      </c>
      <c r="I204" s="88">
        <f>IFERROR(SUMIF(Reglas!E:E,Técnicas!C204,Reglas!J:J)/G204,0)</f>
        <v>0.625</v>
      </c>
      <c r="J204" s="88">
        <f>IFERROR(SUMIF(Reglas!E:E,Técnicas!C204,Reglas!K:K)/G204,0)</f>
        <v>0.77</v>
      </c>
      <c r="K204" s="89">
        <f>IFERROR(SUMIF(Reglas!E:E,Técnicas!C204,Reglas!L:L)/G204,0)</f>
        <v>0.39015999999999995</v>
      </c>
      <c r="L204" s="90">
        <f>IFERROR(SUMIF(Reglas!E:E,Técnicas!C204,Reglas!M:M)/G204,0)</f>
        <v>0.44484000000000001</v>
      </c>
      <c r="M204" s="18"/>
      <c r="N204" s="18"/>
      <c r="O204" s="19"/>
      <c r="P204" s="18"/>
    </row>
    <row r="205" spans="1:16" ht="43.5" customHeight="1" x14ac:dyDescent="0.3">
      <c r="A205" s="83" t="str">
        <f>VLOOKUP(LEFT(C205,2),Tácticas!C:D,2,FALSE)</f>
        <v>Exfiltration</v>
      </c>
      <c r="B205" s="84" t="str">
        <f t="shared" si="18"/>
        <v>ET</v>
      </c>
      <c r="C205" s="44" t="s">
        <v>909</v>
      </c>
      <c r="D205" s="18" t="s">
        <v>900</v>
      </c>
      <c r="E205" s="19" t="s">
        <v>1134</v>
      </c>
      <c r="F205" s="18"/>
      <c r="G205" s="87">
        <f>COUNTIF(Reglas!E:E,C205)</f>
        <v>2</v>
      </c>
      <c r="H205" s="88">
        <f>IFERROR(SUMIF(Reglas!E:E,Técnicas!C205,Reglas!I:I)/G205,0)</f>
        <v>0.88500000000000001</v>
      </c>
      <c r="I205" s="88">
        <f>IFERROR(SUMIF(Reglas!E:E,Técnicas!C205,Reglas!J:J)/G205,0)</f>
        <v>0.75</v>
      </c>
      <c r="J205" s="88">
        <f>IFERROR(SUMIF(Reglas!E:E,Técnicas!C205,Reglas!K:K)/G205,0)</f>
        <v>0.77</v>
      </c>
      <c r="K205" s="89">
        <f>IFERROR(SUMIF(Reglas!E:E,Técnicas!C205,Reglas!L:L)/G205,0)</f>
        <v>0.50614999999999999</v>
      </c>
      <c r="L205" s="90">
        <f>IFERROR(SUMIF(Reglas!E:E,Técnicas!C205,Reglas!M:M)/G205,0)</f>
        <v>0.37885000000000002</v>
      </c>
      <c r="M205" s="18"/>
      <c r="N205" s="18"/>
      <c r="O205" s="19"/>
      <c r="P205" s="18"/>
    </row>
    <row r="206" spans="1:16" ht="43.5" customHeight="1" x14ac:dyDescent="0.3">
      <c r="A206" s="83" t="str">
        <f>VLOOKUP(LEFT(C206,2),Tácticas!C:D,2,FALSE)</f>
        <v>Exfiltration</v>
      </c>
      <c r="B206" s="84" t="str">
        <f t="shared" si="18"/>
        <v>ET</v>
      </c>
      <c r="C206" s="44" t="s">
        <v>910</v>
      </c>
      <c r="D206" s="18" t="s">
        <v>901</v>
      </c>
      <c r="E206" s="19" t="s">
        <v>1135</v>
      </c>
      <c r="F206" s="18"/>
      <c r="G206" s="87">
        <f>COUNTIF(Reglas!E:E,C206)</f>
        <v>2</v>
      </c>
      <c r="H206" s="88">
        <f>IFERROR(SUMIF(Reglas!E:E,Técnicas!C206,Reglas!I:I)/G206,0)</f>
        <v>0.78</v>
      </c>
      <c r="I206" s="88">
        <f>IFERROR(SUMIF(Reglas!E:E,Técnicas!C206,Reglas!J:J)/G206,0)</f>
        <v>0.66500000000000004</v>
      </c>
      <c r="J206" s="88">
        <f>IFERROR(SUMIF(Reglas!E:E,Técnicas!C206,Reglas!K:K)/G206,0)</f>
        <v>0.81499999999999995</v>
      </c>
      <c r="K206" s="89">
        <f>IFERROR(SUMIF(Reglas!E:E,Técnicas!C206,Reglas!L:L)/G206,0)</f>
        <v>0.42069299999999998</v>
      </c>
      <c r="L206" s="90">
        <f>IFERROR(SUMIF(Reglas!E:E,Técnicas!C206,Reglas!M:M)/G206,0)</f>
        <v>0.35930700000000004</v>
      </c>
      <c r="M206" s="18"/>
      <c r="N206" s="18"/>
      <c r="O206" s="19"/>
      <c r="P206" s="18"/>
    </row>
    <row r="207" spans="1:16" ht="43.5" customHeight="1" x14ac:dyDescent="0.3">
      <c r="A207" s="83" t="str">
        <f>VLOOKUP(LEFT(C207,2),Tácticas!C:D,2,FALSE)</f>
        <v>Exfiltration</v>
      </c>
      <c r="B207" s="84" t="str">
        <f t="shared" si="18"/>
        <v>ET</v>
      </c>
      <c r="C207" s="44" t="s">
        <v>911</v>
      </c>
      <c r="D207" s="18" t="s">
        <v>902</v>
      </c>
      <c r="E207" s="19" t="s">
        <v>1136</v>
      </c>
      <c r="F207" s="18"/>
      <c r="G207" s="87">
        <f>COUNTIF(Reglas!E:E,C207)</f>
        <v>2</v>
      </c>
      <c r="H207" s="88">
        <f>IFERROR(SUMIF(Reglas!E:E,Técnicas!C207,Reglas!I:I)/G207,0)</f>
        <v>0.84000000000000008</v>
      </c>
      <c r="I207" s="88">
        <f>IFERROR(SUMIF(Reglas!E:E,Técnicas!C207,Reglas!J:J)/G207,0)</f>
        <v>0.7</v>
      </c>
      <c r="J207" s="88">
        <f>IFERROR(SUMIF(Reglas!E:E,Técnicas!C207,Reglas!K:K)/G207,0)</f>
        <v>0.59000000000000008</v>
      </c>
      <c r="K207" s="89">
        <f>IFERROR(SUMIF(Reglas!E:E,Técnicas!C207,Reglas!L:L)/G207,0)</f>
        <v>0.34314</v>
      </c>
      <c r="L207" s="90">
        <f>IFERROR(SUMIF(Reglas!E:E,Técnicas!C207,Reglas!M:M)/G207,0)</f>
        <v>0.49685999999999997</v>
      </c>
      <c r="M207" s="18"/>
      <c r="N207" s="18"/>
      <c r="O207" s="19"/>
      <c r="P207" s="18"/>
    </row>
    <row r="208" spans="1:16" ht="43.5" customHeight="1" x14ac:dyDescent="0.3">
      <c r="A208" s="83" t="str">
        <f>VLOOKUP(LEFT(C208,2),Tácticas!C:D,2,FALSE)</f>
        <v>Exfiltration</v>
      </c>
      <c r="B208" s="84" t="str">
        <f t="shared" si="18"/>
        <v>ET</v>
      </c>
      <c r="C208" s="44" t="s">
        <v>912</v>
      </c>
      <c r="D208" s="18" t="s">
        <v>903</v>
      </c>
      <c r="E208" s="19" t="s">
        <v>1137</v>
      </c>
      <c r="F208" s="18"/>
      <c r="G208" s="87">
        <f>COUNTIF(Reglas!E:E,C208)</f>
        <v>2</v>
      </c>
      <c r="H208" s="88">
        <f>IFERROR(SUMIF(Reglas!E:E,Técnicas!C208,Reglas!I:I)/G208,0)</f>
        <v>0.77500000000000002</v>
      </c>
      <c r="I208" s="88">
        <f>IFERROR(SUMIF(Reglas!E:E,Técnicas!C208,Reglas!J:J)/G208,0)</f>
        <v>0.55000000000000004</v>
      </c>
      <c r="J208" s="88">
        <f>IFERROR(SUMIF(Reglas!E:E,Técnicas!C208,Reglas!K:K)/G208,0)</f>
        <v>0.97499999999999998</v>
      </c>
      <c r="K208" s="89">
        <f>IFERROR(SUMIF(Reglas!E:E,Técnicas!C208,Reglas!L:L)/G208,0)</f>
        <v>0.41374999999999995</v>
      </c>
      <c r="L208" s="90">
        <f>IFERROR(SUMIF(Reglas!E:E,Técnicas!C208,Reglas!M:M)/G208,0)</f>
        <v>0.36125000000000007</v>
      </c>
      <c r="M208" s="18"/>
      <c r="N208" s="18"/>
      <c r="O208" s="19"/>
      <c r="P208" s="18"/>
    </row>
    <row r="209" spans="1:16" ht="43.5" customHeight="1" x14ac:dyDescent="0.3">
      <c r="A209" s="83" t="str">
        <f>VLOOKUP(LEFT(C209,2),Tácticas!C:D,2,FALSE)</f>
        <v>Exfiltration</v>
      </c>
      <c r="B209" s="84" t="str">
        <f t="shared" si="18"/>
        <v>ET</v>
      </c>
      <c r="C209" s="44" t="s">
        <v>913</v>
      </c>
      <c r="D209" s="18" t="s">
        <v>904</v>
      </c>
      <c r="E209" s="19" t="s">
        <v>1138</v>
      </c>
      <c r="F209" s="18"/>
      <c r="G209" s="87">
        <f>COUNTIF(Reglas!E:E,C209)</f>
        <v>2</v>
      </c>
      <c r="H209" s="88">
        <f>IFERROR(SUMIF(Reglas!E:E,Técnicas!C209,Reglas!I:I)/G209,0)</f>
        <v>0.89999999999999991</v>
      </c>
      <c r="I209" s="88">
        <f>IFERROR(SUMIF(Reglas!E:E,Técnicas!C209,Reglas!J:J)/G209,0)</f>
        <v>0.7</v>
      </c>
      <c r="J209" s="88">
        <f>IFERROR(SUMIF(Reglas!E:E,Técnicas!C209,Reglas!K:K)/G209,0)</f>
        <v>0.74</v>
      </c>
      <c r="K209" s="89">
        <f>IFERROR(SUMIF(Reglas!E:E,Técnicas!C209,Reglas!L:L)/G209,0)</f>
        <v>0.46365000000000001</v>
      </c>
      <c r="L209" s="90">
        <f>IFERROR(SUMIF(Reglas!E:E,Técnicas!C209,Reglas!M:M)/G209,0)</f>
        <v>0.43634999999999996</v>
      </c>
      <c r="M209" s="18"/>
      <c r="N209" s="18"/>
      <c r="O209" s="19"/>
      <c r="P209" s="18"/>
    </row>
    <row r="210" spans="1:16" ht="43.5" customHeight="1" x14ac:dyDescent="0.3">
      <c r="A210" s="83" t="str">
        <f>VLOOKUP(LEFT(C210,2),Tácticas!C:D,2,FALSE)</f>
        <v>Exfiltration</v>
      </c>
      <c r="B210" s="84" t="str">
        <f t="shared" si="18"/>
        <v>ET</v>
      </c>
      <c r="C210" s="44" t="s">
        <v>914</v>
      </c>
      <c r="D210" s="18" t="s">
        <v>905</v>
      </c>
      <c r="E210" s="19" t="s">
        <v>1139</v>
      </c>
      <c r="F210" s="18"/>
      <c r="G210" s="87">
        <f>COUNTIF(Reglas!E:E,C210)</f>
        <v>2</v>
      </c>
      <c r="H210" s="88">
        <f>IFERROR(SUMIF(Reglas!E:E,Técnicas!C210,Reglas!I:I)/G210,0)</f>
        <v>0.87</v>
      </c>
      <c r="I210" s="88">
        <f>IFERROR(SUMIF(Reglas!E:E,Técnicas!C210,Reglas!J:J)/G210,0)</f>
        <v>0.67500000000000004</v>
      </c>
      <c r="J210" s="88">
        <f>IFERROR(SUMIF(Reglas!E:E,Técnicas!C210,Reglas!K:K)/G210,0)</f>
        <v>0.72</v>
      </c>
      <c r="K210" s="89">
        <f>IFERROR(SUMIF(Reglas!E:E,Técnicas!C210,Reglas!L:L)/G210,0)</f>
        <v>0.42035999999999996</v>
      </c>
      <c r="L210" s="90">
        <f>IFERROR(SUMIF(Reglas!E:E,Técnicas!C210,Reglas!M:M)/G210,0)</f>
        <v>0.44964000000000004</v>
      </c>
      <c r="M210" s="18"/>
      <c r="N210" s="18"/>
      <c r="O210" s="19"/>
      <c r="P210" s="18"/>
    </row>
    <row r="211" spans="1:16" ht="43.5" customHeight="1" x14ac:dyDescent="0.3">
      <c r="A211" s="83" t="str">
        <f>VLOOKUP(LEFT(C211,2),Tácticas!C:D,2,FALSE)</f>
        <v>Exfiltration</v>
      </c>
      <c r="B211" s="84" t="str">
        <f t="shared" si="18"/>
        <v>ET</v>
      </c>
      <c r="C211" s="44" t="s">
        <v>915</v>
      </c>
      <c r="D211" s="18" t="s">
        <v>906</v>
      </c>
      <c r="E211" s="19" t="s">
        <v>1140</v>
      </c>
      <c r="F211" s="18"/>
      <c r="G211" s="87">
        <f>COUNTIF(Reglas!E:E,C211)</f>
        <v>2</v>
      </c>
      <c r="H211" s="88">
        <f>IFERROR(SUMIF(Reglas!E:E,Técnicas!C211,Reglas!I:I)/G211,0)</f>
        <v>0.8</v>
      </c>
      <c r="I211" s="88">
        <f>IFERROR(SUMIF(Reglas!E:E,Técnicas!C211,Reglas!J:J)/G211,0)</f>
        <v>0.66500000000000004</v>
      </c>
      <c r="J211" s="88">
        <f>IFERROR(SUMIF(Reglas!E:E,Técnicas!C211,Reglas!K:K)/G211,0)</f>
        <v>0.87</v>
      </c>
      <c r="K211" s="89">
        <f>IFERROR(SUMIF(Reglas!E:E,Técnicas!C211,Reglas!L:L)/G211,0)</f>
        <v>0.46262300000000001</v>
      </c>
      <c r="L211" s="90">
        <f>IFERROR(SUMIF(Reglas!E:E,Técnicas!C211,Reglas!M:M)/G211,0)</f>
        <v>0.33737700000000004</v>
      </c>
      <c r="M211" s="18"/>
      <c r="N211" s="18"/>
      <c r="O211" s="19"/>
      <c r="P211" s="18"/>
    </row>
    <row r="212" spans="1:16" ht="43.5" customHeight="1" x14ac:dyDescent="0.3">
      <c r="A212" s="83" t="str">
        <f>VLOOKUP(LEFT(C212,2),Tácticas!C:D,2,FALSE)</f>
        <v>Exfiltration</v>
      </c>
      <c r="B212" s="84" t="str">
        <f t="shared" si="18"/>
        <v>ET</v>
      </c>
      <c r="C212" s="44" t="s">
        <v>916</v>
      </c>
      <c r="D212" s="18" t="s">
        <v>907</v>
      </c>
      <c r="E212" s="19" t="s">
        <v>1141</v>
      </c>
      <c r="F212" s="18"/>
      <c r="G212" s="87">
        <f>COUNTIF(Reglas!E:E,C212)</f>
        <v>2</v>
      </c>
      <c r="H212" s="88">
        <f>IFERROR(SUMIF(Reglas!E:E,Técnicas!C212,Reglas!I:I)/G212,0)</f>
        <v>0.78</v>
      </c>
      <c r="I212" s="88">
        <f>IFERROR(SUMIF(Reglas!E:E,Técnicas!C212,Reglas!J:J)/G212,0)</f>
        <v>0.66500000000000004</v>
      </c>
      <c r="J212" s="88">
        <f>IFERROR(SUMIF(Reglas!E:E,Técnicas!C212,Reglas!K:K)/G212,0)</f>
        <v>0.78500000000000003</v>
      </c>
      <c r="K212" s="89">
        <f>IFERROR(SUMIF(Reglas!E:E,Técnicas!C212,Reglas!L:L)/G212,0)</f>
        <v>0.40431300000000003</v>
      </c>
      <c r="L212" s="90">
        <f>IFERROR(SUMIF(Reglas!E:E,Técnicas!C212,Reglas!M:M)/G212,0)</f>
        <v>0.37568699999999999</v>
      </c>
      <c r="M212" s="18"/>
      <c r="N212" s="18"/>
      <c r="O212" s="19"/>
      <c r="P212" s="18"/>
    </row>
    <row r="213" spans="1:16" ht="43.5" customHeight="1" x14ac:dyDescent="0.3">
      <c r="A213" s="83" t="str">
        <f>VLOOKUP(LEFT(C213,2),Tácticas!C:D,2,FALSE)</f>
        <v>Impact</v>
      </c>
      <c r="B213" s="84" t="str">
        <f t="shared" si="18"/>
        <v>IP</v>
      </c>
      <c r="C213" s="44" t="s">
        <v>929</v>
      </c>
      <c r="D213" s="18" t="s">
        <v>917</v>
      </c>
      <c r="E213" s="19" t="s">
        <v>1142</v>
      </c>
      <c r="F213" s="18"/>
      <c r="G213" s="87">
        <f>COUNTIF(Reglas!E:E,C213)</f>
        <v>2</v>
      </c>
      <c r="H213" s="88">
        <f>IFERROR(SUMIF(Reglas!E:E,Técnicas!C213,Reglas!I:I)/G213,0)</f>
        <v>0.76500000000000001</v>
      </c>
      <c r="I213" s="88">
        <f>IFERROR(SUMIF(Reglas!E:E,Técnicas!C213,Reglas!J:J)/G213,0)</f>
        <v>0.64999999999999991</v>
      </c>
      <c r="J213" s="88">
        <f>IFERROR(SUMIF(Reglas!E:E,Técnicas!C213,Reglas!K:K)/G213,0)</f>
        <v>0.82499999999999996</v>
      </c>
      <c r="K213" s="89">
        <f>IFERROR(SUMIF(Reglas!E:E,Técnicas!C213,Reglas!L:L)/G213,0)</f>
        <v>0.40484999999999993</v>
      </c>
      <c r="L213" s="90">
        <f>IFERROR(SUMIF(Reglas!E:E,Técnicas!C213,Reglas!M:M)/G213,0)</f>
        <v>0.36015000000000008</v>
      </c>
      <c r="M213" s="18"/>
      <c r="N213" s="18"/>
      <c r="O213" s="19"/>
      <c r="P213" s="18"/>
    </row>
    <row r="214" spans="1:16" ht="43.5" customHeight="1" x14ac:dyDescent="0.3">
      <c r="A214" s="83" t="str">
        <f>VLOOKUP(LEFT(C214,2),Tácticas!C:D,2,FALSE)</f>
        <v>Impact</v>
      </c>
      <c r="B214" s="84" t="str">
        <f t="shared" si="18"/>
        <v>IP</v>
      </c>
      <c r="C214" s="44" t="s">
        <v>930</v>
      </c>
      <c r="D214" s="18" t="s">
        <v>918</v>
      </c>
      <c r="E214" s="19" t="s">
        <v>1143</v>
      </c>
      <c r="F214" s="18"/>
      <c r="G214" s="87">
        <f>COUNTIF(Reglas!E:E,C214)</f>
        <v>2</v>
      </c>
      <c r="H214" s="88">
        <f>IFERROR(SUMIF(Reglas!E:E,Técnicas!C214,Reglas!I:I)/G214,0)</f>
        <v>0.85</v>
      </c>
      <c r="I214" s="88">
        <f>IFERROR(SUMIF(Reglas!E:E,Técnicas!C214,Reglas!J:J)/G214,0)</f>
        <v>0.7</v>
      </c>
      <c r="J214" s="88">
        <f>IFERROR(SUMIF(Reglas!E:E,Técnicas!C214,Reglas!K:K)/G214,0)</f>
        <v>0.82</v>
      </c>
      <c r="K214" s="89">
        <f>IFERROR(SUMIF(Reglas!E:E,Técnicas!C214,Reglas!L:L)/G214,0)</f>
        <v>0.47594999999999998</v>
      </c>
      <c r="L214" s="90">
        <f>IFERROR(SUMIF(Reglas!E:E,Técnicas!C214,Reglas!M:M)/G214,0)</f>
        <v>0.37404999999999999</v>
      </c>
      <c r="M214" s="18"/>
      <c r="N214" s="18"/>
      <c r="O214" s="19"/>
      <c r="P214" s="18"/>
    </row>
    <row r="215" spans="1:16" ht="43.5" customHeight="1" x14ac:dyDescent="0.3">
      <c r="A215" s="83" t="str">
        <f>VLOOKUP(LEFT(C215,2),Tácticas!C:D,2,FALSE)</f>
        <v>Impact</v>
      </c>
      <c r="B215" s="84" t="str">
        <f t="shared" si="18"/>
        <v>IP</v>
      </c>
      <c r="C215" s="44" t="s">
        <v>931</v>
      </c>
      <c r="D215" s="18" t="s">
        <v>919</v>
      </c>
      <c r="E215" s="19" t="s">
        <v>1144</v>
      </c>
      <c r="F215" s="18"/>
      <c r="G215" s="87">
        <f>COUNTIF(Reglas!E:E,C215)</f>
        <v>2</v>
      </c>
      <c r="H215" s="88">
        <f>IFERROR(SUMIF(Reglas!E:E,Técnicas!C215,Reglas!I:I)/G215,0)</f>
        <v>0.89999999999999991</v>
      </c>
      <c r="I215" s="88">
        <f>IFERROR(SUMIF(Reglas!E:E,Técnicas!C215,Reglas!J:J)/G215,0)</f>
        <v>0.7</v>
      </c>
      <c r="J215" s="88">
        <f>IFERROR(SUMIF(Reglas!E:E,Técnicas!C215,Reglas!K:K)/G215,0)</f>
        <v>0.72</v>
      </c>
      <c r="K215" s="89">
        <f>IFERROR(SUMIF(Reglas!E:E,Técnicas!C215,Reglas!L:L)/G215,0)</f>
        <v>0.45345000000000002</v>
      </c>
      <c r="L215" s="90">
        <f>IFERROR(SUMIF(Reglas!E:E,Técnicas!C215,Reglas!M:M)/G215,0)</f>
        <v>0.44655</v>
      </c>
      <c r="M215" s="18"/>
      <c r="N215" s="18"/>
      <c r="O215" s="19"/>
      <c r="P215" s="18"/>
    </row>
    <row r="216" spans="1:16" ht="43.5" customHeight="1" x14ac:dyDescent="0.3">
      <c r="A216" s="83" t="str">
        <f>VLOOKUP(LEFT(C216,2),Tácticas!C:D,2,FALSE)</f>
        <v>Impact</v>
      </c>
      <c r="B216" s="84" t="str">
        <f t="shared" si="18"/>
        <v>IP</v>
      </c>
      <c r="C216" s="44" t="s">
        <v>932</v>
      </c>
      <c r="D216" s="18" t="s">
        <v>920</v>
      </c>
      <c r="E216" s="19" t="s">
        <v>1145</v>
      </c>
      <c r="F216" s="18"/>
      <c r="G216" s="87">
        <f>COUNTIF(Reglas!E:E,C216)</f>
        <v>2</v>
      </c>
      <c r="H216" s="88">
        <f>IFERROR(SUMIF(Reglas!E:E,Técnicas!C216,Reglas!I:I)/G216,0)</f>
        <v>0.87</v>
      </c>
      <c r="I216" s="88">
        <f>IFERROR(SUMIF(Reglas!E:E,Técnicas!C216,Reglas!J:J)/G216,0)</f>
        <v>0.67500000000000004</v>
      </c>
      <c r="J216" s="88">
        <f>IFERROR(SUMIF(Reglas!E:E,Técnicas!C216,Reglas!K:K)/G216,0)</f>
        <v>0.72</v>
      </c>
      <c r="K216" s="89">
        <f>IFERROR(SUMIF(Reglas!E:E,Técnicas!C216,Reglas!L:L)/G216,0)</f>
        <v>0.42035999999999996</v>
      </c>
      <c r="L216" s="90">
        <f>IFERROR(SUMIF(Reglas!E:E,Técnicas!C216,Reglas!M:M)/G216,0)</f>
        <v>0.44964000000000004</v>
      </c>
      <c r="M216" s="18"/>
      <c r="N216" s="18"/>
      <c r="O216" s="19"/>
      <c r="P216" s="18"/>
    </row>
    <row r="217" spans="1:16" ht="43.5" customHeight="1" x14ac:dyDescent="0.3">
      <c r="A217" s="83" t="str">
        <f>VLOOKUP(LEFT(C217,2),Tácticas!C:D,2,FALSE)</f>
        <v>Impact</v>
      </c>
      <c r="B217" s="84" t="str">
        <f t="shared" si="18"/>
        <v>IP</v>
      </c>
      <c r="C217" s="44" t="s">
        <v>933</v>
      </c>
      <c r="D217" s="18" t="s">
        <v>268</v>
      </c>
      <c r="E217" s="19" t="s">
        <v>1146</v>
      </c>
      <c r="F217" s="18"/>
      <c r="G217" s="87">
        <f>COUNTIF(Reglas!E:E,C217)</f>
        <v>2</v>
      </c>
      <c r="H217" s="88">
        <f>IFERROR(SUMIF(Reglas!E:E,Técnicas!C217,Reglas!I:I)/G217,0)</f>
        <v>0.8</v>
      </c>
      <c r="I217" s="88">
        <f>IFERROR(SUMIF(Reglas!E:E,Técnicas!C217,Reglas!J:J)/G217,0)</f>
        <v>0.66500000000000004</v>
      </c>
      <c r="J217" s="88">
        <f>IFERROR(SUMIF(Reglas!E:E,Técnicas!C217,Reglas!K:K)/G217,0)</f>
        <v>0.87</v>
      </c>
      <c r="K217" s="89">
        <f>IFERROR(SUMIF(Reglas!E:E,Técnicas!C217,Reglas!L:L)/G217,0)</f>
        <v>0.46262300000000001</v>
      </c>
      <c r="L217" s="90">
        <f>IFERROR(SUMIF(Reglas!E:E,Técnicas!C217,Reglas!M:M)/G217,0)</f>
        <v>0.33737700000000004</v>
      </c>
      <c r="M217" s="18"/>
      <c r="N217" s="18"/>
      <c r="O217" s="19"/>
      <c r="P217" s="18"/>
    </row>
    <row r="218" spans="1:16" ht="43.5" customHeight="1" x14ac:dyDescent="0.3">
      <c r="A218" s="83" t="str">
        <f>VLOOKUP(LEFT(C218,2),Tácticas!C:D,2,FALSE)</f>
        <v>Impact</v>
      </c>
      <c r="B218" s="84" t="str">
        <f t="shared" si="18"/>
        <v>IP</v>
      </c>
      <c r="C218" s="44" t="s">
        <v>934</v>
      </c>
      <c r="D218" s="18" t="s">
        <v>921</v>
      </c>
      <c r="E218" s="19" t="s">
        <v>1147</v>
      </c>
      <c r="F218" s="18"/>
      <c r="G218" s="87">
        <f>COUNTIF(Reglas!E:E,C218)</f>
        <v>2</v>
      </c>
      <c r="H218" s="88">
        <f>IFERROR(SUMIF(Reglas!E:E,Técnicas!C218,Reglas!I:I)/G218,0)</f>
        <v>0.78</v>
      </c>
      <c r="I218" s="88">
        <f>IFERROR(SUMIF(Reglas!E:E,Técnicas!C218,Reglas!J:J)/G218,0)</f>
        <v>0.66500000000000004</v>
      </c>
      <c r="J218" s="88">
        <f>IFERROR(SUMIF(Reglas!E:E,Técnicas!C218,Reglas!K:K)/G218,0)</f>
        <v>0.89500000000000002</v>
      </c>
      <c r="K218" s="89">
        <f>IFERROR(SUMIF(Reglas!E:E,Técnicas!C218,Reglas!L:L)/G218,0)</f>
        <v>0.46437299999999998</v>
      </c>
      <c r="L218" s="90">
        <f>IFERROR(SUMIF(Reglas!E:E,Técnicas!C218,Reglas!M:M)/G218,0)</f>
        <v>0.31562700000000005</v>
      </c>
      <c r="M218" s="18"/>
      <c r="N218" s="18"/>
      <c r="O218" s="19"/>
      <c r="P218" s="18"/>
    </row>
    <row r="219" spans="1:16" ht="43.5" customHeight="1" x14ac:dyDescent="0.3">
      <c r="A219" s="83" t="str">
        <f>VLOOKUP(LEFT(C219,2),Tácticas!C:D,2,FALSE)</f>
        <v>Impact</v>
      </c>
      <c r="B219" s="84" t="str">
        <f t="shared" si="18"/>
        <v>IP</v>
      </c>
      <c r="C219" s="44" t="s">
        <v>935</v>
      </c>
      <c r="D219" s="18" t="s">
        <v>922</v>
      </c>
      <c r="E219" s="19" t="s">
        <v>1148</v>
      </c>
      <c r="F219" s="18"/>
      <c r="G219" s="87">
        <f>COUNTIF(Reglas!E:E,C219)</f>
        <v>2</v>
      </c>
      <c r="H219" s="88">
        <f>IFERROR(SUMIF(Reglas!E:E,Técnicas!C219,Reglas!I:I)/G219,0)</f>
        <v>0.76500000000000001</v>
      </c>
      <c r="I219" s="88">
        <f>IFERROR(SUMIF(Reglas!E:E,Técnicas!C219,Reglas!J:J)/G219,0)</f>
        <v>0.64999999999999991</v>
      </c>
      <c r="J219" s="88">
        <f>IFERROR(SUMIF(Reglas!E:E,Técnicas!C219,Reglas!K:K)/G219,0)</f>
        <v>0.89999999999999991</v>
      </c>
      <c r="K219" s="89">
        <f>IFERROR(SUMIF(Reglas!E:E,Técnicas!C219,Reglas!L:L)/G219,0)</f>
        <v>0.44579999999999992</v>
      </c>
      <c r="L219" s="90">
        <f>IFERROR(SUMIF(Reglas!E:E,Técnicas!C219,Reglas!M:M)/G219,0)</f>
        <v>0.31920000000000009</v>
      </c>
      <c r="M219" s="18"/>
      <c r="N219" s="18"/>
      <c r="O219" s="19"/>
      <c r="P219" s="18"/>
    </row>
    <row r="220" spans="1:16" ht="43.5" customHeight="1" x14ac:dyDescent="0.3">
      <c r="A220" s="83" t="str">
        <f>VLOOKUP(LEFT(C220,2),Tácticas!C:D,2,FALSE)</f>
        <v>Impact</v>
      </c>
      <c r="B220" s="84" t="str">
        <f t="shared" si="18"/>
        <v>IP</v>
      </c>
      <c r="C220" s="44" t="s">
        <v>936</v>
      </c>
      <c r="D220" s="18" t="s">
        <v>923</v>
      </c>
      <c r="E220" s="19" t="s">
        <v>1149</v>
      </c>
      <c r="F220" s="18"/>
      <c r="G220" s="87">
        <f>COUNTIF(Reglas!E:E,C220)</f>
        <v>2</v>
      </c>
      <c r="H220" s="88">
        <f>IFERROR(SUMIF(Reglas!E:E,Técnicas!C220,Reglas!I:I)/G220,0)</f>
        <v>0.92500000000000004</v>
      </c>
      <c r="I220" s="88">
        <f>IFERROR(SUMIF(Reglas!E:E,Técnicas!C220,Reglas!J:J)/G220,0)</f>
        <v>0.75</v>
      </c>
      <c r="J220" s="88">
        <f>IFERROR(SUMIF(Reglas!E:E,Técnicas!C220,Reglas!K:K)/G220,0)</f>
        <v>0.59499999999999997</v>
      </c>
      <c r="K220" s="89">
        <f>IFERROR(SUMIF(Reglas!E:E,Técnicas!C220,Reglas!L:L)/G220,0)</f>
        <v>0.41969999999999996</v>
      </c>
      <c r="L220" s="90">
        <f>IFERROR(SUMIF(Reglas!E:E,Técnicas!C220,Reglas!M:M)/G220,0)</f>
        <v>0.50529999999999997</v>
      </c>
      <c r="M220" s="18"/>
      <c r="N220" s="18"/>
      <c r="O220" s="19"/>
      <c r="P220" s="18"/>
    </row>
    <row r="221" spans="1:16" ht="43.5" customHeight="1" x14ac:dyDescent="0.3">
      <c r="A221" s="83" t="str">
        <f>VLOOKUP(LEFT(C221,2),Tácticas!C:D,2,FALSE)</f>
        <v>Impact</v>
      </c>
      <c r="B221" s="84" t="str">
        <f t="shared" si="18"/>
        <v>IP</v>
      </c>
      <c r="C221" s="44" t="s">
        <v>937</v>
      </c>
      <c r="D221" s="18" t="s">
        <v>924</v>
      </c>
      <c r="E221" s="19" t="s">
        <v>1150</v>
      </c>
      <c r="F221" s="18"/>
      <c r="G221" s="87">
        <f>COUNTIF(Reglas!E:E,C221)</f>
        <v>2</v>
      </c>
      <c r="H221" s="88">
        <f>IFERROR(SUMIF(Reglas!E:E,Técnicas!C221,Reglas!I:I)/G221,0)</f>
        <v>0.85000000000000009</v>
      </c>
      <c r="I221" s="88">
        <f>IFERROR(SUMIF(Reglas!E:E,Técnicas!C221,Reglas!J:J)/G221,0)</f>
        <v>0.6</v>
      </c>
      <c r="J221" s="88">
        <f>IFERROR(SUMIF(Reglas!E:E,Técnicas!C221,Reglas!K:K)/G221,0)</f>
        <v>0.75</v>
      </c>
      <c r="K221" s="89">
        <f>IFERROR(SUMIF(Reglas!E:E,Técnicas!C221,Reglas!L:L)/G221,0)</f>
        <v>0.35750000000000004</v>
      </c>
      <c r="L221" s="90">
        <f>IFERROR(SUMIF(Reglas!E:E,Técnicas!C221,Reglas!M:M)/G221,0)</f>
        <v>0.49249999999999999</v>
      </c>
      <c r="M221" s="18"/>
      <c r="N221" s="18"/>
      <c r="O221" s="19"/>
      <c r="P221" s="18"/>
    </row>
    <row r="222" spans="1:16" ht="43.5" customHeight="1" x14ac:dyDescent="0.3">
      <c r="A222" s="83" t="str">
        <f>VLOOKUP(LEFT(C222,2),Tácticas!C:D,2,FALSE)</f>
        <v>Impact</v>
      </c>
      <c r="B222" s="84" t="str">
        <f t="shared" si="18"/>
        <v>IP</v>
      </c>
      <c r="C222" s="44" t="s">
        <v>938</v>
      </c>
      <c r="D222" s="18" t="s">
        <v>925</v>
      </c>
      <c r="E222" s="19" t="s">
        <v>1151</v>
      </c>
      <c r="F222" s="18"/>
      <c r="G222" s="87">
        <f>COUNTIF(Reglas!E:E,C222)</f>
        <v>2</v>
      </c>
      <c r="H222" s="88">
        <f>IFERROR(SUMIF(Reglas!E:E,Técnicas!C222,Reglas!I:I)/G222,0)</f>
        <v>0.82499999999999996</v>
      </c>
      <c r="I222" s="88">
        <f>IFERROR(SUMIF(Reglas!E:E,Técnicas!C222,Reglas!J:J)/G222,0)</f>
        <v>0.55000000000000004</v>
      </c>
      <c r="J222" s="88">
        <f>IFERROR(SUMIF(Reglas!E:E,Técnicas!C222,Reglas!K:K)/G222,0)</f>
        <v>0.84000000000000008</v>
      </c>
      <c r="K222" s="89">
        <f>IFERROR(SUMIF(Reglas!E:E,Técnicas!C222,Reglas!L:L)/G222,0)</f>
        <v>0.37340000000000007</v>
      </c>
      <c r="L222" s="90">
        <f>IFERROR(SUMIF(Reglas!E:E,Técnicas!C222,Reglas!M:M)/G222,0)</f>
        <v>0.45159999999999995</v>
      </c>
      <c r="M222" s="18"/>
      <c r="N222" s="18"/>
      <c r="O222" s="19"/>
      <c r="P222" s="18"/>
    </row>
    <row r="223" spans="1:16" ht="43.5" customHeight="1" x14ac:dyDescent="0.3">
      <c r="A223" s="83" t="str">
        <f>VLOOKUP(LEFT(C223,2),Tácticas!C:D,2,FALSE)</f>
        <v>Impact</v>
      </c>
      <c r="B223" s="84" t="str">
        <f t="shared" si="18"/>
        <v>IP</v>
      </c>
      <c r="C223" s="44" t="s">
        <v>939</v>
      </c>
      <c r="D223" s="18" t="s">
        <v>926</v>
      </c>
      <c r="E223" s="19" t="s">
        <v>1152</v>
      </c>
      <c r="F223" s="18"/>
      <c r="G223" s="87">
        <f>COUNTIF(Reglas!E:E,C223)</f>
        <v>2</v>
      </c>
      <c r="H223" s="88">
        <f>IFERROR(SUMIF(Reglas!E:E,Técnicas!C223,Reglas!I:I)/G223,0)</f>
        <v>0.88500000000000001</v>
      </c>
      <c r="I223" s="88">
        <f>IFERROR(SUMIF(Reglas!E:E,Técnicas!C223,Reglas!J:J)/G223,0)</f>
        <v>0.625</v>
      </c>
      <c r="J223" s="88">
        <f>IFERROR(SUMIF(Reglas!E:E,Técnicas!C223,Reglas!K:K)/G223,0)</f>
        <v>0.76</v>
      </c>
      <c r="K223" s="89">
        <f>IFERROR(SUMIF(Reglas!E:E,Técnicas!C223,Reglas!L:L)/G223,0)</f>
        <v>0.41356000000000004</v>
      </c>
      <c r="L223" s="90">
        <f>IFERROR(SUMIF(Reglas!E:E,Técnicas!C223,Reglas!M:M)/G223,0)</f>
        <v>0.47143999999999997</v>
      </c>
      <c r="M223" s="18"/>
      <c r="N223" s="18"/>
      <c r="O223" s="19"/>
      <c r="P223" s="18"/>
    </row>
    <row r="224" spans="1:16" ht="43.5" customHeight="1" x14ac:dyDescent="0.3">
      <c r="A224" s="83" t="str">
        <f>VLOOKUP(LEFT(C224,2),Tácticas!C:D,2,FALSE)</f>
        <v>Impact</v>
      </c>
      <c r="B224" s="84" t="str">
        <f t="shared" si="18"/>
        <v>IP</v>
      </c>
      <c r="C224" s="44" t="s">
        <v>940</v>
      </c>
      <c r="D224" s="18" t="s">
        <v>927</v>
      </c>
      <c r="E224" s="19" t="s">
        <v>1153</v>
      </c>
      <c r="F224" s="18"/>
      <c r="G224" s="87">
        <f>COUNTIF(Reglas!E:E,C224)</f>
        <v>2</v>
      </c>
      <c r="H224" s="88">
        <f>IFERROR(SUMIF(Reglas!E:E,Técnicas!C224,Reglas!I:I)/G224,0)</f>
        <v>0.87</v>
      </c>
      <c r="I224" s="88">
        <f>IFERROR(SUMIF(Reglas!E:E,Técnicas!C224,Reglas!J:J)/G224,0)</f>
        <v>0.67500000000000004</v>
      </c>
      <c r="J224" s="88">
        <f>IFERROR(SUMIF(Reglas!E:E,Técnicas!C224,Reglas!K:K)/G224,0)</f>
        <v>0.72</v>
      </c>
      <c r="K224" s="89">
        <f>IFERROR(SUMIF(Reglas!E:E,Técnicas!C224,Reglas!L:L)/G224,0)</f>
        <v>0.42035999999999996</v>
      </c>
      <c r="L224" s="90">
        <f>IFERROR(SUMIF(Reglas!E:E,Técnicas!C224,Reglas!M:M)/G224,0)</f>
        <v>0.44964000000000004</v>
      </c>
      <c r="M224" s="18"/>
      <c r="N224" s="18"/>
      <c r="O224" s="19"/>
      <c r="P224" s="18"/>
    </row>
    <row r="225" spans="1:16" ht="43.5" customHeight="1" x14ac:dyDescent="0.3">
      <c r="A225" s="83" t="str">
        <f>VLOOKUP(LEFT(C225,2),Tácticas!C:D,2,FALSE)</f>
        <v>Impact</v>
      </c>
      <c r="B225" s="84" t="str">
        <f t="shared" si="18"/>
        <v>IP</v>
      </c>
      <c r="C225" s="44" t="s">
        <v>941</v>
      </c>
      <c r="D225" s="18" t="s">
        <v>928</v>
      </c>
      <c r="E225" s="19" t="s">
        <v>1154</v>
      </c>
      <c r="F225" s="18"/>
      <c r="G225" s="87">
        <f>COUNTIF(Reglas!E:E,C225)</f>
        <v>2</v>
      </c>
      <c r="H225" s="88">
        <f>IFERROR(SUMIF(Reglas!E:E,Técnicas!C225,Reglas!I:I)/G225,0)</f>
        <v>0.8</v>
      </c>
      <c r="I225" s="88">
        <f>IFERROR(SUMIF(Reglas!E:E,Técnicas!C225,Reglas!J:J)/G225,0)</f>
        <v>0.66500000000000004</v>
      </c>
      <c r="J225" s="88">
        <f>IFERROR(SUMIF(Reglas!E:E,Técnicas!C225,Reglas!K:K)/G225,0)</f>
        <v>0.87</v>
      </c>
      <c r="K225" s="89">
        <f>IFERROR(SUMIF(Reglas!E:E,Técnicas!C225,Reglas!L:L)/G225,0)</f>
        <v>0.46262300000000001</v>
      </c>
      <c r="L225" s="90">
        <f>IFERROR(SUMIF(Reglas!E:E,Técnicas!C225,Reglas!M:M)/G225,0)</f>
        <v>0.33737700000000004</v>
      </c>
      <c r="M225" s="18"/>
      <c r="N225" s="18"/>
      <c r="O225" s="19"/>
      <c r="P225" s="18"/>
    </row>
    <row r="226" spans="1:16" x14ac:dyDescent="0.3">
      <c r="A226" s="83" t="str">
        <f>VLOOKUP(LEFT(C226,2),Tácticas!C:D,2,FALSE)</f>
        <v>Fraude y Extorsion</v>
      </c>
      <c r="B226" s="84" t="str">
        <f t="shared" ref="B226:B239" si="19">LEFT(C226,2)</f>
        <v>FE</v>
      </c>
      <c r="C226" s="44" t="s">
        <v>1425</v>
      </c>
      <c r="D226" s="18" t="s">
        <v>1424</v>
      </c>
      <c r="E226" s="19"/>
      <c r="G226" s="87">
        <f>COUNTIF(Reglas!E:E,C226)</f>
        <v>6</v>
      </c>
      <c r="H226" s="88">
        <f>IFERROR(SUMIF(Reglas!E:E,Técnicas!C226,Reglas!I:I)/G226,0)</f>
        <v>0.77500000000000002</v>
      </c>
      <c r="I226" s="88">
        <f>IFERROR(SUMIF(Reglas!E:E,Técnicas!C226,Reglas!J:J)/G226,0)</f>
        <v>0.66</v>
      </c>
      <c r="J226" s="88">
        <f>IFERROR(SUMIF(Reglas!E:E,Técnicas!C226,Reglas!K:K)/G226,0)</f>
        <v>0.82333333333333325</v>
      </c>
      <c r="K226" s="89">
        <f>IFERROR(SUMIF(Reglas!E:E,Técnicas!C226,Reglas!L:L)/G226,0)</f>
        <v>0.41814200000000001</v>
      </c>
      <c r="L226" s="90">
        <f>IFERROR(SUMIF(Reglas!E:E,Técnicas!C226,Reglas!M:M)/G226,0)</f>
        <v>0.35685800000000006</v>
      </c>
      <c r="M226" s="18" t="s">
        <v>448</v>
      </c>
      <c r="N226" s="18" t="s">
        <v>468</v>
      </c>
      <c r="O226" s="19" t="s">
        <v>474</v>
      </c>
      <c r="P226" s="18"/>
    </row>
    <row r="227" spans="1:16" ht="27.6" x14ac:dyDescent="0.3">
      <c r="A227" s="83" t="str">
        <f>VLOOKUP(LEFT(C227,2),Tácticas!C:D,2,FALSE)</f>
        <v>Denegacion de Servicio</v>
      </c>
      <c r="B227" s="84" t="str">
        <f t="shared" si="19"/>
        <v>DD</v>
      </c>
      <c r="C227" s="44" t="s">
        <v>1426</v>
      </c>
      <c r="D227" s="18" t="s">
        <v>1427</v>
      </c>
      <c r="E227" s="19"/>
      <c r="G227" s="87">
        <f>COUNTIF(Reglas!E:E,C227)</f>
        <v>6</v>
      </c>
      <c r="H227" s="88">
        <f>IFERROR(SUMIF(Reglas!E:E,Técnicas!C227,Reglas!I:I)/G227,0)</f>
        <v>0.81833333333333336</v>
      </c>
      <c r="I227" s="88">
        <f>IFERROR(SUMIF(Reglas!E:E,Técnicas!C227,Reglas!J:J)/G227,0)</f>
        <v>0.68333333333333324</v>
      </c>
      <c r="J227" s="88">
        <f>IFERROR(SUMIF(Reglas!E:E,Técnicas!C227,Reglas!K:K)/G227,0)</f>
        <v>0.76999999999999991</v>
      </c>
      <c r="K227" s="89">
        <f>IFERROR(SUMIF(Reglas!E:E,Técnicas!C227,Reglas!L:L)/G227,0)</f>
        <v>0.42162999999999995</v>
      </c>
      <c r="L227" s="90">
        <f>IFERROR(SUMIF(Reglas!E:E,Técnicas!C227,Reglas!M:M)/G227,0)</f>
        <v>0.39670333333333335</v>
      </c>
      <c r="M227" s="18" t="s">
        <v>450</v>
      </c>
      <c r="N227" s="18"/>
      <c r="O227" s="19"/>
      <c r="P227" s="18"/>
    </row>
    <row r="228" spans="1:16" ht="27.6" x14ac:dyDescent="0.3">
      <c r="A228" s="83" t="str">
        <f>VLOOKUP(LEFT(C228,2),Tácticas!C:D,2,FALSE)</f>
        <v>Acceso Fisico Comprometido</v>
      </c>
      <c r="B228" s="84" t="str">
        <f t="shared" si="19"/>
        <v>PH</v>
      </c>
      <c r="C228" s="44" t="s">
        <v>1428</v>
      </c>
      <c r="D228" s="18" t="s">
        <v>1430</v>
      </c>
      <c r="E228" s="19"/>
      <c r="G228" s="87">
        <f>COUNTIF(Reglas!E:E,C228)</f>
        <v>6</v>
      </c>
      <c r="H228" s="88">
        <f>IFERROR(SUMIF(Reglas!E:E,Técnicas!C228,Reglas!I:I)/G228,0)</f>
        <v>0.8666666666666667</v>
      </c>
      <c r="I228" s="88">
        <f>IFERROR(SUMIF(Reglas!E:E,Técnicas!C228,Reglas!J:J)/G228,0)</f>
        <v>0.66666666666666663</v>
      </c>
      <c r="J228" s="88">
        <f>IFERROR(SUMIF(Reglas!E:E,Técnicas!C228,Reglas!K:K)/G228,0)</f>
        <v>0.76333333333333331</v>
      </c>
      <c r="K228" s="89">
        <f>IFERROR(SUMIF(Reglas!E:E,Técnicas!C228,Reglas!L:L)/G228,0)</f>
        <v>0.42896666666666666</v>
      </c>
      <c r="L228" s="90">
        <f>IFERROR(SUMIF(Reglas!E:E,Técnicas!C228,Reglas!M:M)/G228,0)</f>
        <v>0.43769999999999998</v>
      </c>
      <c r="M228" s="18" t="s">
        <v>451</v>
      </c>
      <c r="N228" s="18"/>
      <c r="O228" s="19"/>
      <c r="P228" s="18"/>
    </row>
    <row r="229" spans="1:16" ht="27.6" x14ac:dyDescent="0.3">
      <c r="A229" s="83" t="str">
        <f>VLOOKUP(LEFT(C229,2),Tácticas!C:D,2,FALSE)</f>
        <v>Listas de Negas Ips</v>
      </c>
      <c r="B229" s="84" t="str">
        <f t="shared" si="19"/>
        <v>BL</v>
      </c>
      <c r="C229" s="44" t="s">
        <v>1429</v>
      </c>
      <c r="D229" s="18" t="s">
        <v>1431</v>
      </c>
      <c r="E229" s="19"/>
      <c r="G229" s="87">
        <f>COUNTIF(Reglas!E:E,C229)</f>
        <v>6</v>
      </c>
      <c r="H229" s="88">
        <f>IFERROR(SUMIF(Reglas!E:E,Técnicas!C229,Reglas!I:I)/G229,0)</f>
        <v>0.86499999999999988</v>
      </c>
      <c r="I229" s="88">
        <f>IFERROR(SUMIF(Reglas!E:E,Técnicas!C229,Reglas!J:J)/G229,0)</f>
        <v>0.64166666666666672</v>
      </c>
      <c r="J229" s="88">
        <f>IFERROR(SUMIF(Reglas!E:E,Técnicas!C229,Reglas!K:K)/G229,0)</f>
        <v>0.76000000000000012</v>
      </c>
      <c r="K229" s="89">
        <f>IFERROR(SUMIF(Reglas!E:E,Técnicas!C229,Reglas!L:L)/G229,0)</f>
        <v>0.41573666666666664</v>
      </c>
      <c r="L229" s="90">
        <f>IFERROR(SUMIF(Reglas!E:E,Técnicas!C229,Reglas!M:M)/G229,0)</f>
        <v>0.44926333333333329</v>
      </c>
      <c r="M229" s="18" t="s">
        <v>449</v>
      </c>
      <c r="N229" s="18"/>
      <c r="O229" s="19"/>
      <c r="P229" s="18"/>
    </row>
    <row r="230" spans="1:16" x14ac:dyDescent="0.3">
      <c r="A230" s="83" t="str">
        <f>VLOOKUP(LEFT(C230,2),Tácticas!C:D,2,FALSE)</f>
        <v>Sabotaje</v>
      </c>
      <c r="B230" s="84" t="str">
        <f t="shared" si="19"/>
        <v>SD</v>
      </c>
      <c r="C230" s="44" t="s">
        <v>1432</v>
      </c>
      <c r="D230" s="18" t="s">
        <v>1433</v>
      </c>
      <c r="E230" s="19"/>
      <c r="G230" s="87">
        <f>COUNTIF(Reglas!E:E,C230)</f>
        <v>6</v>
      </c>
      <c r="H230" s="88">
        <f>IFERROR(SUMIF(Reglas!E:E,Técnicas!C230,Reglas!I:I)/G230,0)</f>
        <v>0.85166666666666657</v>
      </c>
      <c r="I230" s="88">
        <f>IFERROR(SUMIF(Reglas!E:E,Técnicas!C230,Reglas!J:J)/G230,0)</f>
        <v>0.65499999999999992</v>
      </c>
      <c r="J230" s="88">
        <f>IFERROR(SUMIF(Reglas!E:E,Técnicas!C230,Reglas!K:K)/G230,0)</f>
        <v>0.7416666666666667</v>
      </c>
      <c r="K230" s="89">
        <f>IFERROR(SUMIF(Reglas!E:E,Técnicas!C230,Reglas!L:L)/G230,0)</f>
        <v>0.41093099999999999</v>
      </c>
      <c r="L230" s="90">
        <f>IFERROR(SUMIF(Reglas!E:E,Técnicas!C230,Reglas!M:M)/G230,0)</f>
        <v>0.44073566666666669</v>
      </c>
      <c r="M230" s="18"/>
      <c r="N230" s="18"/>
      <c r="O230" s="19"/>
      <c r="P230" s="18"/>
    </row>
    <row r="231" spans="1:16" x14ac:dyDescent="0.3">
      <c r="A231" s="83" t="str">
        <f>VLOOKUP(LEFT(C231,2),Tácticas!C:D,2,FALSE)</f>
        <v>Violacion de Politicas Internas</v>
      </c>
      <c r="B231" s="84" t="str">
        <f t="shared" si="19"/>
        <v>PV</v>
      </c>
      <c r="C231" s="44" t="s">
        <v>1434</v>
      </c>
      <c r="D231" s="18" t="s">
        <v>1435</v>
      </c>
      <c r="E231" s="19"/>
      <c r="G231" s="87">
        <f>COUNTIF(Reglas!E:E,C231)</f>
        <v>6</v>
      </c>
      <c r="H231" s="88">
        <f>IFERROR(SUMIF(Reglas!E:E,Técnicas!C231,Reglas!I:I)/G231,0)</f>
        <v>0.81666666666666676</v>
      </c>
      <c r="I231" s="88">
        <f>IFERROR(SUMIF(Reglas!E:E,Técnicas!C231,Reglas!J:J)/G231,0)</f>
        <v>0.66833333333333345</v>
      </c>
      <c r="J231" s="88">
        <f>IFERROR(SUMIF(Reglas!E:E,Técnicas!C231,Reglas!K:K)/G231,0)</f>
        <v>0.79166666666666663</v>
      </c>
      <c r="K231" s="89">
        <f>IFERROR(SUMIF(Reglas!E:E,Técnicas!C231,Reglas!L:L)/G231,0)</f>
        <v>0.42909866666666668</v>
      </c>
      <c r="L231" s="90">
        <f>IFERROR(SUMIF(Reglas!E:E,Técnicas!C231,Reglas!M:M)/G231,0)</f>
        <v>0.38756800000000008</v>
      </c>
      <c r="M231" s="18"/>
      <c r="N231" s="18"/>
      <c r="O231" s="19"/>
      <c r="P231" s="18"/>
    </row>
    <row r="232" spans="1:16" x14ac:dyDescent="0.3">
      <c r="A232" s="83" t="e">
        <f>VLOOKUP(LEFT(C232,2),Tácticas!C:D,2,FALSE)</f>
        <v>#N/A</v>
      </c>
      <c r="B232" s="84" t="str">
        <f t="shared" si="19"/>
        <v/>
      </c>
      <c r="C232" s="44"/>
      <c r="D232" s="18"/>
      <c r="E232" s="19"/>
      <c r="G232" s="91"/>
      <c r="H232" s="92"/>
      <c r="I232" s="92"/>
      <c r="J232" s="92"/>
    </row>
    <row r="233" spans="1:16" x14ac:dyDescent="0.3">
      <c r="A233" s="83" t="e">
        <f>VLOOKUP(LEFT(C233,2),Tácticas!C:D,2,FALSE)</f>
        <v>#N/A</v>
      </c>
      <c r="B233" s="84" t="str">
        <f t="shared" si="19"/>
        <v/>
      </c>
      <c r="C233" s="44"/>
      <c r="D233" s="18"/>
      <c r="E233" s="19"/>
      <c r="G233" s="91"/>
      <c r="H233" s="92"/>
      <c r="I233" s="92"/>
      <c r="J233" s="92"/>
    </row>
    <row r="234" spans="1:16" x14ac:dyDescent="0.3">
      <c r="A234" s="83" t="e">
        <f>VLOOKUP(LEFT(C234,2),Tácticas!C:D,2,FALSE)</f>
        <v>#N/A</v>
      </c>
      <c r="B234" s="84" t="str">
        <f t="shared" si="19"/>
        <v/>
      </c>
      <c r="C234" s="44"/>
      <c r="D234" s="18"/>
      <c r="E234" s="19"/>
      <c r="G234" s="91"/>
      <c r="H234" s="92"/>
      <c r="I234" s="92"/>
      <c r="J234" s="92"/>
    </row>
    <row r="235" spans="1:16" x14ac:dyDescent="0.3">
      <c r="A235" s="83" t="e">
        <f>VLOOKUP(LEFT(C235,2),Tácticas!C:D,2,FALSE)</f>
        <v>#N/A</v>
      </c>
      <c r="B235" s="84" t="str">
        <f t="shared" si="19"/>
        <v/>
      </c>
      <c r="C235" s="44"/>
      <c r="D235" s="18"/>
      <c r="E235" s="19"/>
      <c r="G235" s="91"/>
      <c r="H235" s="92"/>
      <c r="I235" s="92"/>
      <c r="J235" s="92"/>
    </row>
    <row r="236" spans="1:16" x14ac:dyDescent="0.3">
      <c r="A236" s="83" t="e">
        <f>VLOOKUP(LEFT(C236,2),Tácticas!C:D,2,FALSE)</f>
        <v>#N/A</v>
      </c>
      <c r="B236" s="84" t="str">
        <f t="shared" si="19"/>
        <v/>
      </c>
      <c r="C236" s="44"/>
      <c r="D236" s="18"/>
      <c r="E236" s="19"/>
      <c r="G236" s="91"/>
      <c r="H236" s="92"/>
      <c r="I236" s="92"/>
      <c r="J236" s="92"/>
    </row>
    <row r="237" spans="1:16" x14ac:dyDescent="0.3">
      <c r="A237" s="83" t="e">
        <f>VLOOKUP(LEFT(C237,2),Tácticas!C:D,2,FALSE)</f>
        <v>#N/A</v>
      </c>
      <c r="B237" s="84" t="str">
        <f t="shared" si="19"/>
        <v/>
      </c>
      <c r="C237" s="44"/>
      <c r="D237" s="18"/>
      <c r="E237" s="19"/>
      <c r="G237" s="91"/>
      <c r="H237" s="92"/>
      <c r="I237" s="92"/>
      <c r="J237" s="92"/>
    </row>
    <row r="238" spans="1:16" x14ac:dyDescent="0.3">
      <c r="A238" s="83" t="e">
        <f>VLOOKUP(LEFT(C238,2),Tácticas!C:D,2,FALSE)</f>
        <v>#N/A</v>
      </c>
      <c r="B238" s="84" t="str">
        <f t="shared" si="19"/>
        <v/>
      </c>
      <c r="C238" s="44"/>
      <c r="D238" s="18"/>
      <c r="E238" s="19"/>
      <c r="G238" s="91"/>
      <c r="H238" s="92"/>
      <c r="I238" s="92"/>
      <c r="J238" s="92"/>
    </row>
    <row r="239" spans="1:16" x14ac:dyDescent="0.3">
      <c r="A239" s="83" t="e">
        <f>VLOOKUP(LEFT(C239,2),Tácticas!C:D,2,FALSE)</f>
        <v>#N/A</v>
      </c>
      <c r="B239" s="84" t="str">
        <f t="shared" si="19"/>
        <v/>
      </c>
      <c r="C239" s="44"/>
      <c r="D239" s="18"/>
      <c r="E239" s="19"/>
      <c r="G239" s="91"/>
      <c r="H239" s="92"/>
      <c r="I239" s="92"/>
      <c r="J239" s="92"/>
    </row>
    <row r="240" spans="1:16" x14ac:dyDescent="0.3">
      <c r="G240" s="91"/>
      <c r="H240" s="92"/>
      <c r="I240" s="92"/>
      <c r="J240" s="92"/>
    </row>
    <row r="241" spans="7:10" x14ac:dyDescent="0.3">
      <c r="G241" s="91"/>
      <c r="H241" s="92"/>
      <c r="I241" s="92"/>
      <c r="J241" s="92"/>
    </row>
    <row r="242" spans="7:10" x14ac:dyDescent="0.3">
      <c r="G242" s="91"/>
      <c r="H242" s="92"/>
      <c r="I242" s="92"/>
      <c r="J242" s="92"/>
    </row>
    <row r="243" spans="7:10" x14ac:dyDescent="0.3">
      <c r="G243" s="91"/>
      <c r="H243" s="92"/>
      <c r="I243" s="92"/>
      <c r="J243" s="92"/>
    </row>
    <row r="244" spans="7:10" x14ac:dyDescent="0.3">
      <c r="G244" s="91"/>
      <c r="H244" s="92"/>
      <c r="I244" s="92"/>
      <c r="J244" s="92"/>
    </row>
    <row r="245" spans="7:10" x14ac:dyDescent="0.3">
      <c r="G245" s="91"/>
      <c r="H245" s="92"/>
      <c r="I245" s="92"/>
      <c r="J245" s="92"/>
    </row>
    <row r="246" spans="7:10" x14ac:dyDescent="0.3">
      <c r="G246" s="91"/>
      <c r="H246" s="92"/>
      <c r="I246" s="92"/>
      <c r="J246" s="92"/>
    </row>
    <row r="247" spans="7:10" x14ac:dyDescent="0.3">
      <c r="G247" s="91"/>
      <c r="H247" s="92"/>
      <c r="I247" s="92"/>
      <c r="J247" s="92"/>
    </row>
    <row r="248" spans="7:10" x14ac:dyDescent="0.3">
      <c r="G248" s="91"/>
      <c r="H248" s="92"/>
      <c r="I248" s="92"/>
      <c r="J248" s="92"/>
    </row>
    <row r="249" spans="7:10" x14ac:dyDescent="0.3">
      <c r="G249" s="91"/>
      <c r="H249" s="92"/>
      <c r="I249" s="92"/>
      <c r="J249" s="92"/>
    </row>
    <row r="250" spans="7:10" x14ac:dyDescent="0.3">
      <c r="G250" s="91"/>
      <c r="H250" s="92"/>
      <c r="I250" s="92"/>
      <c r="J250" s="92"/>
    </row>
    <row r="251" spans="7:10" x14ac:dyDescent="0.3">
      <c r="G251" s="91"/>
      <c r="H251" s="92"/>
      <c r="I251" s="92"/>
      <c r="J251" s="92"/>
    </row>
    <row r="252" spans="7:10" x14ac:dyDescent="0.3">
      <c r="G252" s="91"/>
      <c r="H252" s="92"/>
      <c r="I252" s="92"/>
      <c r="J252" s="92"/>
    </row>
    <row r="253" spans="7:10" x14ac:dyDescent="0.3">
      <c r="G253" s="91"/>
      <c r="H253" s="92"/>
      <c r="I253" s="92"/>
      <c r="J253" s="92"/>
    </row>
    <row r="254" spans="7:10" x14ac:dyDescent="0.3">
      <c r="G254" s="91"/>
      <c r="H254" s="92"/>
      <c r="I254" s="92"/>
      <c r="J254" s="92"/>
    </row>
    <row r="255" spans="7:10" x14ac:dyDescent="0.3">
      <c r="G255" s="91"/>
      <c r="H255" s="92"/>
      <c r="I255" s="92"/>
      <c r="J255" s="92"/>
    </row>
    <row r="256" spans="7:10" x14ac:dyDescent="0.3">
      <c r="G256" s="91"/>
      <c r="H256" s="92"/>
      <c r="I256" s="92"/>
      <c r="J256" s="92"/>
    </row>
    <row r="257" spans="7:10" x14ac:dyDescent="0.3">
      <c r="G257" s="91"/>
      <c r="H257" s="92"/>
      <c r="I257" s="92"/>
      <c r="J257" s="92"/>
    </row>
    <row r="258" spans="7:10" x14ac:dyDescent="0.3">
      <c r="G258" s="91"/>
      <c r="H258" s="92"/>
      <c r="I258" s="92"/>
      <c r="J258" s="92"/>
    </row>
    <row r="259" spans="7:10" x14ac:dyDescent="0.3">
      <c r="G259" s="91"/>
      <c r="H259" s="92"/>
      <c r="I259" s="92"/>
      <c r="J259" s="92"/>
    </row>
    <row r="260" spans="7:10" x14ac:dyDescent="0.3">
      <c r="G260" s="91"/>
      <c r="H260" s="92"/>
      <c r="I260" s="92"/>
      <c r="J260" s="92"/>
    </row>
    <row r="261" spans="7:10" x14ac:dyDescent="0.3">
      <c r="G261" s="91"/>
      <c r="H261" s="92"/>
      <c r="I261" s="92"/>
      <c r="J261" s="92"/>
    </row>
    <row r="262" spans="7:10" x14ac:dyDescent="0.3">
      <c r="G262" s="91"/>
      <c r="H262" s="92"/>
      <c r="I262" s="92"/>
      <c r="J262" s="92"/>
    </row>
    <row r="263" spans="7:10" x14ac:dyDescent="0.3">
      <c r="G263" s="91"/>
      <c r="H263" s="92"/>
      <c r="I263" s="92"/>
      <c r="J263" s="92"/>
    </row>
    <row r="264" spans="7:10" x14ac:dyDescent="0.3">
      <c r="G264" s="91"/>
      <c r="H264" s="92"/>
      <c r="I264" s="92"/>
      <c r="J264" s="92"/>
    </row>
    <row r="265" spans="7:10" x14ac:dyDescent="0.3">
      <c r="G265" s="91"/>
      <c r="H265" s="92"/>
      <c r="I265" s="92"/>
      <c r="J265" s="92"/>
    </row>
    <row r="266" spans="7:10" x14ac:dyDescent="0.3">
      <c r="G266" s="91"/>
      <c r="H266" s="92"/>
      <c r="I266" s="92"/>
      <c r="J266" s="92"/>
    </row>
    <row r="267" spans="7:10" x14ac:dyDescent="0.3">
      <c r="G267" s="91"/>
      <c r="H267" s="92"/>
      <c r="I267" s="92"/>
      <c r="J267" s="92"/>
    </row>
    <row r="268" spans="7:10" x14ac:dyDescent="0.3">
      <c r="G268" s="91"/>
      <c r="H268" s="92"/>
      <c r="I268" s="92"/>
      <c r="J268" s="92"/>
    </row>
    <row r="269" spans="7:10" x14ac:dyDescent="0.3">
      <c r="G269" s="91"/>
      <c r="H269" s="92"/>
      <c r="I269" s="92"/>
      <c r="J269" s="92"/>
    </row>
    <row r="270" spans="7:10" x14ac:dyDescent="0.3">
      <c r="G270" s="91"/>
      <c r="H270" s="92"/>
      <c r="I270" s="92"/>
      <c r="J270" s="92"/>
    </row>
    <row r="271" spans="7:10" x14ac:dyDescent="0.3">
      <c r="G271" s="91"/>
      <c r="H271" s="92"/>
      <c r="I271" s="92"/>
      <c r="J271" s="92"/>
    </row>
    <row r="272" spans="7:10" x14ac:dyDescent="0.3">
      <c r="G272" s="91"/>
      <c r="H272" s="92"/>
      <c r="I272" s="92"/>
      <c r="J272" s="92"/>
    </row>
    <row r="273" spans="7:10" x14ac:dyDescent="0.3">
      <c r="G273" s="91"/>
      <c r="H273" s="92"/>
      <c r="I273" s="92"/>
      <c r="J273" s="92"/>
    </row>
    <row r="274" spans="7:10" x14ac:dyDescent="0.3">
      <c r="G274" s="91"/>
      <c r="H274" s="92"/>
      <c r="I274" s="92"/>
      <c r="J274" s="92"/>
    </row>
    <row r="275" spans="7:10" x14ac:dyDescent="0.3">
      <c r="G275" s="91"/>
      <c r="H275" s="92"/>
      <c r="I275" s="92"/>
      <c r="J275" s="92"/>
    </row>
    <row r="276" spans="7:10" x14ac:dyDescent="0.3">
      <c r="G276" s="91"/>
      <c r="H276" s="92"/>
      <c r="I276" s="92"/>
      <c r="J276" s="92"/>
    </row>
    <row r="277" spans="7:10" x14ac:dyDescent="0.3">
      <c r="G277" s="91"/>
      <c r="H277" s="92"/>
      <c r="I277" s="92"/>
      <c r="J277" s="92"/>
    </row>
    <row r="278" spans="7:10" x14ac:dyDescent="0.3">
      <c r="G278" s="91"/>
      <c r="H278" s="92"/>
      <c r="I278" s="92"/>
      <c r="J278" s="92"/>
    </row>
    <row r="279" spans="7:10" x14ac:dyDescent="0.3">
      <c r="G279" s="91"/>
      <c r="H279" s="92"/>
      <c r="I279" s="92"/>
      <c r="J279" s="92"/>
    </row>
    <row r="280" spans="7:10" x14ac:dyDescent="0.3">
      <c r="G280" s="91"/>
      <c r="H280" s="92"/>
      <c r="I280" s="92"/>
      <c r="J280" s="92"/>
    </row>
    <row r="281" spans="7:10" x14ac:dyDescent="0.3">
      <c r="G281" s="91"/>
      <c r="H281" s="92"/>
      <c r="I281" s="92"/>
      <c r="J281" s="92"/>
    </row>
    <row r="282" spans="7:10" x14ac:dyDescent="0.3">
      <c r="G282" s="91"/>
      <c r="H282" s="92"/>
      <c r="I282" s="92"/>
      <c r="J282" s="92"/>
    </row>
    <row r="283" spans="7:10" x14ac:dyDescent="0.3">
      <c r="G283" s="91"/>
      <c r="H283" s="92"/>
      <c r="I283" s="92"/>
      <c r="J283" s="92"/>
    </row>
    <row r="284" spans="7:10" x14ac:dyDescent="0.3">
      <c r="G284" s="91"/>
      <c r="H284" s="92"/>
      <c r="I284" s="92"/>
      <c r="J284" s="92"/>
    </row>
    <row r="285" spans="7:10" x14ac:dyDescent="0.3">
      <c r="G285" s="91"/>
      <c r="H285" s="92"/>
      <c r="I285" s="92"/>
      <c r="J285" s="92"/>
    </row>
    <row r="286" spans="7:10" x14ac:dyDescent="0.3">
      <c r="G286" s="91"/>
      <c r="H286" s="92"/>
      <c r="I286" s="92"/>
      <c r="J286" s="92"/>
    </row>
    <row r="287" spans="7:10" x14ac:dyDescent="0.3">
      <c r="G287" s="91"/>
      <c r="H287" s="92"/>
      <c r="I287" s="92"/>
      <c r="J287" s="92"/>
    </row>
    <row r="288" spans="7:10" x14ac:dyDescent="0.3">
      <c r="G288" s="91"/>
      <c r="H288" s="92"/>
      <c r="I288" s="92"/>
      <c r="J288" s="92"/>
    </row>
    <row r="289" spans="7:10" x14ac:dyDescent="0.3">
      <c r="G289" s="91"/>
      <c r="H289" s="92"/>
      <c r="I289" s="92"/>
      <c r="J289" s="92"/>
    </row>
    <row r="290" spans="7:10" x14ac:dyDescent="0.3">
      <c r="G290" s="91"/>
      <c r="H290" s="92"/>
      <c r="I290" s="92"/>
      <c r="J290" s="92"/>
    </row>
    <row r="291" spans="7:10" x14ac:dyDescent="0.3">
      <c r="G291" s="91"/>
      <c r="H291" s="92"/>
      <c r="I291" s="92"/>
      <c r="J291" s="92"/>
    </row>
    <row r="292" spans="7:10" x14ac:dyDescent="0.3">
      <c r="G292" s="91"/>
      <c r="H292" s="92"/>
      <c r="I292" s="92"/>
      <c r="J292" s="92"/>
    </row>
    <row r="293" spans="7:10" x14ac:dyDescent="0.3">
      <c r="G293" s="91"/>
      <c r="H293" s="92"/>
      <c r="I293" s="92"/>
      <c r="J293" s="92"/>
    </row>
    <row r="294" spans="7:10" x14ac:dyDescent="0.3">
      <c r="G294" s="91"/>
      <c r="H294" s="92"/>
      <c r="I294" s="92"/>
      <c r="J294" s="92"/>
    </row>
    <row r="295" spans="7:10" x14ac:dyDescent="0.3">
      <c r="G295" s="91"/>
      <c r="H295" s="92"/>
      <c r="I295" s="92"/>
      <c r="J295" s="92"/>
    </row>
    <row r="296" spans="7:10" x14ac:dyDescent="0.3">
      <c r="G296" s="91"/>
      <c r="H296" s="92"/>
      <c r="I296" s="92"/>
      <c r="J296" s="92"/>
    </row>
    <row r="297" spans="7:10" x14ac:dyDescent="0.3">
      <c r="G297" s="91"/>
      <c r="H297" s="92"/>
      <c r="I297" s="92"/>
      <c r="J297" s="92"/>
    </row>
    <row r="298" spans="7:10" x14ac:dyDescent="0.3">
      <c r="G298" s="91"/>
      <c r="H298" s="92"/>
      <c r="I298" s="92"/>
      <c r="J298" s="92"/>
    </row>
    <row r="299" spans="7:10" x14ac:dyDescent="0.3">
      <c r="G299" s="91"/>
      <c r="H299" s="92"/>
      <c r="I299" s="92"/>
      <c r="J299" s="92"/>
    </row>
    <row r="300" spans="7:10" x14ac:dyDescent="0.3">
      <c r="G300" s="91"/>
      <c r="H300" s="92"/>
      <c r="I300" s="92"/>
      <c r="J300" s="92"/>
    </row>
    <row r="301" spans="7:10" x14ac:dyDescent="0.3">
      <c r="G301" s="91"/>
      <c r="H301" s="92"/>
      <c r="I301" s="92"/>
      <c r="J301" s="92"/>
    </row>
    <row r="302" spans="7:10" x14ac:dyDescent="0.3">
      <c r="G302" s="91"/>
      <c r="H302" s="92"/>
      <c r="I302" s="92"/>
      <c r="J302" s="92"/>
    </row>
    <row r="303" spans="7:10" x14ac:dyDescent="0.3">
      <c r="G303" s="91"/>
      <c r="H303" s="92"/>
      <c r="I303" s="92"/>
      <c r="J303" s="92"/>
    </row>
    <row r="304" spans="7:10" x14ac:dyDescent="0.3">
      <c r="G304" s="91"/>
      <c r="H304" s="92"/>
      <c r="I304" s="92"/>
      <c r="J304" s="92"/>
    </row>
    <row r="305" spans="7:10" x14ac:dyDescent="0.3">
      <c r="G305" s="91"/>
      <c r="H305" s="92"/>
      <c r="I305" s="92"/>
      <c r="J305" s="92"/>
    </row>
    <row r="306" spans="7:10" x14ac:dyDescent="0.3">
      <c r="G306" s="91"/>
      <c r="H306" s="92"/>
      <c r="I306" s="92"/>
      <c r="J306" s="92"/>
    </row>
    <row r="307" spans="7:10" x14ac:dyDescent="0.3">
      <c r="G307" s="91"/>
      <c r="H307" s="92"/>
      <c r="I307" s="92"/>
      <c r="J307" s="92"/>
    </row>
    <row r="308" spans="7:10" x14ac:dyDescent="0.3">
      <c r="G308" s="91"/>
      <c r="H308" s="92"/>
      <c r="I308" s="92"/>
      <c r="J308" s="92"/>
    </row>
    <row r="309" spans="7:10" x14ac:dyDescent="0.3">
      <c r="G309" s="91"/>
      <c r="H309" s="92"/>
      <c r="I309" s="92"/>
      <c r="J309" s="92"/>
    </row>
    <row r="310" spans="7:10" x14ac:dyDescent="0.3">
      <c r="G310" s="91"/>
      <c r="H310" s="92"/>
      <c r="I310" s="92"/>
      <c r="J310" s="92"/>
    </row>
    <row r="311" spans="7:10" x14ac:dyDescent="0.3">
      <c r="G311" s="91"/>
      <c r="H311" s="92"/>
      <c r="I311" s="92"/>
      <c r="J311" s="92"/>
    </row>
    <row r="312" spans="7:10" x14ac:dyDescent="0.3">
      <c r="G312" s="91"/>
      <c r="H312" s="92"/>
      <c r="I312" s="92"/>
      <c r="J312" s="92"/>
    </row>
    <row r="313" spans="7:10" x14ac:dyDescent="0.3">
      <c r="G313" s="91"/>
      <c r="H313" s="92"/>
      <c r="I313" s="92"/>
      <c r="J313" s="92"/>
    </row>
    <row r="314" spans="7:10" x14ac:dyDescent="0.3">
      <c r="G314" s="91"/>
      <c r="H314" s="92"/>
      <c r="I314" s="92"/>
      <c r="J314" s="92"/>
    </row>
    <row r="315" spans="7:10" x14ac:dyDescent="0.3">
      <c r="G315" s="91"/>
      <c r="H315" s="92"/>
      <c r="I315" s="92"/>
      <c r="J315" s="92"/>
    </row>
    <row r="316" spans="7:10" x14ac:dyDescent="0.3">
      <c r="G316" s="91"/>
      <c r="H316" s="92"/>
      <c r="I316" s="92"/>
      <c r="J316" s="92"/>
    </row>
    <row r="317" spans="7:10" x14ac:dyDescent="0.3">
      <c r="G317" s="91"/>
      <c r="H317" s="92"/>
      <c r="I317" s="92"/>
      <c r="J317" s="92"/>
    </row>
    <row r="318" spans="7:10" x14ac:dyDescent="0.3">
      <c r="G318" s="91"/>
      <c r="H318" s="92"/>
      <c r="I318" s="92"/>
      <c r="J318" s="92"/>
    </row>
    <row r="319" spans="7:10" x14ac:dyDescent="0.3">
      <c r="G319" s="91"/>
      <c r="H319" s="92"/>
      <c r="I319" s="92"/>
      <c r="J319" s="92"/>
    </row>
    <row r="320" spans="7:10" x14ac:dyDescent="0.3">
      <c r="G320" s="91"/>
      <c r="H320" s="92"/>
      <c r="I320" s="92"/>
      <c r="J320" s="92"/>
    </row>
    <row r="321" spans="7:10" x14ac:dyDescent="0.3">
      <c r="G321" s="91"/>
      <c r="H321" s="92"/>
      <c r="I321" s="92"/>
      <c r="J321" s="92"/>
    </row>
    <row r="322" spans="7:10" x14ac:dyDescent="0.3">
      <c r="G322" s="91"/>
      <c r="H322" s="92"/>
      <c r="I322" s="92"/>
      <c r="J322" s="92"/>
    </row>
    <row r="323" spans="7:10" x14ac:dyDescent="0.3">
      <c r="G323" s="91"/>
      <c r="H323" s="92"/>
      <c r="I323" s="92"/>
      <c r="J323" s="92"/>
    </row>
  </sheetData>
  <sheetProtection formatCells="0" formatColumns="0" formatRows="0" insertColumns="0" insertRows="0" insertHyperlinks="0" deleteColumns="0" deleteRows="0" sort="0" autoFilter="0" pivotTables="0"/>
  <autoFilter ref="A1:P225" xr:uid="{00000000-0009-0000-0000-000005000000}">
    <sortState xmlns:xlrd2="http://schemas.microsoft.com/office/spreadsheetml/2017/richdata2" ref="A3:AR227">
      <sortCondition ref="C2:C227"/>
    </sortState>
  </autoFilter>
  <dataConsolidate/>
  <conditionalFormatting sqref="C1:E103 C104 E104 C105:E1048576">
    <cfRule type="duplicateValues" dxfId="14" priority="44"/>
  </conditionalFormatting>
  <conditionalFormatting sqref="G1:G1048576">
    <cfRule type="cellIs" dxfId="13" priority="19" operator="equal">
      <formula>0</formula>
    </cfRule>
  </conditionalFormatting>
  <conditionalFormatting sqref="H1:L1048576">
    <cfRule type="colorScale" priority="92">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500-000000000000}">
          <x14:formula1>
            <xm:f>Drivers!$C$8:$C$13</xm:f>
          </x14:formula1>
          <xm:sqref>M2:M231</xm:sqref>
        </x14:dataValidation>
        <x14:dataValidation type="list" allowBlank="1" showInputMessage="1" showErrorMessage="1" xr:uid="{00000000-0002-0000-0500-000001000000}">
          <x14:formula1>
            <xm:f>Drivers!$B$21:$B$25</xm:f>
          </x14:formula1>
          <xm:sqref>N2:N231</xm:sqref>
        </x14:dataValidation>
        <x14:dataValidation type="list" allowBlank="1" showInputMessage="1" showErrorMessage="1" xr:uid="{00000000-0002-0000-0500-000002000000}">
          <x14:formula1>
            <xm:f>Drivers!$B$26:$B$30</xm:f>
          </x14:formula1>
          <xm:sqref>O2:O231</xm:sqref>
        </x14:dataValidation>
        <x14:dataValidation type="list" allowBlank="1" showInputMessage="1" showErrorMessage="1" xr:uid="{00000000-0002-0000-0500-000003000000}">
          <x14:formula1>
            <xm:f>Drivers!$B$31:$B$35</xm:f>
          </x14:formula1>
          <xm:sqref>P2:P231</xm:sqref>
        </x14:dataValidation>
        <x14:dataValidation type="list" allowBlank="1" showInputMessage="1" showErrorMessage="1" xr:uid="{00000000-0002-0000-0500-000004000000}">
          <x14:formula1>
            <xm:f>Referencias!$B$4:$B$10</xm:f>
          </x14:formula1>
          <xm:sqref>F2:F1048576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5"/>
  </sheetPr>
  <dimension ref="A1:S536"/>
  <sheetViews>
    <sheetView zoomScale="70" zoomScaleNormal="70" workbookViewId="0">
      <selection activeCell="I2" sqref="I2"/>
    </sheetView>
  </sheetViews>
  <sheetFormatPr baseColWidth="10" defaultColWidth="0" defaultRowHeight="13.8" x14ac:dyDescent="0.3"/>
  <cols>
    <col min="1" max="1" width="9.109375" style="76" customWidth="1"/>
    <col min="2" max="2" width="25.6640625" style="47" customWidth="1"/>
    <col min="3" max="3" width="10.6640625" style="47" customWidth="1"/>
    <col min="4" max="4" width="25.6640625" style="47" customWidth="1"/>
    <col min="5" max="5" width="10.6640625" style="47" customWidth="1"/>
    <col min="6" max="6" width="17.6640625" style="75" customWidth="1"/>
    <col min="7" max="7" width="57.109375" style="103" customWidth="1"/>
    <col min="8" max="8" width="46.88671875" style="77" customWidth="1"/>
    <col min="9" max="11" width="15.5546875" style="78" customWidth="1"/>
    <col min="12" max="12" width="16.44140625" style="79" customWidth="1"/>
    <col min="13" max="13" width="15.5546875" style="79" customWidth="1"/>
    <col min="14" max="14" width="23" style="77" bestFit="1" customWidth="1"/>
    <col min="15" max="15" width="26.44140625" style="77" bestFit="1" customWidth="1"/>
    <col min="16" max="16" width="26.44140625" style="77" customWidth="1"/>
    <col min="17" max="17" width="63.5546875" style="77" customWidth="1"/>
    <col min="18" max="19" width="0" style="76" hidden="1" customWidth="1"/>
    <col min="20" max="16384" width="9.109375" style="76" hidden="1"/>
  </cols>
  <sheetData>
    <row r="1" spans="1:17" ht="50.1" customHeight="1" x14ac:dyDescent="0.3">
      <c r="A1" s="31" t="s">
        <v>66</v>
      </c>
      <c r="B1" s="106" t="s">
        <v>17</v>
      </c>
      <c r="C1" s="32" t="s">
        <v>59</v>
      </c>
      <c r="D1" s="31" t="s">
        <v>61</v>
      </c>
      <c r="E1" s="31" t="s">
        <v>60</v>
      </c>
      <c r="F1" s="31" t="s">
        <v>20</v>
      </c>
      <c r="G1" s="30" t="s">
        <v>7</v>
      </c>
      <c r="H1" s="30" t="s">
        <v>0</v>
      </c>
      <c r="I1" s="30" t="s">
        <v>1675</v>
      </c>
      <c r="J1" s="30" t="s">
        <v>1673</v>
      </c>
      <c r="K1" s="30" t="s">
        <v>1674</v>
      </c>
      <c r="L1" s="30" t="s">
        <v>1676</v>
      </c>
      <c r="M1" s="30" t="s">
        <v>1677</v>
      </c>
      <c r="N1" s="30" t="s">
        <v>9</v>
      </c>
      <c r="O1" s="30" t="s">
        <v>8</v>
      </c>
      <c r="P1" s="30" t="s">
        <v>69</v>
      </c>
      <c r="Q1" s="30" t="s">
        <v>10</v>
      </c>
    </row>
    <row r="2" spans="1:17" ht="43.5" customHeight="1" x14ac:dyDescent="0.3">
      <c r="A2" s="108">
        <f t="shared" ref="A2:A65" si="0">COUNTIF(E:E,E2)</f>
        <v>1</v>
      </c>
      <c r="B2" s="105" t="str">
        <f>VLOOKUP(LEFT(F2,2),Tácticas!C:D,2,FALSE)</f>
        <v>Command &amp; Control</v>
      </c>
      <c r="C2" s="46" t="str">
        <f t="shared" ref="C2:C33" si="1">LEFT(E2,2)</f>
        <v>CC</v>
      </c>
      <c r="D2" s="45" t="e">
        <f>VLOOKUP(LEFT(F2,6),Técnicas!C:D,2,FALSE)</f>
        <v>#N/A</v>
      </c>
      <c r="E2" s="45" t="str">
        <f t="shared" ref="E2:E33" si="2">LEFT(F2,6)</f>
        <v>CC-SNC</v>
      </c>
      <c r="F2" s="74" t="s">
        <v>64</v>
      </c>
      <c r="G2" s="102" t="s">
        <v>352</v>
      </c>
      <c r="H2" s="113" t="s">
        <v>258</v>
      </c>
      <c r="I2" s="28">
        <v>0.9</v>
      </c>
      <c r="J2" s="28">
        <v>0.7</v>
      </c>
      <c r="K2" s="28">
        <v>0.5</v>
      </c>
      <c r="L2" s="104">
        <f t="shared" ref="L2:L33" si="3">I2*J2*K2</f>
        <v>0.315</v>
      </c>
      <c r="M2" s="104">
        <f t="shared" ref="M2:M33" si="4">I2-L2</f>
        <v>0.58499999999999996</v>
      </c>
      <c r="N2" s="27" t="s">
        <v>67</v>
      </c>
      <c r="O2" s="27" t="s">
        <v>5</v>
      </c>
      <c r="P2" s="27" t="s">
        <v>75</v>
      </c>
      <c r="Q2" s="27"/>
    </row>
    <row r="3" spans="1:17" ht="43.5" customHeight="1" x14ac:dyDescent="0.3">
      <c r="A3" s="108">
        <f t="shared" si="0"/>
        <v>19</v>
      </c>
      <c r="B3" s="105" t="str">
        <f>VLOOKUP(LEFT(F3,2),Tácticas!C:D,2,FALSE)</f>
        <v>Execution</v>
      </c>
      <c r="C3" s="46" t="str">
        <f t="shared" si="1"/>
        <v>EX</v>
      </c>
      <c r="D3" s="45" t="str">
        <f>VLOOKUP(LEFT(F3,6),Técnicas!C:D,2,FALSE)</f>
        <v>Inter-Process Communication</v>
      </c>
      <c r="E3" s="45" t="str">
        <f t="shared" si="2"/>
        <v>EX-IPC</v>
      </c>
      <c r="F3" s="74" t="s">
        <v>1477</v>
      </c>
      <c r="G3" s="102" t="s">
        <v>304</v>
      </c>
      <c r="H3" s="113" t="s">
        <v>244</v>
      </c>
      <c r="I3" s="28">
        <v>0.8</v>
      </c>
      <c r="J3" s="28">
        <v>0.5</v>
      </c>
      <c r="K3" s="28">
        <v>1</v>
      </c>
      <c r="L3" s="104">
        <f t="shared" si="3"/>
        <v>0.4</v>
      </c>
      <c r="M3" s="104">
        <f t="shared" si="4"/>
        <v>0.4</v>
      </c>
      <c r="N3" s="27" t="s">
        <v>43</v>
      </c>
      <c r="O3" s="27" t="s">
        <v>270</v>
      </c>
      <c r="P3" s="27" t="s">
        <v>72</v>
      </c>
      <c r="Q3" s="27"/>
    </row>
    <row r="4" spans="1:17" ht="43.5" customHeight="1" x14ac:dyDescent="0.3">
      <c r="A4" s="108">
        <f t="shared" si="0"/>
        <v>19</v>
      </c>
      <c r="B4" s="105" t="str">
        <f>VLOOKUP(LEFT(F4,2),Tácticas!C:D,2,FALSE)</f>
        <v>Execution</v>
      </c>
      <c r="C4" s="46" t="str">
        <f t="shared" si="1"/>
        <v>EX</v>
      </c>
      <c r="D4" s="45" t="str">
        <f>VLOOKUP(LEFT(F4,6),Técnicas!C:D,2,FALSE)</f>
        <v>Native API</v>
      </c>
      <c r="E4" s="45" t="str">
        <f t="shared" si="2"/>
        <v>EX-NAP</v>
      </c>
      <c r="F4" s="74" t="s">
        <v>1478</v>
      </c>
      <c r="G4" s="102" t="s">
        <v>287</v>
      </c>
      <c r="H4" s="112" t="s">
        <v>181</v>
      </c>
      <c r="I4" s="28">
        <v>0.85</v>
      </c>
      <c r="J4" s="28">
        <v>0.6</v>
      </c>
      <c r="K4" s="28">
        <v>0.9</v>
      </c>
      <c r="L4" s="104">
        <f t="shared" si="3"/>
        <v>0.45900000000000002</v>
      </c>
      <c r="M4" s="104">
        <f t="shared" si="4"/>
        <v>0.39099999999999996</v>
      </c>
      <c r="N4" s="27" t="s">
        <v>42</v>
      </c>
      <c r="O4" s="27" t="s">
        <v>271</v>
      </c>
      <c r="P4" s="27" t="s">
        <v>71</v>
      </c>
      <c r="Q4" s="27"/>
    </row>
    <row r="5" spans="1:17" ht="43.5" customHeight="1" x14ac:dyDescent="0.3">
      <c r="A5" s="108">
        <f t="shared" si="0"/>
        <v>19</v>
      </c>
      <c r="B5" s="105" t="str">
        <f>VLOOKUP(LEFT(F5,2),Tácticas!C:D,2,FALSE)</f>
        <v>Execution</v>
      </c>
      <c r="C5" s="46" t="str">
        <f t="shared" si="1"/>
        <v>EX</v>
      </c>
      <c r="D5" s="45" t="str">
        <f>VLOOKUP(LEFT(F5,6),Técnicas!C:D,2,FALSE)</f>
        <v>Scheduled Task/Job</v>
      </c>
      <c r="E5" s="45" t="str">
        <f t="shared" si="2"/>
        <v>EX-STJ</v>
      </c>
      <c r="F5" s="74" t="s">
        <v>1479</v>
      </c>
      <c r="G5" s="102" t="s">
        <v>425</v>
      </c>
      <c r="H5" s="112" t="s">
        <v>129</v>
      </c>
      <c r="I5" s="28">
        <v>0.92</v>
      </c>
      <c r="J5" s="28">
        <v>0.65</v>
      </c>
      <c r="K5" s="28">
        <v>0.59</v>
      </c>
      <c r="L5" s="104">
        <f t="shared" si="3"/>
        <v>0.35282000000000002</v>
      </c>
      <c r="M5" s="104">
        <f t="shared" si="4"/>
        <v>0.56718000000000002</v>
      </c>
      <c r="N5" s="27" t="s">
        <v>42</v>
      </c>
      <c r="O5" s="27" t="s">
        <v>269</v>
      </c>
      <c r="P5" s="27" t="s">
        <v>70</v>
      </c>
      <c r="Q5" s="27"/>
    </row>
    <row r="6" spans="1:17" ht="43.5" customHeight="1" x14ac:dyDescent="0.3">
      <c r="A6" s="108">
        <f t="shared" si="0"/>
        <v>19</v>
      </c>
      <c r="B6" s="105" t="str">
        <f>VLOOKUP(LEFT(F6,2),Tácticas!C:D,2,FALSE)</f>
        <v>Execution</v>
      </c>
      <c r="C6" s="46" t="str">
        <f t="shared" si="1"/>
        <v>EX</v>
      </c>
      <c r="D6" s="45" t="str">
        <f>VLOOKUP(LEFT(F6,6),Técnicas!C:D,2,FALSE)</f>
        <v>Serverless Execution</v>
      </c>
      <c r="E6" s="45" t="str">
        <f t="shared" si="2"/>
        <v>EX-SEX</v>
      </c>
      <c r="F6" s="74" t="s">
        <v>1480</v>
      </c>
      <c r="G6" s="102" t="s">
        <v>281</v>
      </c>
      <c r="H6" s="113" t="s">
        <v>237</v>
      </c>
      <c r="I6" s="28">
        <v>0.82</v>
      </c>
      <c r="J6" s="28">
        <v>0.7</v>
      </c>
      <c r="K6" s="28">
        <v>0.85</v>
      </c>
      <c r="L6" s="104">
        <f t="shared" si="3"/>
        <v>0.48789999999999994</v>
      </c>
      <c r="M6" s="104">
        <f t="shared" si="4"/>
        <v>0.33210000000000001</v>
      </c>
      <c r="N6" s="27" t="s">
        <v>43</v>
      </c>
      <c r="O6" s="27" t="s">
        <v>269</v>
      </c>
      <c r="P6" s="27" t="s">
        <v>75</v>
      </c>
      <c r="Q6" s="27"/>
    </row>
    <row r="7" spans="1:17" ht="43.5" customHeight="1" x14ac:dyDescent="0.3">
      <c r="A7" s="108">
        <f t="shared" si="0"/>
        <v>19</v>
      </c>
      <c r="B7" s="105" t="str">
        <f>VLOOKUP(LEFT(F7,2),Tácticas!C:D,2,FALSE)</f>
        <v>Execution</v>
      </c>
      <c r="C7" s="46" t="str">
        <f t="shared" si="1"/>
        <v>EX</v>
      </c>
      <c r="D7" s="45" t="str">
        <f>VLOOKUP(LEFT(F7,6),Técnicas!C:D,2,FALSE)</f>
        <v>Shared Modules</v>
      </c>
      <c r="E7" s="45" t="str">
        <f t="shared" si="2"/>
        <v>EX-SMD</v>
      </c>
      <c r="F7" s="74" t="s">
        <v>1481</v>
      </c>
      <c r="G7" s="102" t="s">
        <v>398</v>
      </c>
      <c r="H7" s="112" t="s">
        <v>150</v>
      </c>
      <c r="I7" s="28">
        <v>0.78</v>
      </c>
      <c r="J7" s="28">
        <v>0.63</v>
      </c>
      <c r="K7" s="28">
        <v>0.89</v>
      </c>
      <c r="L7" s="104">
        <f t="shared" si="3"/>
        <v>0.43734600000000001</v>
      </c>
      <c r="M7" s="104">
        <f t="shared" si="4"/>
        <v>0.34265400000000001</v>
      </c>
      <c r="N7" s="27" t="s">
        <v>42</v>
      </c>
      <c r="O7" s="27" t="s">
        <v>271</v>
      </c>
      <c r="P7" s="27" t="s">
        <v>77</v>
      </c>
      <c r="Q7" s="27"/>
    </row>
    <row r="8" spans="1:17" ht="43.5" customHeight="1" x14ac:dyDescent="0.3">
      <c r="A8" s="108">
        <f t="shared" si="0"/>
        <v>19</v>
      </c>
      <c r="B8" s="105" t="str">
        <f>VLOOKUP(LEFT(F8,2),Tácticas!C:D,2,FALSE)</f>
        <v>Execution</v>
      </c>
      <c r="C8" s="46" t="str">
        <f t="shared" si="1"/>
        <v>EX</v>
      </c>
      <c r="D8" s="45" t="str">
        <f>VLOOKUP(LEFT(F8,6),Técnicas!C:D,2,FALSE)</f>
        <v>Software Deployment Tools</v>
      </c>
      <c r="E8" s="45" t="str">
        <f t="shared" si="2"/>
        <v>EX-SDT</v>
      </c>
      <c r="F8" s="74" t="s">
        <v>1482</v>
      </c>
      <c r="G8" s="102" t="s">
        <v>345</v>
      </c>
      <c r="H8" s="112" t="s">
        <v>205</v>
      </c>
      <c r="I8" s="28">
        <v>0.78</v>
      </c>
      <c r="J8" s="28">
        <v>0.7</v>
      </c>
      <c r="K8" s="28">
        <v>0.68</v>
      </c>
      <c r="L8" s="104">
        <f t="shared" si="3"/>
        <v>0.37128</v>
      </c>
      <c r="M8" s="104">
        <f t="shared" si="4"/>
        <v>0.40872000000000003</v>
      </c>
      <c r="N8" s="27" t="s">
        <v>44</v>
      </c>
      <c r="O8" s="27" t="s">
        <v>269</v>
      </c>
      <c r="P8" s="27" t="s">
        <v>72</v>
      </c>
      <c r="Q8" s="28"/>
    </row>
    <row r="9" spans="1:17" ht="43.5" customHeight="1" x14ac:dyDescent="0.3">
      <c r="A9" s="108">
        <f t="shared" si="0"/>
        <v>13</v>
      </c>
      <c r="B9" s="105" t="str">
        <f>VLOOKUP(LEFT(F9,2),Tácticas!C:D,2,FALSE)</f>
        <v>Execution</v>
      </c>
      <c r="C9" s="46" t="str">
        <f t="shared" si="1"/>
        <v>EX</v>
      </c>
      <c r="D9" s="45" t="str">
        <f>VLOOKUP(LEFT(F9,6),Técnicas!C:D,2,FALSE)</f>
        <v>System Services</v>
      </c>
      <c r="E9" s="45" t="str">
        <f t="shared" si="2"/>
        <v>EX-SSV</v>
      </c>
      <c r="F9" s="74" t="s">
        <v>1483</v>
      </c>
      <c r="G9" s="102" t="s">
        <v>353</v>
      </c>
      <c r="H9" s="113" t="s">
        <v>259</v>
      </c>
      <c r="I9" s="28">
        <v>0.9</v>
      </c>
      <c r="J9" s="28">
        <v>0.7</v>
      </c>
      <c r="K9" s="28">
        <v>0.5</v>
      </c>
      <c r="L9" s="104">
        <f t="shared" si="3"/>
        <v>0.315</v>
      </c>
      <c r="M9" s="104">
        <f t="shared" si="4"/>
        <v>0.58499999999999996</v>
      </c>
      <c r="N9" s="27" t="s">
        <v>273</v>
      </c>
      <c r="O9" s="27" t="s">
        <v>270</v>
      </c>
      <c r="P9" s="27" t="s">
        <v>78</v>
      </c>
      <c r="Q9" s="27"/>
    </row>
    <row r="10" spans="1:17" ht="43.5" customHeight="1" x14ac:dyDescent="0.3">
      <c r="A10" s="108">
        <f t="shared" si="0"/>
        <v>13</v>
      </c>
      <c r="B10" s="105" t="str">
        <f>VLOOKUP(LEFT(F10,2),Tácticas!C:D,2,FALSE)</f>
        <v>Execution</v>
      </c>
      <c r="C10" s="46" t="str">
        <f t="shared" si="1"/>
        <v>EX</v>
      </c>
      <c r="D10" s="45" t="str">
        <f>VLOOKUP(LEFT(F10,6),Técnicas!C:D,2,FALSE)</f>
        <v>User Execution</v>
      </c>
      <c r="E10" s="45" t="str">
        <f t="shared" si="2"/>
        <v>EX-UEX</v>
      </c>
      <c r="F10" s="74" t="s">
        <v>1484</v>
      </c>
      <c r="G10" s="102" t="s">
        <v>396</v>
      </c>
      <c r="H10" s="112" t="s">
        <v>142</v>
      </c>
      <c r="I10" s="28">
        <v>0.8</v>
      </c>
      <c r="J10" s="28">
        <v>0.5</v>
      </c>
      <c r="K10" s="28">
        <v>1</v>
      </c>
      <c r="L10" s="104">
        <f t="shared" si="3"/>
        <v>0.4</v>
      </c>
      <c r="M10" s="104">
        <f t="shared" si="4"/>
        <v>0.4</v>
      </c>
      <c r="N10" s="27" t="s">
        <v>67</v>
      </c>
      <c r="O10" s="27" t="s">
        <v>272</v>
      </c>
      <c r="P10" s="27" t="s">
        <v>73</v>
      </c>
      <c r="Q10" s="27"/>
    </row>
    <row r="11" spans="1:17" ht="43.5" customHeight="1" x14ac:dyDescent="0.3">
      <c r="A11" s="108">
        <f t="shared" si="0"/>
        <v>16</v>
      </c>
      <c r="B11" s="105" t="str">
        <f>VLOOKUP(LEFT(F11,2),Tácticas!C:D,2,FALSE)</f>
        <v>Execution</v>
      </c>
      <c r="C11" s="46" t="str">
        <f t="shared" si="1"/>
        <v>EX</v>
      </c>
      <c r="D11" s="45" t="str">
        <f>VLOOKUP(LEFT(F11,6),Técnicas!C:D,2,FALSE)</f>
        <v>Windows Management Instrumentation</v>
      </c>
      <c r="E11" s="45" t="str">
        <f t="shared" si="2"/>
        <v>EX-WMI</v>
      </c>
      <c r="F11" s="74" t="s">
        <v>1485</v>
      </c>
      <c r="G11" s="102" t="s">
        <v>331</v>
      </c>
      <c r="H11" s="112" t="s">
        <v>191</v>
      </c>
      <c r="I11" s="28">
        <v>0.85</v>
      </c>
      <c r="J11" s="28">
        <v>0.6</v>
      </c>
      <c r="K11" s="28">
        <v>1</v>
      </c>
      <c r="L11" s="104">
        <f t="shared" si="3"/>
        <v>0.51</v>
      </c>
      <c r="M11" s="104">
        <f t="shared" si="4"/>
        <v>0.33999999999999997</v>
      </c>
      <c r="N11" s="27" t="s">
        <v>43</v>
      </c>
      <c r="O11" s="27" t="s">
        <v>269</v>
      </c>
      <c r="P11" s="27" t="s">
        <v>71</v>
      </c>
      <c r="Q11" s="27"/>
    </row>
    <row r="12" spans="1:17" ht="43.5" customHeight="1" x14ac:dyDescent="0.3">
      <c r="A12" s="108">
        <f t="shared" si="0"/>
        <v>19</v>
      </c>
      <c r="B12" s="105" t="str">
        <f>VLOOKUP(LEFT(F12,2),Tácticas!C:D,2,FALSE)</f>
        <v>Execution</v>
      </c>
      <c r="C12" s="46" t="str">
        <f t="shared" si="1"/>
        <v>EX</v>
      </c>
      <c r="D12" s="45" t="str">
        <f>VLOOKUP(LEFT(F12,6),Técnicas!C:D,2,FALSE)</f>
        <v>Inter-Process Communication</v>
      </c>
      <c r="E12" s="45" t="str">
        <f t="shared" si="2"/>
        <v>EX-IPC</v>
      </c>
      <c r="F12" s="74" t="s">
        <v>1486</v>
      </c>
      <c r="G12" s="102" t="s">
        <v>307</v>
      </c>
      <c r="H12" s="113" t="s">
        <v>249</v>
      </c>
      <c r="I12" s="28">
        <v>0.92</v>
      </c>
      <c r="J12" s="28">
        <v>0.65</v>
      </c>
      <c r="K12" s="28">
        <v>0.59</v>
      </c>
      <c r="L12" s="104">
        <f t="shared" si="3"/>
        <v>0.35282000000000002</v>
      </c>
      <c r="M12" s="104">
        <f t="shared" si="4"/>
        <v>0.56718000000000002</v>
      </c>
      <c r="N12" s="27" t="s">
        <v>41</v>
      </c>
      <c r="O12" s="27" t="s">
        <v>97</v>
      </c>
      <c r="P12" s="27" t="s">
        <v>75</v>
      </c>
      <c r="Q12" s="27"/>
    </row>
    <row r="13" spans="1:17" ht="43.5" customHeight="1" x14ac:dyDescent="0.3">
      <c r="A13" s="108">
        <f t="shared" si="0"/>
        <v>19</v>
      </c>
      <c r="B13" s="105" t="str">
        <f>VLOOKUP(LEFT(F13,2),Tácticas!C:D,2,FALSE)</f>
        <v>Execution</v>
      </c>
      <c r="C13" s="46" t="str">
        <f t="shared" si="1"/>
        <v>EX</v>
      </c>
      <c r="D13" s="45" t="str">
        <f>VLOOKUP(LEFT(F13,6),Técnicas!C:D,2,FALSE)</f>
        <v>Native API</v>
      </c>
      <c r="E13" s="45" t="str">
        <f t="shared" si="2"/>
        <v>EX-NAP</v>
      </c>
      <c r="F13" s="74" t="s">
        <v>1487</v>
      </c>
      <c r="G13" s="102" t="s">
        <v>338</v>
      </c>
      <c r="H13" s="112" t="s">
        <v>198</v>
      </c>
      <c r="I13" s="28">
        <v>0.82</v>
      </c>
      <c r="J13" s="28">
        <v>0.7</v>
      </c>
      <c r="K13" s="28">
        <v>0.85</v>
      </c>
      <c r="L13" s="104">
        <f t="shared" si="3"/>
        <v>0.48789999999999994</v>
      </c>
      <c r="M13" s="104">
        <f t="shared" si="4"/>
        <v>0.33210000000000001</v>
      </c>
      <c r="N13" s="27" t="s">
        <v>43</v>
      </c>
      <c r="O13" s="27" t="s">
        <v>269</v>
      </c>
      <c r="P13" s="27" t="s">
        <v>80</v>
      </c>
      <c r="Q13" s="27"/>
    </row>
    <row r="14" spans="1:17" ht="43.5" customHeight="1" x14ac:dyDescent="0.3">
      <c r="A14" s="108">
        <f t="shared" si="0"/>
        <v>19</v>
      </c>
      <c r="B14" s="105" t="str">
        <f>VLOOKUP(LEFT(F14,2),Tácticas!C:D,2,FALSE)</f>
        <v>Execution</v>
      </c>
      <c r="C14" s="46" t="str">
        <f t="shared" si="1"/>
        <v>EX</v>
      </c>
      <c r="D14" s="45" t="str">
        <f>VLOOKUP(LEFT(F14,6),Técnicas!C:D,2,FALSE)</f>
        <v>Scheduled Task/Job</v>
      </c>
      <c r="E14" s="45" t="str">
        <f t="shared" si="2"/>
        <v>EX-STJ</v>
      </c>
      <c r="F14" s="74" t="s">
        <v>1488</v>
      </c>
      <c r="G14" s="102" t="s">
        <v>410</v>
      </c>
      <c r="H14" s="112" t="s">
        <v>112</v>
      </c>
      <c r="I14" s="28">
        <v>0.78</v>
      </c>
      <c r="J14" s="28">
        <v>0.63</v>
      </c>
      <c r="K14" s="28">
        <v>0.89</v>
      </c>
      <c r="L14" s="104">
        <f t="shared" si="3"/>
        <v>0.43734600000000001</v>
      </c>
      <c r="M14" s="104">
        <f t="shared" si="4"/>
        <v>0.34265400000000001</v>
      </c>
      <c r="N14" s="27" t="s">
        <v>45</v>
      </c>
      <c r="O14" s="27" t="s">
        <v>269</v>
      </c>
      <c r="P14" s="27" t="s">
        <v>77</v>
      </c>
      <c r="Q14" s="27"/>
    </row>
    <row r="15" spans="1:17" ht="43.5" customHeight="1" x14ac:dyDescent="0.3">
      <c r="A15" s="108">
        <f t="shared" si="0"/>
        <v>19</v>
      </c>
      <c r="B15" s="105" t="str">
        <f>VLOOKUP(LEFT(F15,2),Tácticas!C:D,2,FALSE)</f>
        <v>Execution</v>
      </c>
      <c r="C15" s="46" t="str">
        <f t="shared" si="1"/>
        <v>EX</v>
      </c>
      <c r="D15" s="45" t="str">
        <f>VLOOKUP(LEFT(F15,6),Técnicas!C:D,2,FALSE)</f>
        <v>Serverless Execution</v>
      </c>
      <c r="E15" s="45" t="str">
        <f t="shared" si="2"/>
        <v>EX-SEX</v>
      </c>
      <c r="F15" s="74" t="s">
        <v>1489</v>
      </c>
      <c r="G15" s="102" t="s">
        <v>302</v>
      </c>
      <c r="H15" s="112" t="s">
        <v>171</v>
      </c>
      <c r="I15" s="28">
        <v>0.78</v>
      </c>
      <c r="J15" s="28">
        <v>0.7</v>
      </c>
      <c r="K15" s="28">
        <v>0.8</v>
      </c>
      <c r="L15" s="104">
        <f t="shared" si="3"/>
        <v>0.43679999999999997</v>
      </c>
      <c r="M15" s="104">
        <f t="shared" si="4"/>
        <v>0.34320000000000006</v>
      </c>
      <c r="N15" s="27" t="s">
        <v>67</v>
      </c>
      <c r="O15" s="27" t="s">
        <v>272</v>
      </c>
      <c r="P15" s="27" t="s">
        <v>78</v>
      </c>
      <c r="Q15" s="27"/>
    </row>
    <row r="16" spans="1:17" ht="43.5" customHeight="1" x14ac:dyDescent="0.3">
      <c r="A16" s="108">
        <f t="shared" si="0"/>
        <v>19</v>
      </c>
      <c r="B16" s="107" t="str">
        <f>VLOOKUP(LEFT(F16,2),Tácticas!C:D,2,FALSE)</f>
        <v>Execution</v>
      </c>
      <c r="C16" s="46" t="str">
        <f t="shared" si="1"/>
        <v>EX</v>
      </c>
      <c r="D16" s="45" t="str">
        <f>VLOOKUP(LEFT(F16,6),Técnicas!C:D,2,FALSE)</f>
        <v>Shared Modules</v>
      </c>
      <c r="E16" s="45" t="str">
        <f t="shared" si="2"/>
        <v>EX-SMD</v>
      </c>
      <c r="F16" s="74" t="s">
        <v>1490</v>
      </c>
      <c r="G16" s="102" t="s">
        <v>419</v>
      </c>
      <c r="H16" s="112" t="s">
        <v>100</v>
      </c>
      <c r="I16" s="28">
        <v>0.9</v>
      </c>
      <c r="J16" s="28">
        <v>0.7</v>
      </c>
      <c r="K16" s="28">
        <v>0.5</v>
      </c>
      <c r="L16" s="104">
        <f t="shared" si="3"/>
        <v>0.315</v>
      </c>
      <c r="M16" s="104">
        <f t="shared" si="4"/>
        <v>0.58499999999999996</v>
      </c>
      <c r="N16" s="27" t="s">
        <v>273</v>
      </c>
      <c r="O16" s="27" t="s">
        <v>269</v>
      </c>
      <c r="P16" s="27" t="s">
        <v>79</v>
      </c>
      <c r="Q16" s="28"/>
    </row>
    <row r="17" spans="1:17" ht="43.5" customHeight="1" x14ac:dyDescent="0.3">
      <c r="A17" s="108">
        <f t="shared" si="0"/>
        <v>19</v>
      </c>
      <c r="B17" s="105" t="str">
        <f>VLOOKUP(LEFT(F17,2),Tácticas!C:D,2,FALSE)</f>
        <v>Execution</v>
      </c>
      <c r="C17" s="46" t="str">
        <f t="shared" si="1"/>
        <v>EX</v>
      </c>
      <c r="D17" s="45" t="str">
        <f>VLOOKUP(LEFT(F17,6),Técnicas!C:D,2,FALSE)</f>
        <v>Software Deployment Tools</v>
      </c>
      <c r="E17" s="45" t="str">
        <f t="shared" si="2"/>
        <v>EX-SDT</v>
      </c>
      <c r="F17" s="74" t="s">
        <v>1491</v>
      </c>
      <c r="G17" s="102" t="s">
        <v>342</v>
      </c>
      <c r="H17" s="112" t="s">
        <v>202</v>
      </c>
      <c r="I17" s="28">
        <v>0.8</v>
      </c>
      <c r="J17" s="28">
        <v>0.5</v>
      </c>
      <c r="K17" s="28">
        <v>1</v>
      </c>
      <c r="L17" s="104">
        <f t="shared" si="3"/>
        <v>0.4</v>
      </c>
      <c r="M17" s="104">
        <f t="shared" si="4"/>
        <v>0.4</v>
      </c>
      <c r="N17" s="27" t="s">
        <v>42</v>
      </c>
      <c r="O17" s="27" t="s">
        <v>269</v>
      </c>
      <c r="P17" s="27" t="s">
        <v>79</v>
      </c>
      <c r="Q17" s="27"/>
    </row>
    <row r="18" spans="1:17" ht="43.5" customHeight="1" x14ac:dyDescent="0.3">
      <c r="A18" s="108">
        <f t="shared" si="0"/>
        <v>13</v>
      </c>
      <c r="B18" s="105" t="str">
        <f>VLOOKUP(LEFT(F18,2),Tácticas!C:D,2,FALSE)</f>
        <v>Execution</v>
      </c>
      <c r="C18" s="46" t="str">
        <f t="shared" si="1"/>
        <v>EX</v>
      </c>
      <c r="D18" s="45" t="str">
        <f>VLOOKUP(LEFT(F18,6),Técnicas!C:D,2,FALSE)</f>
        <v>System Services</v>
      </c>
      <c r="E18" s="45" t="str">
        <f t="shared" si="2"/>
        <v>EX-SSV</v>
      </c>
      <c r="F18" s="74" t="s">
        <v>1492</v>
      </c>
      <c r="G18" s="102" t="s">
        <v>365</v>
      </c>
      <c r="H18" s="112" t="s">
        <v>208</v>
      </c>
      <c r="I18" s="28">
        <v>0.85</v>
      </c>
      <c r="J18" s="28">
        <v>0.6</v>
      </c>
      <c r="K18" s="28">
        <v>0.9</v>
      </c>
      <c r="L18" s="104">
        <f t="shared" si="3"/>
        <v>0.45900000000000002</v>
      </c>
      <c r="M18" s="104">
        <f t="shared" si="4"/>
        <v>0.39099999999999996</v>
      </c>
      <c r="N18" s="27" t="s">
        <v>43</v>
      </c>
      <c r="O18" s="27" t="s">
        <v>272</v>
      </c>
      <c r="P18" s="27" t="s">
        <v>72</v>
      </c>
      <c r="Q18" s="28"/>
    </row>
    <row r="19" spans="1:17" ht="43.5" customHeight="1" x14ac:dyDescent="0.3">
      <c r="A19" s="108">
        <f t="shared" si="0"/>
        <v>13</v>
      </c>
      <c r="B19" s="105" t="str">
        <f>VLOOKUP(LEFT(F19,2),Tácticas!C:D,2,FALSE)</f>
        <v>Execution</v>
      </c>
      <c r="C19" s="46" t="str">
        <f t="shared" si="1"/>
        <v>EX</v>
      </c>
      <c r="D19" s="45" t="str">
        <f>VLOOKUP(LEFT(F19,6),Técnicas!C:D,2,FALSE)</f>
        <v>User Execution</v>
      </c>
      <c r="E19" s="45" t="str">
        <f t="shared" si="2"/>
        <v>EX-UEX</v>
      </c>
      <c r="F19" s="74" t="s">
        <v>1493</v>
      </c>
      <c r="G19" s="102" t="s">
        <v>339</v>
      </c>
      <c r="H19" s="112" t="s">
        <v>199</v>
      </c>
      <c r="I19" s="28">
        <v>0.92</v>
      </c>
      <c r="J19" s="28">
        <v>0.65</v>
      </c>
      <c r="K19" s="28">
        <v>0.59</v>
      </c>
      <c r="L19" s="104">
        <f t="shared" si="3"/>
        <v>0.35282000000000002</v>
      </c>
      <c r="M19" s="104">
        <f t="shared" si="4"/>
        <v>0.56718000000000002</v>
      </c>
      <c r="N19" s="27" t="s">
        <v>41</v>
      </c>
      <c r="O19" s="27" t="s">
        <v>5</v>
      </c>
      <c r="P19" s="27" t="s">
        <v>70</v>
      </c>
      <c r="Q19" s="27"/>
    </row>
    <row r="20" spans="1:17" ht="43.5" customHeight="1" x14ac:dyDescent="0.3">
      <c r="A20" s="108">
        <f t="shared" si="0"/>
        <v>16</v>
      </c>
      <c r="B20" s="105" t="str">
        <f>VLOOKUP(LEFT(F20,2),Tácticas!C:D,2,FALSE)</f>
        <v>Execution</v>
      </c>
      <c r="C20" s="46" t="str">
        <f t="shared" si="1"/>
        <v>EX</v>
      </c>
      <c r="D20" s="45" t="str">
        <f>VLOOKUP(LEFT(F20,6),Técnicas!C:D,2,FALSE)</f>
        <v>Windows Management Instrumentation</v>
      </c>
      <c r="E20" s="45" t="str">
        <f t="shared" si="2"/>
        <v>EX-WMI</v>
      </c>
      <c r="F20" s="74" t="s">
        <v>1494</v>
      </c>
      <c r="G20" s="102" t="s">
        <v>423</v>
      </c>
      <c r="H20" s="112" t="s">
        <v>126</v>
      </c>
      <c r="I20" s="28">
        <v>0.82</v>
      </c>
      <c r="J20" s="28">
        <v>0.7</v>
      </c>
      <c r="K20" s="28">
        <v>0.85</v>
      </c>
      <c r="L20" s="104">
        <f t="shared" si="3"/>
        <v>0.48789999999999994</v>
      </c>
      <c r="M20" s="104">
        <f t="shared" si="4"/>
        <v>0.33210000000000001</v>
      </c>
      <c r="N20" s="27" t="s">
        <v>67</v>
      </c>
      <c r="O20" s="27" t="s">
        <v>97</v>
      </c>
      <c r="P20" s="27" t="s">
        <v>71</v>
      </c>
      <c r="Q20" s="27"/>
    </row>
    <row r="21" spans="1:17" ht="43.5" customHeight="1" x14ac:dyDescent="0.3">
      <c r="A21" s="108">
        <f t="shared" si="0"/>
        <v>19</v>
      </c>
      <c r="B21" s="105" t="str">
        <f>VLOOKUP(LEFT(F21,2),Tácticas!C:D,2,FALSE)</f>
        <v>Execution</v>
      </c>
      <c r="C21" s="46" t="str">
        <f t="shared" si="1"/>
        <v>EX</v>
      </c>
      <c r="D21" s="45" t="str">
        <f>VLOOKUP(LEFT(F21,6),Técnicas!C:D,2,FALSE)</f>
        <v>Inter-Process Communication</v>
      </c>
      <c r="E21" s="45" t="str">
        <f t="shared" si="2"/>
        <v>EX-IPC</v>
      </c>
      <c r="F21" s="74" t="s">
        <v>1495</v>
      </c>
      <c r="G21" s="102" t="s">
        <v>303</v>
      </c>
      <c r="H21" s="113" t="s">
        <v>243</v>
      </c>
      <c r="I21" s="28">
        <v>0.78</v>
      </c>
      <c r="J21" s="28">
        <v>0.63</v>
      </c>
      <c r="K21" s="28">
        <v>0.89</v>
      </c>
      <c r="L21" s="104">
        <f t="shared" si="3"/>
        <v>0.43734600000000001</v>
      </c>
      <c r="M21" s="104">
        <f t="shared" si="4"/>
        <v>0.34265400000000001</v>
      </c>
      <c r="N21" s="27" t="s">
        <v>42</v>
      </c>
      <c r="O21" s="27" t="s">
        <v>271</v>
      </c>
      <c r="P21" s="27" t="s">
        <v>75</v>
      </c>
      <c r="Q21" s="27"/>
    </row>
    <row r="22" spans="1:17" ht="43.5" customHeight="1" x14ac:dyDescent="0.3">
      <c r="A22" s="108">
        <f t="shared" si="0"/>
        <v>19</v>
      </c>
      <c r="B22" s="105" t="str">
        <f>VLOOKUP(LEFT(F22,2),Tácticas!C:D,2,FALSE)</f>
        <v>Execution</v>
      </c>
      <c r="C22" s="46" t="str">
        <f t="shared" si="1"/>
        <v>EX</v>
      </c>
      <c r="D22" s="45" t="str">
        <f>VLOOKUP(LEFT(F22,6),Técnicas!C:D,2,FALSE)</f>
        <v>Native API</v>
      </c>
      <c r="E22" s="45" t="str">
        <f t="shared" si="2"/>
        <v>EX-NAP</v>
      </c>
      <c r="F22" s="74" t="s">
        <v>1496</v>
      </c>
      <c r="G22" s="102" t="s">
        <v>379</v>
      </c>
      <c r="H22" s="112" t="s">
        <v>215</v>
      </c>
      <c r="I22" s="28">
        <v>0.78</v>
      </c>
      <c r="J22" s="28">
        <v>0.7</v>
      </c>
      <c r="K22" s="28">
        <v>0.79</v>
      </c>
      <c r="L22" s="104">
        <f t="shared" si="3"/>
        <v>0.43133999999999995</v>
      </c>
      <c r="M22" s="104">
        <f t="shared" si="4"/>
        <v>0.34866000000000008</v>
      </c>
      <c r="N22" s="27" t="s">
        <v>45</v>
      </c>
      <c r="O22" s="27" t="s">
        <v>5</v>
      </c>
      <c r="P22" s="27" t="s">
        <v>79</v>
      </c>
      <c r="Q22" s="27"/>
    </row>
    <row r="23" spans="1:17" ht="43.5" customHeight="1" x14ac:dyDescent="0.3">
      <c r="A23" s="108">
        <f t="shared" si="0"/>
        <v>19</v>
      </c>
      <c r="B23" s="105" t="str">
        <f>VLOOKUP(LEFT(F23,2),Tácticas!C:D,2,FALSE)</f>
        <v>Execution</v>
      </c>
      <c r="C23" s="46" t="str">
        <f t="shared" si="1"/>
        <v>EX</v>
      </c>
      <c r="D23" s="45" t="str">
        <f>VLOOKUP(LEFT(F23,6),Técnicas!C:D,2,FALSE)</f>
        <v>Scheduled Task/Job</v>
      </c>
      <c r="E23" s="45" t="str">
        <f t="shared" si="2"/>
        <v>EX-STJ</v>
      </c>
      <c r="F23" s="74" t="s">
        <v>1497</v>
      </c>
      <c r="G23" s="102" t="s">
        <v>436</v>
      </c>
      <c r="H23" s="113" t="s">
        <v>245</v>
      </c>
      <c r="I23" s="28">
        <v>0.9</v>
      </c>
      <c r="J23" s="28">
        <v>0.7</v>
      </c>
      <c r="K23" s="28">
        <v>0.5</v>
      </c>
      <c r="L23" s="104">
        <f t="shared" si="3"/>
        <v>0.315</v>
      </c>
      <c r="M23" s="104">
        <f t="shared" si="4"/>
        <v>0.58499999999999996</v>
      </c>
      <c r="N23" s="27" t="s">
        <v>67</v>
      </c>
      <c r="O23" s="27" t="s">
        <v>269</v>
      </c>
      <c r="P23" s="27" t="s">
        <v>78</v>
      </c>
      <c r="Q23" s="27"/>
    </row>
    <row r="24" spans="1:17" ht="43.5" customHeight="1" x14ac:dyDescent="0.3">
      <c r="A24" s="108">
        <f t="shared" si="0"/>
        <v>19</v>
      </c>
      <c r="B24" s="105" t="str">
        <f>VLOOKUP(LEFT(F24,2),Tácticas!C:D,2,FALSE)</f>
        <v>Execution</v>
      </c>
      <c r="C24" s="46" t="str">
        <f t="shared" si="1"/>
        <v>EX</v>
      </c>
      <c r="D24" s="45" t="str">
        <f>VLOOKUP(LEFT(F24,6),Técnicas!C:D,2,FALSE)</f>
        <v>Serverless Execution</v>
      </c>
      <c r="E24" s="45" t="str">
        <f t="shared" si="2"/>
        <v>EX-SEX</v>
      </c>
      <c r="F24" s="74" t="s">
        <v>1498</v>
      </c>
      <c r="G24" s="102" t="s">
        <v>319</v>
      </c>
      <c r="H24" s="112" t="s">
        <v>124</v>
      </c>
      <c r="I24" s="28">
        <v>0.8</v>
      </c>
      <c r="J24" s="28">
        <v>0.5</v>
      </c>
      <c r="K24" s="28">
        <v>1</v>
      </c>
      <c r="L24" s="104">
        <f t="shared" si="3"/>
        <v>0.4</v>
      </c>
      <c r="M24" s="104">
        <f t="shared" si="4"/>
        <v>0.4</v>
      </c>
      <c r="N24" s="27" t="s">
        <v>273</v>
      </c>
      <c r="O24" s="27" t="s">
        <v>272</v>
      </c>
      <c r="P24" s="27" t="s">
        <v>79</v>
      </c>
      <c r="Q24" s="27"/>
    </row>
    <row r="25" spans="1:17" ht="43.5" customHeight="1" x14ac:dyDescent="0.3">
      <c r="A25" s="108">
        <f t="shared" si="0"/>
        <v>19</v>
      </c>
      <c r="B25" s="105" t="str">
        <f>VLOOKUP(LEFT(F25,2),Tácticas!C:D,2,FALSE)</f>
        <v>Execution</v>
      </c>
      <c r="C25" s="46" t="str">
        <f t="shared" si="1"/>
        <v>EX</v>
      </c>
      <c r="D25" s="45" t="str">
        <f>VLOOKUP(LEFT(F25,6),Técnicas!C:D,2,FALSE)</f>
        <v>Shared Modules</v>
      </c>
      <c r="E25" s="45" t="str">
        <f t="shared" si="2"/>
        <v>EX-SMD</v>
      </c>
      <c r="F25" s="74" t="s">
        <v>1499</v>
      </c>
      <c r="G25" s="102" t="s">
        <v>350</v>
      </c>
      <c r="H25" s="113" t="s">
        <v>256</v>
      </c>
      <c r="I25" s="28">
        <v>0.85</v>
      </c>
      <c r="J25" s="28">
        <v>0.6</v>
      </c>
      <c r="K25" s="28">
        <v>0.89</v>
      </c>
      <c r="L25" s="104">
        <f t="shared" si="3"/>
        <v>0.45390000000000003</v>
      </c>
      <c r="M25" s="104">
        <f t="shared" si="4"/>
        <v>0.39609999999999995</v>
      </c>
      <c r="N25" s="27" t="s">
        <v>43</v>
      </c>
      <c r="O25" s="27" t="s">
        <v>269</v>
      </c>
      <c r="P25" s="27" t="s">
        <v>71</v>
      </c>
      <c r="Q25" s="27"/>
    </row>
    <row r="26" spans="1:17" ht="43.5" customHeight="1" x14ac:dyDescent="0.3">
      <c r="A26" s="108">
        <f t="shared" si="0"/>
        <v>19</v>
      </c>
      <c r="B26" s="105" t="str">
        <f>VLOOKUP(LEFT(F26,2),Tácticas!C:D,2,FALSE)</f>
        <v>Execution</v>
      </c>
      <c r="C26" s="46" t="str">
        <f t="shared" si="1"/>
        <v>EX</v>
      </c>
      <c r="D26" s="45" t="str">
        <f>VLOOKUP(LEFT(F26,6),Técnicas!C:D,2,FALSE)</f>
        <v>Software Deployment Tools</v>
      </c>
      <c r="E26" s="45" t="str">
        <f t="shared" si="2"/>
        <v>EX-SDT</v>
      </c>
      <c r="F26" s="74" t="s">
        <v>1500</v>
      </c>
      <c r="G26" s="102" t="s">
        <v>283</v>
      </c>
      <c r="H26" s="113" t="s">
        <v>239</v>
      </c>
      <c r="I26" s="28">
        <v>0.92</v>
      </c>
      <c r="J26" s="28">
        <v>0.65</v>
      </c>
      <c r="K26" s="28">
        <v>0.59</v>
      </c>
      <c r="L26" s="104">
        <f t="shared" si="3"/>
        <v>0.35282000000000002</v>
      </c>
      <c r="M26" s="104">
        <f t="shared" si="4"/>
        <v>0.56718000000000002</v>
      </c>
      <c r="N26" s="27" t="s">
        <v>42</v>
      </c>
      <c r="O26" s="27" t="s">
        <v>269</v>
      </c>
      <c r="P26" s="27" t="s">
        <v>75</v>
      </c>
      <c r="Q26" s="27"/>
    </row>
    <row r="27" spans="1:17" ht="43.5" customHeight="1" x14ac:dyDescent="0.3">
      <c r="A27" s="108">
        <f t="shared" si="0"/>
        <v>13</v>
      </c>
      <c r="B27" s="105" t="str">
        <f>VLOOKUP(LEFT(F27,2),Tácticas!C:D,2,FALSE)</f>
        <v>Execution</v>
      </c>
      <c r="C27" s="46" t="str">
        <f t="shared" si="1"/>
        <v>EX</v>
      </c>
      <c r="D27" s="45" t="str">
        <f>VLOOKUP(LEFT(F27,6),Técnicas!C:D,2,FALSE)</f>
        <v>System Services</v>
      </c>
      <c r="E27" s="45" t="str">
        <f t="shared" si="2"/>
        <v>EX-SSV</v>
      </c>
      <c r="F27" s="74" t="s">
        <v>1501</v>
      </c>
      <c r="G27" s="102" t="s">
        <v>355</v>
      </c>
      <c r="H27" s="113" t="s">
        <v>261</v>
      </c>
      <c r="I27" s="28">
        <v>0.82</v>
      </c>
      <c r="J27" s="28">
        <v>0.7</v>
      </c>
      <c r="K27" s="28">
        <v>0.85</v>
      </c>
      <c r="L27" s="104">
        <f t="shared" si="3"/>
        <v>0.48789999999999994</v>
      </c>
      <c r="M27" s="104">
        <f t="shared" si="4"/>
        <v>0.33210000000000001</v>
      </c>
      <c r="N27" s="27" t="s">
        <v>41</v>
      </c>
      <c r="O27" s="27" t="s">
        <v>271</v>
      </c>
      <c r="P27" s="27" t="s">
        <v>78</v>
      </c>
      <c r="Q27" s="27"/>
    </row>
    <row r="28" spans="1:17" ht="43.5" customHeight="1" x14ac:dyDescent="0.3">
      <c r="A28" s="108">
        <f t="shared" si="0"/>
        <v>13</v>
      </c>
      <c r="B28" s="105" t="str">
        <f>VLOOKUP(LEFT(F28,2),Tácticas!C:D,2,FALSE)</f>
        <v>Execution</v>
      </c>
      <c r="C28" s="46" t="str">
        <f t="shared" si="1"/>
        <v>EX</v>
      </c>
      <c r="D28" s="45" t="str">
        <f>VLOOKUP(LEFT(F28,6),Técnicas!C:D,2,FALSE)</f>
        <v>User Execution</v>
      </c>
      <c r="E28" s="45" t="str">
        <f t="shared" si="2"/>
        <v>EX-UEX</v>
      </c>
      <c r="F28" s="74" t="s">
        <v>1502</v>
      </c>
      <c r="G28" s="102" t="s">
        <v>311</v>
      </c>
      <c r="H28" s="112" t="s">
        <v>167</v>
      </c>
      <c r="I28" s="28">
        <v>0.78</v>
      </c>
      <c r="J28" s="28">
        <v>0.63</v>
      </c>
      <c r="K28" s="28">
        <v>0.89</v>
      </c>
      <c r="L28" s="104">
        <f t="shared" si="3"/>
        <v>0.43734600000000001</v>
      </c>
      <c r="M28" s="104">
        <f t="shared" si="4"/>
        <v>0.34265400000000001</v>
      </c>
      <c r="N28" s="27" t="s">
        <v>42</v>
      </c>
      <c r="O28" s="27" t="s">
        <v>271</v>
      </c>
      <c r="P28" s="27" t="s">
        <v>75</v>
      </c>
      <c r="Q28" s="27"/>
    </row>
    <row r="29" spans="1:17" ht="43.5" customHeight="1" x14ac:dyDescent="0.3">
      <c r="A29" s="108">
        <f t="shared" si="0"/>
        <v>16</v>
      </c>
      <c r="B29" s="105" t="str">
        <f>VLOOKUP(LEFT(F29,2),Tácticas!C:D,2,FALSE)</f>
        <v>Execution</v>
      </c>
      <c r="C29" s="46" t="str">
        <f t="shared" si="1"/>
        <v>EX</v>
      </c>
      <c r="D29" s="45" t="str">
        <f>VLOOKUP(LEFT(F29,6),Técnicas!C:D,2,FALSE)</f>
        <v>Windows Management Instrumentation</v>
      </c>
      <c r="E29" s="45" t="str">
        <f t="shared" si="2"/>
        <v>EX-WMI</v>
      </c>
      <c r="F29" s="74" t="s">
        <v>1503</v>
      </c>
      <c r="G29" s="102" t="s">
        <v>437</v>
      </c>
      <c r="H29" s="112" t="s">
        <v>221</v>
      </c>
      <c r="I29" s="28">
        <v>0.78</v>
      </c>
      <c r="J29" s="28">
        <v>0.7</v>
      </c>
      <c r="K29" s="28">
        <v>0.85</v>
      </c>
      <c r="L29" s="104">
        <f t="shared" si="3"/>
        <v>0.4640999999999999</v>
      </c>
      <c r="M29" s="104">
        <f t="shared" si="4"/>
        <v>0.31590000000000013</v>
      </c>
      <c r="N29" s="27" t="s">
        <v>45</v>
      </c>
      <c r="O29" s="27" t="s">
        <v>5</v>
      </c>
      <c r="P29" s="27" t="s">
        <v>78</v>
      </c>
      <c r="Q29" s="27"/>
    </row>
    <row r="30" spans="1:17" ht="43.5" customHeight="1" x14ac:dyDescent="0.3">
      <c r="A30" s="108">
        <f t="shared" si="0"/>
        <v>19</v>
      </c>
      <c r="B30" s="105" t="str">
        <f>VLOOKUP(LEFT(F30,2),Tácticas!C:D,2,FALSE)</f>
        <v>Execution</v>
      </c>
      <c r="C30" s="46" t="str">
        <f t="shared" si="1"/>
        <v>EX</v>
      </c>
      <c r="D30" s="45" t="str">
        <f>VLOOKUP(LEFT(F30,6),Técnicas!C:D,2,FALSE)</f>
        <v>Inter-Process Communication</v>
      </c>
      <c r="E30" s="45" t="str">
        <f t="shared" si="2"/>
        <v>EX-IPC</v>
      </c>
      <c r="F30" s="74" t="s">
        <v>1504</v>
      </c>
      <c r="G30" s="102" t="s">
        <v>309</v>
      </c>
      <c r="H30" s="113" t="s">
        <v>251</v>
      </c>
      <c r="I30" s="28">
        <v>0.75</v>
      </c>
      <c r="J30" s="28">
        <v>0.6</v>
      </c>
      <c r="K30" s="28">
        <v>0.95</v>
      </c>
      <c r="L30" s="104">
        <f t="shared" si="3"/>
        <v>0.42749999999999994</v>
      </c>
      <c r="M30" s="104">
        <f t="shared" si="4"/>
        <v>0.32250000000000006</v>
      </c>
      <c r="N30" s="27" t="s">
        <v>273</v>
      </c>
      <c r="O30" s="27" t="s">
        <v>40</v>
      </c>
      <c r="P30" s="27" t="s">
        <v>70</v>
      </c>
      <c r="Q30" s="27"/>
    </row>
    <row r="31" spans="1:17" ht="43.5" customHeight="1" x14ac:dyDescent="0.3">
      <c r="A31" s="108">
        <f t="shared" si="0"/>
        <v>19</v>
      </c>
      <c r="B31" s="105" t="str">
        <f>VLOOKUP(LEFT(F31,2),Tácticas!C:D,2,FALSE)</f>
        <v>Execution</v>
      </c>
      <c r="C31" s="46" t="str">
        <f t="shared" si="1"/>
        <v>EX</v>
      </c>
      <c r="D31" s="45" t="str">
        <f>VLOOKUP(LEFT(F31,6),Técnicas!C:D,2,FALSE)</f>
        <v>Native API</v>
      </c>
      <c r="E31" s="45" t="str">
        <f t="shared" si="2"/>
        <v>EX-NAP</v>
      </c>
      <c r="F31" s="74" t="s">
        <v>1505</v>
      </c>
      <c r="G31" s="102" t="s">
        <v>405</v>
      </c>
      <c r="H31" s="113" t="s">
        <v>246</v>
      </c>
      <c r="I31" s="28">
        <v>0.95</v>
      </c>
      <c r="J31" s="28">
        <v>0.8</v>
      </c>
      <c r="K31" s="28">
        <v>0.69</v>
      </c>
      <c r="L31" s="104">
        <f t="shared" si="3"/>
        <v>0.52439999999999998</v>
      </c>
      <c r="M31" s="104">
        <f t="shared" si="4"/>
        <v>0.42559999999999998</v>
      </c>
      <c r="N31" s="27" t="s">
        <v>42</v>
      </c>
      <c r="O31" s="27" t="s">
        <v>272</v>
      </c>
      <c r="P31" s="27" t="s">
        <v>77</v>
      </c>
      <c r="Q31" s="27"/>
    </row>
    <row r="32" spans="1:17" ht="43.5" customHeight="1" x14ac:dyDescent="0.3">
      <c r="A32" s="108">
        <f t="shared" si="0"/>
        <v>19</v>
      </c>
      <c r="B32" s="105" t="str">
        <f>VLOOKUP(LEFT(F32,2),Tácticas!C:D,2,FALSE)</f>
        <v>Execution</v>
      </c>
      <c r="C32" s="46" t="str">
        <f t="shared" si="1"/>
        <v>EX</v>
      </c>
      <c r="D32" s="45" t="str">
        <f>VLOOKUP(LEFT(F32,6),Técnicas!C:D,2,FALSE)</f>
        <v>Scheduled Task/Job</v>
      </c>
      <c r="E32" s="45" t="str">
        <f t="shared" si="2"/>
        <v>EX-STJ</v>
      </c>
      <c r="F32" s="74" t="s">
        <v>1506</v>
      </c>
      <c r="G32" s="102" t="s">
        <v>315</v>
      </c>
      <c r="H32" s="112" t="s">
        <v>114</v>
      </c>
      <c r="I32" s="28">
        <v>0.82</v>
      </c>
      <c r="J32" s="28">
        <v>0.7</v>
      </c>
      <c r="K32" s="28">
        <v>0.85</v>
      </c>
      <c r="L32" s="104">
        <f t="shared" si="3"/>
        <v>0.48789999999999994</v>
      </c>
      <c r="M32" s="104">
        <f t="shared" si="4"/>
        <v>0.33210000000000001</v>
      </c>
      <c r="N32" s="27" t="s">
        <v>273</v>
      </c>
      <c r="O32" s="27" t="s">
        <v>269</v>
      </c>
      <c r="P32" s="27" t="s">
        <v>75</v>
      </c>
      <c r="Q32" s="27"/>
    </row>
    <row r="33" spans="1:17" ht="43.5" customHeight="1" x14ac:dyDescent="0.3">
      <c r="A33" s="108">
        <f t="shared" si="0"/>
        <v>19</v>
      </c>
      <c r="B33" s="105" t="str">
        <f>VLOOKUP(LEFT(F33,2),Tácticas!C:D,2,FALSE)</f>
        <v>Execution</v>
      </c>
      <c r="C33" s="46" t="str">
        <f t="shared" si="1"/>
        <v>EX</v>
      </c>
      <c r="D33" s="45" t="str">
        <f>VLOOKUP(LEFT(F33,6),Técnicas!C:D,2,FALSE)</f>
        <v>Serverless Execution</v>
      </c>
      <c r="E33" s="45" t="str">
        <f t="shared" si="2"/>
        <v>EX-SEX</v>
      </c>
      <c r="F33" s="74" t="s">
        <v>1507</v>
      </c>
      <c r="G33" s="102" t="s">
        <v>358</v>
      </c>
      <c r="H33" s="113" t="s">
        <v>264</v>
      </c>
      <c r="I33" s="28">
        <v>0.78</v>
      </c>
      <c r="J33" s="28">
        <v>0.63</v>
      </c>
      <c r="K33" s="28">
        <v>0.89</v>
      </c>
      <c r="L33" s="104">
        <f t="shared" si="3"/>
        <v>0.43734600000000001</v>
      </c>
      <c r="M33" s="104">
        <f t="shared" si="4"/>
        <v>0.34265400000000001</v>
      </c>
      <c r="N33" s="27" t="s">
        <v>43</v>
      </c>
      <c r="O33" s="27" t="s">
        <v>271</v>
      </c>
      <c r="P33" s="27" t="s">
        <v>70</v>
      </c>
      <c r="Q33" s="27"/>
    </row>
    <row r="34" spans="1:17" ht="43.5" customHeight="1" x14ac:dyDescent="0.3">
      <c r="A34" s="108">
        <f t="shared" si="0"/>
        <v>19</v>
      </c>
      <c r="B34" s="105" t="str">
        <f>VLOOKUP(LEFT(F34,2),Tácticas!C:D,2,FALSE)</f>
        <v>Execution</v>
      </c>
      <c r="C34" s="46" t="str">
        <f t="shared" ref="C34:C65" si="5">LEFT(E34,2)</f>
        <v>EX</v>
      </c>
      <c r="D34" s="45" t="str">
        <f>VLOOKUP(LEFT(F34,6),Técnicas!C:D,2,FALSE)</f>
        <v>Shared Modules</v>
      </c>
      <c r="E34" s="45" t="str">
        <f t="shared" ref="E34:E65" si="6">LEFT(F34,6)</f>
        <v>EX-SMD</v>
      </c>
      <c r="F34" s="74" t="s">
        <v>1508</v>
      </c>
      <c r="G34" s="102" t="s">
        <v>344</v>
      </c>
      <c r="H34" s="112" t="s">
        <v>204</v>
      </c>
      <c r="I34" s="28">
        <v>0.78</v>
      </c>
      <c r="J34" s="28">
        <v>0.7</v>
      </c>
      <c r="K34" s="28">
        <v>0.8</v>
      </c>
      <c r="L34" s="104">
        <f t="shared" ref="L34:L65" si="7">I34*J34*K34</f>
        <v>0.43679999999999997</v>
      </c>
      <c r="M34" s="104">
        <f t="shared" ref="M34:M65" si="8">I34-L34</f>
        <v>0.34320000000000006</v>
      </c>
      <c r="N34" s="27" t="s">
        <v>273</v>
      </c>
      <c r="O34" s="27" t="s">
        <v>269</v>
      </c>
      <c r="P34" s="27" t="s">
        <v>79</v>
      </c>
      <c r="Q34" s="28"/>
    </row>
    <row r="35" spans="1:17" ht="43.5" customHeight="1" x14ac:dyDescent="0.3">
      <c r="A35" s="108">
        <f t="shared" si="0"/>
        <v>19</v>
      </c>
      <c r="B35" s="105" t="str">
        <f>VLOOKUP(LEFT(F35,2),Tácticas!C:D,2,FALSE)</f>
        <v>Execution</v>
      </c>
      <c r="C35" s="46" t="str">
        <f t="shared" si="5"/>
        <v>EX</v>
      </c>
      <c r="D35" s="45" t="str">
        <f>VLOOKUP(LEFT(F35,6),Técnicas!C:D,2,FALSE)</f>
        <v>Software Deployment Tools</v>
      </c>
      <c r="E35" s="45" t="str">
        <f t="shared" si="6"/>
        <v>EX-SDT</v>
      </c>
      <c r="F35" s="74" t="s">
        <v>1509</v>
      </c>
      <c r="G35" s="102" t="s">
        <v>428</v>
      </c>
      <c r="H35" s="112" t="s">
        <v>137</v>
      </c>
      <c r="I35" s="28">
        <v>0.75</v>
      </c>
      <c r="J35" s="28">
        <v>0.6</v>
      </c>
      <c r="K35" s="28">
        <v>0.95</v>
      </c>
      <c r="L35" s="104">
        <f t="shared" si="7"/>
        <v>0.42749999999999994</v>
      </c>
      <c r="M35" s="104">
        <f t="shared" si="8"/>
        <v>0.32250000000000006</v>
      </c>
      <c r="N35" s="27" t="s">
        <v>43</v>
      </c>
      <c r="O35" s="27" t="s">
        <v>271</v>
      </c>
      <c r="P35" s="27" t="s">
        <v>78</v>
      </c>
      <c r="Q35" s="28"/>
    </row>
    <row r="36" spans="1:17" ht="43.5" customHeight="1" x14ac:dyDescent="0.3">
      <c r="A36" s="108">
        <f t="shared" si="0"/>
        <v>16</v>
      </c>
      <c r="B36" s="105" t="str">
        <f>VLOOKUP(LEFT(F36,2),Tácticas!C:D,2,FALSE)</f>
        <v>Execution</v>
      </c>
      <c r="C36" s="46" t="str">
        <f t="shared" si="5"/>
        <v>EX</v>
      </c>
      <c r="D36" s="45" t="str">
        <f>VLOOKUP(LEFT(F36,6),Técnicas!C:D,2,FALSE)</f>
        <v>Windows Management Instrumentation</v>
      </c>
      <c r="E36" s="45" t="str">
        <f t="shared" si="6"/>
        <v>EX-WMI</v>
      </c>
      <c r="F36" s="74" t="s">
        <v>1510</v>
      </c>
      <c r="G36" s="102" t="s">
        <v>387</v>
      </c>
      <c r="H36" s="112" t="s">
        <v>228</v>
      </c>
      <c r="I36" s="28">
        <v>0.95</v>
      </c>
      <c r="J36" s="28">
        <v>0.8</v>
      </c>
      <c r="K36" s="28">
        <v>0.69</v>
      </c>
      <c r="L36" s="104">
        <f t="shared" si="7"/>
        <v>0.52439999999999998</v>
      </c>
      <c r="M36" s="104">
        <f t="shared" si="8"/>
        <v>0.42559999999999998</v>
      </c>
      <c r="N36" s="27" t="s">
        <v>42</v>
      </c>
      <c r="O36" s="27" t="s">
        <v>270</v>
      </c>
      <c r="P36" s="27" t="s">
        <v>78</v>
      </c>
      <c r="Q36" s="27"/>
    </row>
    <row r="37" spans="1:17" ht="43.5" customHeight="1" x14ac:dyDescent="0.3">
      <c r="A37" s="108">
        <f t="shared" si="0"/>
        <v>19</v>
      </c>
      <c r="B37" s="105" t="str">
        <f>VLOOKUP(LEFT(F37,2),Tácticas!C:D,2,FALSE)</f>
        <v>Execution</v>
      </c>
      <c r="C37" s="46" t="str">
        <f t="shared" si="5"/>
        <v>EX</v>
      </c>
      <c r="D37" s="45" t="str">
        <f>VLOOKUP(LEFT(F37,6),Técnicas!C:D,2,FALSE)</f>
        <v>Inter-Process Communication</v>
      </c>
      <c r="E37" s="45" t="str">
        <f t="shared" si="6"/>
        <v>EX-IPC</v>
      </c>
      <c r="F37" s="74" t="s">
        <v>1511</v>
      </c>
      <c r="G37" s="102" t="s">
        <v>364</v>
      </c>
      <c r="H37" s="112" t="s">
        <v>163</v>
      </c>
      <c r="I37" s="28">
        <v>0.9</v>
      </c>
      <c r="J37" s="28">
        <v>0.7</v>
      </c>
      <c r="K37" s="28">
        <v>0.5</v>
      </c>
      <c r="L37" s="104">
        <f t="shared" si="7"/>
        <v>0.315</v>
      </c>
      <c r="M37" s="104">
        <f t="shared" si="8"/>
        <v>0.58499999999999996</v>
      </c>
      <c r="N37" s="27" t="s">
        <v>42</v>
      </c>
      <c r="O37" s="27" t="s">
        <v>270</v>
      </c>
      <c r="P37" s="27" t="s">
        <v>78</v>
      </c>
      <c r="Q37" s="27"/>
    </row>
    <row r="38" spans="1:17" ht="43.5" customHeight="1" x14ac:dyDescent="0.3">
      <c r="A38" s="108">
        <f t="shared" si="0"/>
        <v>19</v>
      </c>
      <c r="B38" s="105" t="str">
        <f>VLOOKUP(LEFT(F38,2),Tácticas!C:D,2,FALSE)</f>
        <v>Execution</v>
      </c>
      <c r="C38" s="46" t="str">
        <f t="shared" si="5"/>
        <v>EX</v>
      </c>
      <c r="D38" s="45" t="str">
        <f>VLOOKUP(LEFT(F38,6),Técnicas!C:D,2,FALSE)</f>
        <v>Native API</v>
      </c>
      <c r="E38" s="45" t="str">
        <f t="shared" si="6"/>
        <v>EX-NAP</v>
      </c>
      <c r="F38" s="74" t="s">
        <v>1512</v>
      </c>
      <c r="G38" s="102" t="s">
        <v>367</v>
      </c>
      <c r="H38" s="112" t="s">
        <v>210</v>
      </c>
      <c r="I38" s="28">
        <v>0.8</v>
      </c>
      <c r="J38" s="28">
        <v>0.5</v>
      </c>
      <c r="K38" s="28">
        <v>1</v>
      </c>
      <c r="L38" s="104">
        <f t="shared" si="7"/>
        <v>0.4</v>
      </c>
      <c r="M38" s="104">
        <f t="shared" si="8"/>
        <v>0.4</v>
      </c>
      <c r="N38" s="27" t="s">
        <v>44</v>
      </c>
      <c r="O38" s="27" t="s">
        <v>270</v>
      </c>
      <c r="P38" s="27" t="s">
        <v>77</v>
      </c>
      <c r="Q38" s="27"/>
    </row>
    <row r="39" spans="1:17" ht="43.5" customHeight="1" x14ac:dyDescent="0.3">
      <c r="A39" s="108">
        <f t="shared" si="0"/>
        <v>19</v>
      </c>
      <c r="B39" s="105" t="str">
        <f>VLOOKUP(LEFT(F39,2),Tácticas!C:D,2,FALSE)</f>
        <v>Execution</v>
      </c>
      <c r="C39" s="46" t="str">
        <f t="shared" si="5"/>
        <v>EX</v>
      </c>
      <c r="D39" s="45" t="str">
        <f>VLOOKUP(LEFT(F39,6),Técnicas!C:D,2,FALSE)</f>
        <v>Scheduled Task/Job</v>
      </c>
      <c r="E39" s="45" t="str">
        <f t="shared" si="6"/>
        <v>EX-STJ</v>
      </c>
      <c r="F39" s="74" t="s">
        <v>1513</v>
      </c>
      <c r="G39" s="102" t="s">
        <v>323</v>
      </c>
      <c r="H39" s="112" t="s">
        <v>133</v>
      </c>
      <c r="I39" s="28">
        <v>0.85</v>
      </c>
      <c r="J39" s="28">
        <v>0.9</v>
      </c>
      <c r="K39" s="28">
        <v>0.56000000000000005</v>
      </c>
      <c r="L39" s="104">
        <f t="shared" si="7"/>
        <v>0.42840000000000006</v>
      </c>
      <c r="M39" s="104">
        <f t="shared" si="8"/>
        <v>0.42159999999999992</v>
      </c>
      <c r="N39" s="27" t="s">
        <v>42</v>
      </c>
      <c r="O39" s="27" t="s">
        <v>269</v>
      </c>
      <c r="P39" s="27" t="s">
        <v>75</v>
      </c>
      <c r="Q39" s="27"/>
    </row>
    <row r="40" spans="1:17" ht="43.5" customHeight="1" x14ac:dyDescent="0.3">
      <c r="A40" s="108">
        <f t="shared" si="0"/>
        <v>19</v>
      </c>
      <c r="B40" s="105" t="str">
        <f>VLOOKUP(LEFT(F40,2),Tácticas!C:D,2,FALSE)</f>
        <v>Execution</v>
      </c>
      <c r="C40" s="46" t="str">
        <f t="shared" si="5"/>
        <v>EX</v>
      </c>
      <c r="D40" s="45" t="str">
        <f>VLOOKUP(LEFT(F40,6),Técnicas!C:D,2,FALSE)</f>
        <v>Serverless Execution</v>
      </c>
      <c r="E40" s="45" t="str">
        <f t="shared" si="6"/>
        <v>EX-SEX</v>
      </c>
      <c r="F40" s="74" t="s">
        <v>1514</v>
      </c>
      <c r="G40" s="102" t="s">
        <v>282</v>
      </c>
      <c r="H40" s="113" t="s">
        <v>238</v>
      </c>
      <c r="I40" s="28">
        <v>0.92</v>
      </c>
      <c r="J40" s="28">
        <v>0.65</v>
      </c>
      <c r="K40" s="28">
        <v>0.59</v>
      </c>
      <c r="L40" s="104">
        <f t="shared" si="7"/>
        <v>0.35282000000000002</v>
      </c>
      <c r="M40" s="104">
        <f t="shared" si="8"/>
        <v>0.56718000000000002</v>
      </c>
      <c r="N40" s="27" t="s">
        <v>42</v>
      </c>
      <c r="O40" s="27" t="s">
        <v>269</v>
      </c>
      <c r="P40" s="27" t="s">
        <v>72</v>
      </c>
      <c r="Q40" s="27"/>
    </row>
    <row r="41" spans="1:17" ht="43.5" customHeight="1" x14ac:dyDescent="0.3">
      <c r="A41" s="108">
        <f t="shared" si="0"/>
        <v>19</v>
      </c>
      <c r="B41" s="105" t="str">
        <f>VLOOKUP(LEFT(F41,2),Tácticas!C:D,2,FALSE)</f>
        <v>Execution</v>
      </c>
      <c r="C41" s="46" t="str">
        <f t="shared" si="5"/>
        <v>EX</v>
      </c>
      <c r="D41" s="45" t="str">
        <f>VLOOKUP(LEFT(F41,6),Técnicas!C:D,2,FALSE)</f>
        <v>Shared Modules</v>
      </c>
      <c r="E41" s="45" t="str">
        <f t="shared" si="6"/>
        <v>EX-SMD</v>
      </c>
      <c r="F41" s="74" t="s">
        <v>1515</v>
      </c>
      <c r="G41" s="102" t="s">
        <v>291</v>
      </c>
      <c r="H41" s="112" t="s">
        <v>186</v>
      </c>
      <c r="I41" s="28">
        <v>0.82</v>
      </c>
      <c r="J41" s="28">
        <v>0.7</v>
      </c>
      <c r="K41" s="28">
        <v>0.85</v>
      </c>
      <c r="L41" s="104">
        <f t="shared" si="7"/>
        <v>0.48789999999999994</v>
      </c>
      <c r="M41" s="104">
        <f t="shared" si="8"/>
        <v>0.33210000000000001</v>
      </c>
      <c r="N41" s="27" t="s">
        <v>273</v>
      </c>
      <c r="O41" s="27" t="s">
        <v>272</v>
      </c>
      <c r="P41" s="27" t="s">
        <v>78</v>
      </c>
      <c r="Q41" s="27"/>
    </row>
    <row r="42" spans="1:17" ht="43.5" customHeight="1" x14ac:dyDescent="0.3">
      <c r="A42" s="108">
        <f t="shared" si="0"/>
        <v>19</v>
      </c>
      <c r="B42" s="105" t="str">
        <f>VLOOKUP(LEFT(F42,2),Tácticas!C:D,2,FALSE)</f>
        <v>Execution</v>
      </c>
      <c r="C42" s="46" t="str">
        <f t="shared" si="5"/>
        <v>EX</v>
      </c>
      <c r="D42" s="45" t="str">
        <f>VLOOKUP(LEFT(F42,6),Técnicas!C:D,2,FALSE)</f>
        <v>Software Deployment Tools</v>
      </c>
      <c r="E42" s="45" t="str">
        <f t="shared" si="6"/>
        <v>EX-SDT</v>
      </c>
      <c r="F42" s="74" t="s">
        <v>1516</v>
      </c>
      <c r="G42" s="102" t="s">
        <v>306</v>
      </c>
      <c r="H42" s="113" t="s">
        <v>248</v>
      </c>
      <c r="I42" s="28">
        <v>0.78</v>
      </c>
      <c r="J42" s="28">
        <v>0.63</v>
      </c>
      <c r="K42" s="28">
        <v>0.89</v>
      </c>
      <c r="L42" s="104">
        <f t="shared" si="7"/>
        <v>0.43734600000000001</v>
      </c>
      <c r="M42" s="104">
        <f t="shared" si="8"/>
        <v>0.34265400000000001</v>
      </c>
      <c r="N42" s="27" t="s">
        <v>43</v>
      </c>
      <c r="O42" s="27" t="s">
        <v>97</v>
      </c>
      <c r="P42" s="27" t="s">
        <v>72</v>
      </c>
      <c r="Q42" s="27"/>
    </row>
    <row r="43" spans="1:17" ht="43.5" customHeight="1" x14ac:dyDescent="0.3">
      <c r="A43" s="108">
        <f t="shared" si="0"/>
        <v>13</v>
      </c>
      <c r="B43" s="105" t="str">
        <f>VLOOKUP(LEFT(F43,2),Tácticas!C:D,2,FALSE)</f>
        <v>Execution</v>
      </c>
      <c r="C43" s="46" t="str">
        <f t="shared" si="5"/>
        <v>EX</v>
      </c>
      <c r="D43" s="45" t="str">
        <f>VLOOKUP(LEFT(F43,6),Técnicas!C:D,2,FALSE)</f>
        <v>System Services</v>
      </c>
      <c r="E43" s="45" t="str">
        <f t="shared" si="6"/>
        <v>EX-SSV</v>
      </c>
      <c r="F43" s="74" t="s">
        <v>1517</v>
      </c>
      <c r="G43" s="102" t="s">
        <v>421</v>
      </c>
      <c r="H43" s="112" t="s">
        <v>104</v>
      </c>
      <c r="I43" s="28">
        <v>0.78</v>
      </c>
      <c r="J43" s="28">
        <v>0.7</v>
      </c>
      <c r="K43" s="28">
        <v>0.6</v>
      </c>
      <c r="L43" s="104">
        <f t="shared" si="7"/>
        <v>0.32759999999999995</v>
      </c>
      <c r="M43" s="104">
        <f t="shared" si="8"/>
        <v>0.45240000000000008</v>
      </c>
      <c r="N43" s="27" t="s">
        <v>273</v>
      </c>
      <c r="O43" s="27" t="s">
        <v>272</v>
      </c>
      <c r="P43" s="27" t="s">
        <v>72</v>
      </c>
      <c r="Q43" s="28"/>
    </row>
    <row r="44" spans="1:17" ht="43.5" customHeight="1" x14ac:dyDescent="0.3">
      <c r="A44" s="108">
        <f t="shared" si="0"/>
        <v>13</v>
      </c>
      <c r="B44" s="105" t="str">
        <f>VLOOKUP(LEFT(F44,2),Tácticas!C:D,2,FALSE)</f>
        <v>Execution</v>
      </c>
      <c r="C44" s="46" t="str">
        <f t="shared" si="5"/>
        <v>EX</v>
      </c>
      <c r="D44" s="45" t="str">
        <f>VLOOKUP(LEFT(F44,6),Técnicas!C:D,2,FALSE)</f>
        <v>User Execution</v>
      </c>
      <c r="E44" s="45" t="str">
        <f t="shared" si="6"/>
        <v>EX-UEX</v>
      </c>
      <c r="F44" s="74" t="s">
        <v>1518</v>
      </c>
      <c r="G44" s="102" t="s">
        <v>438</v>
      </c>
      <c r="H44" s="113" t="s">
        <v>252</v>
      </c>
      <c r="I44" s="28">
        <v>0.9</v>
      </c>
      <c r="J44" s="28">
        <v>0.7</v>
      </c>
      <c r="K44" s="28">
        <v>0.5</v>
      </c>
      <c r="L44" s="104">
        <f t="shared" si="7"/>
        <v>0.315</v>
      </c>
      <c r="M44" s="104">
        <f t="shared" si="8"/>
        <v>0.58499999999999996</v>
      </c>
      <c r="N44" s="27" t="s">
        <v>273</v>
      </c>
      <c r="O44" s="27" t="s">
        <v>270</v>
      </c>
      <c r="P44" s="27" t="s">
        <v>75</v>
      </c>
      <c r="Q44" s="27"/>
    </row>
    <row r="45" spans="1:17" ht="43.5" customHeight="1" x14ac:dyDescent="0.3">
      <c r="A45" s="108">
        <f t="shared" si="0"/>
        <v>16</v>
      </c>
      <c r="B45" s="105" t="str">
        <f>VLOOKUP(LEFT(F45,2),Tácticas!C:D,2,FALSE)</f>
        <v>Execution</v>
      </c>
      <c r="C45" s="46" t="str">
        <f t="shared" si="5"/>
        <v>EX</v>
      </c>
      <c r="D45" s="45" t="str">
        <f>VLOOKUP(LEFT(F45,6),Técnicas!C:D,2,FALSE)</f>
        <v>Windows Management Instrumentation</v>
      </c>
      <c r="E45" s="45" t="str">
        <f t="shared" si="6"/>
        <v>EX-WMI</v>
      </c>
      <c r="F45" s="74" t="s">
        <v>1519</v>
      </c>
      <c r="G45" s="102" t="s">
        <v>325</v>
      </c>
      <c r="H45" s="112" t="s">
        <v>135</v>
      </c>
      <c r="I45" s="28">
        <v>0.8</v>
      </c>
      <c r="J45" s="28">
        <v>0.5</v>
      </c>
      <c r="K45" s="28">
        <v>1</v>
      </c>
      <c r="L45" s="104">
        <f t="shared" si="7"/>
        <v>0.4</v>
      </c>
      <c r="M45" s="104">
        <f t="shared" si="8"/>
        <v>0.4</v>
      </c>
      <c r="N45" s="27" t="s">
        <v>43</v>
      </c>
      <c r="O45" s="27" t="s">
        <v>271</v>
      </c>
      <c r="P45" s="27" t="s">
        <v>78</v>
      </c>
      <c r="Q45" s="27"/>
    </row>
    <row r="46" spans="1:17" ht="43.5" customHeight="1" x14ac:dyDescent="0.3">
      <c r="A46" s="108">
        <f t="shared" si="0"/>
        <v>19</v>
      </c>
      <c r="B46" s="105" t="str">
        <f>VLOOKUP(LEFT(F46,2),Tácticas!C:D,2,FALSE)</f>
        <v>Execution</v>
      </c>
      <c r="C46" s="46" t="str">
        <f t="shared" si="5"/>
        <v>EX</v>
      </c>
      <c r="D46" s="45" t="str">
        <f>VLOOKUP(LEFT(F46,6),Técnicas!C:D,2,FALSE)</f>
        <v>Inter-Process Communication</v>
      </c>
      <c r="E46" s="45" t="str">
        <f t="shared" si="6"/>
        <v>EX-IPC</v>
      </c>
      <c r="F46" s="74" t="s">
        <v>1520</v>
      </c>
      <c r="G46" s="102" t="s">
        <v>401</v>
      </c>
      <c r="H46" s="112" t="s">
        <v>173</v>
      </c>
      <c r="I46" s="28">
        <v>0.85</v>
      </c>
      <c r="J46" s="28">
        <v>0.6</v>
      </c>
      <c r="K46" s="28">
        <v>0.75</v>
      </c>
      <c r="L46" s="104">
        <f t="shared" si="7"/>
        <v>0.38250000000000001</v>
      </c>
      <c r="M46" s="104">
        <f t="shared" si="8"/>
        <v>0.46749999999999997</v>
      </c>
      <c r="N46" s="27" t="s">
        <v>43</v>
      </c>
      <c r="O46" s="27" t="s">
        <v>272</v>
      </c>
      <c r="P46" s="27" t="s">
        <v>79</v>
      </c>
      <c r="Q46" s="27"/>
    </row>
    <row r="47" spans="1:17" ht="43.5" customHeight="1" x14ac:dyDescent="0.3">
      <c r="A47" s="108">
        <f t="shared" si="0"/>
        <v>19</v>
      </c>
      <c r="B47" s="105" t="str">
        <f>VLOOKUP(LEFT(F47,2),Tácticas!C:D,2,FALSE)</f>
        <v>Execution</v>
      </c>
      <c r="C47" s="46" t="str">
        <f t="shared" si="5"/>
        <v>EX</v>
      </c>
      <c r="D47" s="45" t="str">
        <f>VLOOKUP(LEFT(F47,6),Técnicas!C:D,2,FALSE)</f>
        <v>Native API</v>
      </c>
      <c r="E47" s="45" t="str">
        <f t="shared" si="6"/>
        <v>EX-NAP</v>
      </c>
      <c r="F47" s="74" t="s">
        <v>1521</v>
      </c>
      <c r="G47" s="102" t="s">
        <v>333</v>
      </c>
      <c r="H47" s="112" t="s">
        <v>193</v>
      </c>
      <c r="I47" s="28">
        <v>0.92</v>
      </c>
      <c r="J47" s="28">
        <v>0.65</v>
      </c>
      <c r="K47" s="28">
        <v>0.59</v>
      </c>
      <c r="L47" s="104">
        <f t="shared" si="7"/>
        <v>0.35282000000000002</v>
      </c>
      <c r="M47" s="104">
        <f t="shared" si="8"/>
        <v>0.56718000000000002</v>
      </c>
      <c r="N47" s="27" t="s">
        <v>42</v>
      </c>
      <c r="O47" s="27" t="s">
        <v>269</v>
      </c>
      <c r="P47" s="27" t="s">
        <v>71</v>
      </c>
      <c r="Q47" s="27"/>
    </row>
    <row r="48" spans="1:17" ht="43.5" customHeight="1" x14ac:dyDescent="0.3">
      <c r="A48" s="108">
        <f t="shared" si="0"/>
        <v>19</v>
      </c>
      <c r="B48" s="105" t="str">
        <f>VLOOKUP(LEFT(F48,2),Tácticas!C:D,2,FALSE)</f>
        <v>Execution</v>
      </c>
      <c r="C48" s="46" t="str">
        <f t="shared" si="5"/>
        <v>EX</v>
      </c>
      <c r="D48" s="45" t="str">
        <f>VLOOKUP(LEFT(F48,6),Técnicas!C:D,2,FALSE)</f>
        <v>Scheduled Task/Job</v>
      </c>
      <c r="E48" s="45" t="str">
        <f t="shared" si="6"/>
        <v>EX-STJ</v>
      </c>
      <c r="F48" s="74" t="s">
        <v>1522</v>
      </c>
      <c r="G48" s="102" t="s">
        <v>390</v>
      </c>
      <c r="H48" s="113" t="s">
        <v>232</v>
      </c>
      <c r="I48" s="28">
        <v>0.82</v>
      </c>
      <c r="J48" s="28">
        <v>0.7</v>
      </c>
      <c r="K48" s="28">
        <v>0.85</v>
      </c>
      <c r="L48" s="104">
        <f t="shared" si="7"/>
        <v>0.48789999999999994</v>
      </c>
      <c r="M48" s="104">
        <f t="shared" si="8"/>
        <v>0.33210000000000001</v>
      </c>
      <c r="N48" s="27" t="s">
        <v>41</v>
      </c>
      <c r="O48" s="27" t="s">
        <v>5</v>
      </c>
      <c r="P48" s="27" t="s">
        <v>70</v>
      </c>
      <c r="Q48" s="27"/>
    </row>
    <row r="49" spans="1:17" ht="43.5" customHeight="1" x14ac:dyDescent="0.3">
      <c r="A49" s="108">
        <f t="shared" si="0"/>
        <v>19</v>
      </c>
      <c r="B49" s="105" t="str">
        <f>VLOOKUP(LEFT(F49,2),Tácticas!C:D,2,FALSE)</f>
        <v>Execution</v>
      </c>
      <c r="C49" s="46" t="str">
        <f t="shared" si="5"/>
        <v>EX</v>
      </c>
      <c r="D49" s="45" t="str">
        <f>VLOOKUP(LEFT(F49,6),Técnicas!C:D,2,FALSE)</f>
        <v>Serverless Execution</v>
      </c>
      <c r="E49" s="45" t="str">
        <f t="shared" si="6"/>
        <v>EX-SEX</v>
      </c>
      <c r="F49" s="74" t="s">
        <v>1523</v>
      </c>
      <c r="G49" s="102" t="s">
        <v>305</v>
      </c>
      <c r="H49" s="113" t="s">
        <v>247</v>
      </c>
      <c r="I49" s="28">
        <v>0.78</v>
      </c>
      <c r="J49" s="28">
        <v>0.63</v>
      </c>
      <c r="K49" s="28">
        <v>0.89</v>
      </c>
      <c r="L49" s="104">
        <f t="shared" si="7"/>
        <v>0.43734600000000001</v>
      </c>
      <c r="M49" s="104">
        <f t="shared" si="8"/>
        <v>0.34265400000000001</v>
      </c>
      <c r="N49" s="27" t="s">
        <v>44</v>
      </c>
      <c r="O49" s="27" t="s">
        <v>269</v>
      </c>
      <c r="P49" s="27" t="s">
        <v>79</v>
      </c>
      <c r="Q49" s="27"/>
    </row>
    <row r="50" spans="1:17" ht="43.5" customHeight="1" x14ac:dyDescent="0.3">
      <c r="A50" s="108">
        <f t="shared" si="0"/>
        <v>19</v>
      </c>
      <c r="B50" s="105" t="str">
        <f>VLOOKUP(LEFT(F50,2),Tácticas!C:D,2,FALSE)</f>
        <v>Execution</v>
      </c>
      <c r="C50" s="46" t="str">
        <f t="shared" si="5"/>
        <v>EX</v>
      </c>
      <c r="D50" s="45" t="str">
        <f>VLOOKUP(LEFT(F50,6),Técnicas!C:D,2,FALSE)</f>
        <v>Shared Modules</v>
      </c>
      <c r="E50" s="45" t="str">
        <f t="shared" si="6"/>
        <v>EX-SMD</v>
      </c>
      <c r="F50" s="74" t="s">
        <v>1524</v>
      </c>
      <c r="G50" s="102" t="s">
        <v>343</v>
      </c>
      <c r="H50" s="112" t="s">
        <v>203</v>
      </c>
      <c r="I50" s="28">
        <v>0.78</v>
      </c>
      <c r="J50" s="28">
        <v>0.7</v>
      </c>
      <c r="K50" s="28">
        <v>0.6</v>
      </c>
      <c r="L50" s="104">
        <f t="shared" si="7"/>
        <v>0.32759999999999995</v>
      </c>
      <c r="M50" s="104">
        <f t="shared" si="8"/>
        <v>0.45240000000000008</v>
      </c>
      <c r="N50" s="27" t="s">
        <v>42</v>
      </c>
      <c r="O50" s="27" t="s">
        <v>272</v>
      </c>
      <c r="P50" s="27" t="s">
        <v>72</v>
      </c>
      <c r="Q50" s="27"/>
    </row>
    <row r="51" spans="1:17" ht="43.5" customHeight="1" x14ac:dyDescent="0.3">
      <c r="A51" s="108">
        <f t="shared" si="0"/>
        <v>19</v>
      </c>
      <c r="B51" s="105" t="str">
        <f>VLOOKUP(LEFT(F51,2),Tácticas!C:D,2,FALSE)</f>
        <v>Execution</v>
      </c>
      <c r="C51" s="46" t="str">
        <f t="shared" si="5"/>
        <v>EX</v>
      </c>
      <c r="D51" s="45" t="str">
        <f>VLOOKUP(LEFT(F51,6),Técnicas!C:D,2,FALSE)</f>
        <v>Software Deployment Tools</v>
      </c>
      <c r="E51" s="45" t="str">
        <f t="shared" si="6"/>
        <v>EX-SDT</v>
      </c>
      <c r="F51" s="74" t="s">
        <v>1525</v>
      </c>
      <c r="G51" s="102" t="s">
        <v>316</v>
      </c>
      <c r="H51" s="112" t="s">
        <v>116</v>
      </c>
      <c r="I51" s="28">
        <v>0.9</v>
      </c>
      <c r="J51" s="28">
        <v>0.7</v>
      </c>
      <c r="K51" s="28">
        <v>0.5</v>
      </c>
      <c r="L51" s="104">
        <f t="shared" si="7"/>
        <v>0.315</v>
      </c>
      <c r="M51" s="104">
        <f t="shared" si="8"/>
        <v>0.58499999999999996</v>
      </c>
      <c r="N51" s="27" t="s">
        <v>44</v>
      </c>
      <c r="O51" s="27" t="s">
        <v>270</v>
      </c>
      <c r="P51" s="27" t="s">
        <v>78</v>
      </c>
      <c r="Q51" s="27"/>
    </row>
    <row r="52" spans="1:17" ht="43.5" customHeight="1" x14ac:dyDescent="0.3">
      <c r="A52" s="108">
        <f t="shared" si="0"/>
        <v>19</v>
      </c>
      <c r="B52" s="105" t="str">
        <f>VLOOKUP(LEFT(F52,2),Tácticas!C:D,2,FALSE)</f>
        <v>Execution</v>
      </c>
      <c r="C52" s="46" t="str">
        <f t="shared" si="5"/>
        <v>EX</v>
      </c>
      <c r="D52" s="45" t="str">
        <f>VLOOKUP(LEFT(F52,6),Técnicas!C:D,2,FALSE)</f>
        <v>Inter-Process Communication</v>
      </c>
      <c r="E52" s="45" t="str">
        <f t="shared" si="6"/>
        <v>EX-IPC</v>
      </c>
      <c r="F52" s="74" t="s">
        <v>1526</v>
      </c>
      <c r="G52" s="102" t="s">
        <v>430</v>
      </c>
      <c r="H52" s="112" t="s">
        <v>217</v>
      </c>
      <c r="I52" s="28">
        <v>0.8</v>
      </c>
      <c r="J52" s="28">
        <v>0.5</v>
      </c>
      <c r="K52" s="28">
        <v>1</v>
      </c>
      <c r="L52" s="104">
        <f t="shared" si="7"/>
        <v>0.4</v>
      </c>
      <c r="M52" s="104">
        <f t="shared" si="8"/>
        <v>0.4</v>
      </c>
      <c r="N52" s="27" t="s">
        <v>67</v>
      </c>
      <c r="O52" s="27" t="s">
        <v>5</v>
      </c>
      <c r="P52" s="27" t="s">
        <v>77</v>
      </c>
      <c r="Q52" s="27"/>
    </row>
    <row r="53" spans="1:17" ht="43.5" customHeight="1" x14ac:dyDescent="0.3">
      <c r="A53" s="108">
        <f t="shared" si="0"/>
        <v>19</v>
      </c>
      <c r="B53" s="105" t="str">
        <f>VLOOKUP(LEFT(F53,2),Tácticas!C:D,2,FALSE)</f>
        <v>Execution</v>
      </c>
      <c r="C53" s="46" t="str">
        <f t="shared" si="5"/>
        <v>EX</v>
      </c>
      <c r="D53" s="45" t="str">
        <f>VLOOKUP(LEFT(F53,6),Técnicas!C:D,2,FALSE)</f>
        <v>Native API</v>
      </c>
      <c r="E53" s="45" t="str">
        <f t="shared" si="6"/>
        <v>EX-NAP</v>
      </c>
      <c r="F53" s="74" t="s">
        <v>1527</v>
      </c>
      <c r="G53" s="102" t="s">
        <v>308</v>
      </c>
      <c r="H53" s="113" t="s">
        <v>250</v>
      </c>
      <c r="I53" s="28">
        <v>0.85</v>
      </c>
      <c r="J53" s="28">
        <v>0.6</v>
      </c>
      <c r="K53" s="28">
        <v>0.6</v>
      </c>
      <c r="L53" s="104">
        <f t="shared" si="7"/>
        <v>0.30599999999999999</v>
      </c>
      <c r="M53" s="104">
        <f t="shared" si="8"/>
        <v>0.54400000000000004</v>
      </c>
      <c r="N53" s="27" t="s">
        <v>43</v>
      </c>
      <c r="O53" s="27" t="s">
        <v>270</v>
      </c>
      <c r="P53" s="27" t="s">
        <v>79</v>
      </c>
      <c r="Q53" s="27"/>
    </row>
    <row r="54" spans="1:17" ht="43.5" customHeight="1" x14ac:dyDescent="0.3">
      <c r="A54" s="108">
        <f t="shared" si="0"/>
        <v>19</v>
      </c>
      <c r="B54" s="105" t="str">
        <f>VLOOKUP(LEFT(F54,2),Tácticas!C:D,2,FALSE)</f>
        <v>Execution</v>
      </c>
      <c r="C54" s="46" t="str">
        <f t="shared" si="5"/>
        <v>EX</v>
      </c>
      <c r="D54" s="45" t="str">
        <f>VLOOKUP(LEFT(F54,6),Técnicas!C:D,2,FALSE)</f>
        <v>Scheduled Task/Job</v>
      </c>
      <c r="E54" s="45" t="str">
        <f t="shared" si="6"/>
        <v>EX-STJ</v>
      </c>
      <c r="F54" s="74" t="s">
        <v>1528</v>
      </c>
      <c r="G54" s="102" t="s">
        <v>327</v>
      </c>
      <c r="H54" s="112" t="s">
        <v>139</v>
      </c>
      <c r="I54" s="28">
        <v>0.92</v>
      </c>
      <c r="J54" s="28">
        <v>0.65</v>
      </c>
      <c r="K54" s="28">
        <v>0.59</v>
      </c>
      <c r="L54" s="104">
        <f t="shared" si="7"/>
        <v>0.35282000000000002</v>
      </c>
      <c r="M54" s="104">
        <f t="shared" si="8"/>
        <v>0.56718000000000002</v>
      </c>
      <c r="N54" s="27" t="s">
        <v>67</v>
      </c>
      <c r="O54" s="27" t="s">
        <v>269</v>
      </c>
      <c r="P54" s="27" t="s">
        <v>80</v>
      </c>
      <c r="Q54" s="27"/>
    </row>
    <row r="55" spans="1:17" ht="43.5" customHeight="1" x14ac:dyDescent="0.3">
      <c r="A55" s="108">
        <f t="shared" si="0"/>
        <v>19</v>
      </c>
      <c r="B55" s="105" t="str">
        <f>VLOOKUP(LEFT(F55,2),Tácticas!C:D,2,FALSE)</f>
        <v>Execution</v>
      </c>
      <c r="C55" s="46" t="str">
        <f t="shared" si="5"/>
        <v>EX</v>
      </c>
      <c r="D55" s="45" t="str">
        <f>VLOOKUP(LEFT(F55,6),Técnicas!C:D,2,FALSE)</f>
        <v>Serverless Execution</v>
      </c>
      <c r="E55" s="45" t="str">
        <f t="shared" si="6"/>
        <v>EX-SEX</v>
      </c>
      <c r="F55" s="74" t="s">
        <v>1529</v>
      </c>
      <c r="G55" s="102" t="s">
        <v>400</v>
      </c>
      <c r="H55" s="112" t="s">
        <v>156</v>
      </c>
      <c r="I55" s="28">
        <v>0.82</v>
      </c>
      <c r="J55" s="28">
        <v>0.7</v>
      </c>
      <c r="K55" s="28">
        <v>0.85</v>
      </c>
      <c r="L55" s="104">
        <f t="shared" si="7"/>
        <v>0.48789999999999994</v>
      </c>
      <c r="M55" s="104">
        <f t="shared" si="8"/>
        <v>0.33210000000000001</v>
      </c>
      <c r="N55" s="27" t="s">
        <v>42</v>
      </c>
      <c r="O55" s="27" t="s">
        <v>40</v>
      </c>
      <c r="P55" s="27" t="s">
        <v>71</v>
      </c>
      <c r="Q55" s="27"/>
    </row>
    <row r="56" spans="1:17" ht="43.5" customHeight="1" x14ac:dyDescent="0.3">
      <c r="A56" s="108">
        <f t="shared" si="0"/>
        <v>19</v>
      </c>
      <c r="B56" s="105" t="str">
        <f>VLOOKUP(LEFT(F56,2),Tácticas!C:D,2,FALSE)</f>
        <v>Execution</v>
      </c>
      <c r="C56" s="46" t="str">
        <f t="shared" si="5"/>
        <v>EX</v>
      </c>
      <c r="D56" s="45" t="str">
        <f>VLOOKUP(LEFT(F56,6),Técnicas!C:D,2,FALSE)</f>
        <v>Shared Modules</v>
      </c>
      <c r="E56" s="45" t="str">
        <f t="shared" si="6"/>
        <v>EX-SMD</v>
      </c>
      <c r="F56" s="74" t="s">
        <v>1530</v>
      </c>
      <c r="G56" s="102" t="s">
        <v>293</v>
      </c>
      <c r="H56" s="112" t="s">
        <v>145</v>
      </c>
      <c r="I56" s="28">
        <v>0.78</v>
      </c>
      <c r="J56" s="28">
        <v>0.63</v>
      </c>
      <c r="K56" s="28">
        <v>0.89</v>
      </c>
      <c r="L56" s="104">
        <f t="shared" si="7"/>
        <v>0.43734600000000001</v>
      </c>
      <c r="M56" s="104">
        <f t="shared" si="8"/>
        <v>0.34265400000000001</v>
      </c>
      <c r="N56" s="27" t="s">
        <v>43</v>
      </c>
      <c r="O56" s="27" t="s">
        <v>272</v>
      </c>
      <c r="P56" s="27" t="s">
        <v>75</v>
      </c>
      <c r="Q56" s="27"/>
    </row>
    <row r="57" spans="1:17" ht="43.5" customHeight="1" x14ac:dyDescent="0.3">
      <c r="A57" s="108">
        <f t="shared" si="0"/>
        <v>19</v>
      </c>
      <c r="B57" s="105" t="str">
        <f>VLOOKUP(LEFT(F57,2),Tácticas!C:D,2,FALSE)</f>
        <v>Execution</v>
      </c>
      <c r="C57" s="46" t="str">
        <f t="shared" si="5"/>
        <v>EX</v>
      </c>
      <c r="D57" s="45" t="str">
        <f>VLOOKUP(LEFT(F57,6),Técnicas!C:D,2,FALSE)</f>
        <v>Software Deployment Tools</v>
      </c>
      <c r="E57" s="45" t="str">
        <f t="shared" si="6"/>
        <v>EX-SDT</v>
      </c>
      <c r="F57" s="74" t="s">
        <v>1531</v>
      </c>
      <c r="G57" s="102" t="s">
        <v>289</v>
      </c>
      <c r="H57" s="112" t="s">
        <v>183</v>
      </c>
      <c r="I57" s="28">
        <v>0.78</v>
      </c>
      <c r="J57" s="28">
        <v>0.7</v>
      </c>
      <c r="K57" s="28">
        <v>0.65</v>
      </c>
      <c r="L57" s="104">
        <f t="shared" si="7"/>
        <v>0.35489999999999999</v>
      </c>
      <c r="M57" s="104">
        <f t="shared" si="8"/>
        <v>0.42510000000000003</v>
      </c>
      <c r="N57" s="27" t="s">
        <v>67</v>
      </c>
      <c r="O57" s="27" t="s">
        <v>269</v>
      </c>
      <c r="P57" s="27" t="s">
        <v>75</v>
      </c>
      <c r="Q57" s="27"/>
    </row>
    <row r="58" spans="1:17" ht="43.5" customHeight="1" x14ac:dyDescent="0.3">
      <c r="A58" s="108">
        <f t="shared" si="0"/>
        <v>13</v>
      </c>
      <c r="B58" s="105" t="str">
        <f>VLOOKUP(LEFT(F58,2),Tácticas!C:D,2,FALSE)</f>
        <v>Execution</v>
      </c>
      <c r="C58" s="46" t="str">
        <f t="shared" si="5"/>
        <v>EX</v>
      </c>
      <c r="D58" s="45" t="str">
        <f>VLOOKUP(LEFT(F58,6),Técnicas!C:D,2,FALSE)</f>
        <v>System Services</v>
      </c>
      <c r="E58" s="45" t="str">
        <f t="shared" si="6"/>
        <v>EX-SSV</v>
      </c>
      <c r="F58" s="74" t="s">
        <v>1532</v>
      </c>
      <c r="G58" s="102" t="s">
        <v>337</v>
      </c>
      <c r="H58" s="112" t="s">
        <v>197</v>
      </c>
      <c r="I58" s="28">
        <v>0.9</v>
      </c>
      <c r="J58" s="28">
        <v>0.7</v>
      </c>
      <c r="K58" s="28">
        <v>0.5</v>
      </c>
      <c r="L58" s="104">
        <f t="shared" si="7"/>
        <v>0.315</v>
      </c>
      <c r="M58" s="104">
        <f t="shared" si="8"/>
        <v>0.58499999999999996</v>
      </c>
      <c r="N58" s="27" t="s">
        <v>42</v>
      </c>
      <c r="O58" s="27" t="s">
        <v>272</v>
      </c>
      <c r="P58" s="27" t="s">
        <v>77</v>
      </c>
      <c r="Q58" s="27"/>
    </row>
    <row r="59" spans="1:17" ht="43.5" customHeight="1" x14ac:dyDescent="0.3">
      <c r="A59" s="108">
        <f t="shared" si="0"/>
        <v>13</v>
      </c>
      <c r="B59" s="105" t="str">
        <f>VLOOKUP(LEFT(F59,2),Tácticas!C:D,2,FALSE)</f>
        <v>Execution</v>
      </c>
      <c r="C59" s="46" t="str">
        <f t="shared" si="5"/>
        <v>EX</v>
      </c>
      <c r="D59" s="45" t="str">
        <f>VLOOKUP(LEFT(F59,6),Técnicas!C:D,2,FALSE)</f>
        <v>User Execution</v>
      </c>
      <c r="E59" s="45" t="str">
        <f t="shared" si="6"/>
        <v>EX-UEX</v>
      </c>
      <c r="F59" s="74" t="s">
        <v>1533</v>
      </c>
      <c r="G59" s="102" t="s">
        <v>318</v>
      </c>
      <c r="H59" s="112" t="s">
        <v>123</v>
      </c>
      <c r="I59" s="28">
        <v>0.8</v>
      </c>
      <c r="J59" s="28">
        <v>0.5</v>
      </c>
      <c r="K59" s="28">
        <v>1</v>
      </c>
      <c r="L59" s="104">
        <f t="shared" si="7"/>
        <v>0.4</v>
      </c>
      <c r="M59" s="104">
        <f t="shared" si="8"/>
        <v>0.4</v>
      </c>
      <c r="N59" s="27" t="s">
        <v>273</v>
      </c>
      <c r="O59" s="27" t="s">
        <v>270</v>
      </c>
      <c r="P59" s="27" t="s">
        <v>75</v>
      </c>
      <c r="Q59" s="27"/>
    </row>
    <row r="60" spans="1:17" ht="43.5" customHeight="1" x14ac:dyDescent="0.3">
      <c r="A60" s="108">
        <f t="shared" si="0"/>
        <v>16</v>
      </c>
      <c r="B60" s="105" t="str">
        <f>VLOOKUP(LEFT(F60,2),Tácticas!C:D,2,FALSE)</f>
        <v>Execution</v>
      </c>
      <c r="C60" s="46" t="str">
        <f t="shared" si="5"/>
        <v>EX</v>
      </c>
      <c r="D60" s="45" t="str">
        <f>VLOOKUP(LEFT(F60,6),Técnicas!C:D,2,FALSE)</f>
        <v>Windows Management Instrumentation</v>
      </c>
      <c r="E60" s="45" t="str">
        <f t="shared" si="6"/>
        <v>EX-WMI</v>
      </c>
      <c r="F60" s="74" t="s">
        <v>1534</v>
      </c>
      <c r="G60" s="102" t="s">
        <v>382</v>
      </c>
      <c r="H60" s="112" t="s">
        <v>222</v>
      </c>
      <c r="I60" s="28">
        <v>0.85</v>
      </c>
      <c r="J60" s="28">
        <v>0.6</v>
      </c>
      <c r="K60" s="28">
        <v>0.48</v>
      </c>
      <c r="L60" s="104">
        <f t="shared" si="7"/>
        <v>0.24479999999999999</v>
      </c>
      <c r="M60" s="104">
        <f t="shared" si="8"/>
        <v>0.60519999999999996</v>
      </c>
      <c r="N60" s="27" t="s">
        <v>42</v>
      </c>
      <c r="O60" s="27" t="s">
        <v>269</v>
      </c>
      <c r="P60" s="27" t="s">
        <v>77</v>
      </c>
      <c r="Q60" s="27"/>
    </row>
    <row r="61" spans="1:17" ht="43.5" customHeight="1" x14ac:dyDescent="0.3">
      <c r="A61" s="108">
        <f t="shared" si="0"/>
        <v>19</v>
      </c>
      <c r="B61" s="105" t="str">
        <f>VLOOKUP(LEFT(F61,2),Tácticas!C:D,2,FALSE)</f>
        <v>Execution</v>
      </c>
      <c r="C61" s="46" t="str">
        <f t="shared" si="5"/>
        <v>EX</v>
      </c>
      <c r="D61" s="45" t="str">
        <f>VLOOKUP(LEFT(F61,6),Técnicas!C:D,2,FALSE)</f>
        <v>Inter-Process Communication</v>
      </c>
      <c r="E61" s="45" t="str">
        <f t="shared" si="6"/>
        <v>EX-IPC</v>
      </c>
      <c r="F61" s="74" t="s">
        <v>1535</v>
      </c>
      <c r="G61" s="102" t="s">
        <v>417</v>
      </c>
      <c r="H61" s="112" t="s">
        <v>121</v>
      </c>
      <c r="I61" s="28">
        <v>0.92</v>
      </c>
      <c r="J61" s="28">
        <v>0.65</v>
      </c>
      <c r="K61" s="28">
        <v>0.59</v>
      </c>
      <c r="L61" s="104">
        <f t="shared" si="7"/>
        <v>0.35282000000000002</v>
      </c>
      <c r="M61" s="104">
        <f t="shared" si="8"/>
        <v>0.56718000000000002</v>
      </c>
      <c r="N61" s="27" t="s">
        <v>273</v>
      </c>
      <c r="O61" s="27" t="s">
        <v>269</v>
      </c>
      <c r="P61" s="27" t="s">
        <v>80</v>
      </c>
      <c r="Q61" s="27"/>
    </row>
    <row r="62" spans="1:17" ht="43.5" customHeight="1" x14ac:dyDescent="0.3">
      <c r="A62" s="108">
        <f t="shared" si="0"/>
        <v>19</v>
      </c>
      <c r="B62" s="105" t="str">
        <f>VLOOKUP(LEFT(F62,2),Tácticas!C:D,2,FALSE)</f>
        <v>Execution</v>
      </c>
      <c r="C62" s="46" t="str">
        <f t="shared" si="5"/>
        <v>EX</v>
      </c>
      <c r="D62" s="45" t="str">
        <f>VLOOKUP(LEFT(F62,6),Técnicas!C:D,2,FALSE)</f>
        <v>Native API</v>
      </c>
      <c r="E62" s="45" t="str">
        <f t="shared" si="6"/>
        <v>EX-NAP</v>
      </c>
      <c r="F62" s="74" t="s">
        <v>1536</v>
      </c>
      <c r="G62" s="102" t="s">
        <v>439</v>
      </c>
      <c r="H62" s="112" t="s">
        <v>225</v>
      </c>
      <c r="I62" s="28">
        <v>0.82</v>
      </c>
      <c r="J62" s="28">
        <v>0.7</v>
      </c>
      <c r="K62" s="28">
        <v>0.85</v>
      </c>
      <c r="L62" s="104">
        <f t="shared" si="7"/>
        <v>0.48789999999999994</v>
      </c>
      <c r="M62" s="104">
        <f t="shared" si="8"/>
        <v>0.33210000000000001</v>
      </c>
      <c r="N62" s="27" t="s">
        <v>42</v>
      </c>
      <c r="O62" s="27" t="s">
        <v>270</v>
      </c>
      <c r="P62" s="27" t="s">
        <v>78</v>
      </c>
      <c r="Q62" s="27"/>
    </row>
    <row r="63" spans="1:17" ht="43.5" customHeight="1" x14ac:dyDescent="0.3">
      <c r="A63" s="108">
        <f t="shared" si="0"/>
        <v>19</v>
      </c>
      <c r="B63" s="105" t="str">
        <f>VLOOKUP(LEFT(F63,2),Tácticas!C:D,2,FALSE)</f>
        <v>Execution</v>
      </c>
      <c r="C63" s="46" t="str">
        <f t="shared" si="5"/>
        <v>EX</v>
      </c>
      <c r="D63" s="45" t="str">
        <f>VLOOKUP(LEFT(F63,6),Técnicas!C:D,2,FALSE)</f>
        <v>Scheduled Task/Job</v>
      </c>
      <c r="E63" s="45" t="str">
        <f t="shared" si="6"/>
        <v>EX-STJ</v>
      </c>
      <c r="F63" s="74" t="s">
        <v>1537</v>
      </c>
      <c r="G63" s="102" t="s">
        <v>409</v>
      </c>
      <c r="H63" s="112" t="s">
        <v>109</v>
      </c>
      <c r="I63" s="28">
        <v>0.78</v>
      </c>
      <c r="J63" s="28">
        <v>0.63</v>
      </c>
      <c r="K63" s="28">
        <v>0.89</v>
      </c>
      <c r="L63" s="104">
        <f t="shared" si="7"/>
        <v>0.43734600000000001</v>
      </c>
      <c r="M63" s="104">
        <f t="shared" si="8"/>
        <v>0.34265400000000001</v>
      </c>
      <c r="N63" s="27" t="s">
        <v>44</v>
      </c>
      <c r="O63" s="27" t="s">
        <v>269</v>
      </c>
      <c r="P63" s="27" t="s">
        <v>79</v>
      </c>
      <c r="Q63" s="27"/>
    </row>
    <row r="64" spans="1:17" ht="43.5" customHeight="1" x14ac:dyDescent="0.3">
      <c r="A64" s="108">
        <f t="shared" si="0"/>
        <v>19</v>
      </c>
      <c r="B64" s="105" t="str">
        <f>VLOOKUP(LEFT(F64,2),Tácticas!C:D,2,FALSE)</f>
        <v>Execution</v>
      </c>
      <c r="C64" s="46" t="str">
        <f t="shared" si="5"/>
        <v>EX</v>
      </c>
      <c r="D64" s="45" t="str">
        <f>VLOOKUP(LEFT(F64,6),Técnicas!C:D,2,FALSE)</f>
        <v>Serverless Execution</v>
      </c>
      <c r="E64" s="45" t="str">
        <f t="shared" si="6"/>
        <v>EX-SEX</v>
      </c>
      <c r="F64" s="74" t="s">
        <v>1538</v>
      </c>
      <c r="G64" s="102" t="s">
        <v>340</v>
      </c>
      <c r="H64" s="112" t="s">
        <v>200</v>
      </c>
      <c r="I64" s="28">
        <v>0.78</v>
      </c>
      <c r="J64" s="28">
        <v>0.7</v>
      </c>
      <c r="K64" s="28">
        <v>0.68</v>
      </c>
      <c r="L64" s="104">
        <f t="shared" si="7"/>
        <v>0.37128</v>
      </c>
      <c r="M64" s="104">
        <f t="shared" si="8"/>
        <v>0.40872000000000003</v>
      </c>
      <c r="N64" s="27" t="s">
        <v>67</v>
      </c>
      <c r="O64" s="27" t="s">
        <v>272</v>
      </c>
      <c r="P64" s="27" t="s">
        <v>74</v>
      </c>
      <c r="Q64" s="27"/>
    </row>
    <row r="65" spans="1:17" ht="43.5" customHeight="1" x14ac:dyDescent="0.3">
      <c r="A65" s="108">
        <f t="shared" si="0"/>
        <v>19</v>
      </c>
      <c r="B65" s="105" t="str">
        <f>VLOOKUP(LEFT(F65,2),Tácticas!C:D,2,FALSE)</f>
        <v>Execution</v>
      </c>
      <c r="C65" s="46" t="str">
        <f t="shared" si="5"/>
        <v>EX</v>
      </c>
      <c r="D65" s="45" t="str">
        <f>VLOOKUP(LEFT(F65,6),Técnicas!C:D,2,FALSE)</f>
        <v>Shared Modules</v>
      </c>
      <c r="E65" s="45" t="str">
        <f t="shared" si="6"/>
        <v>EX-SMD</v>
      </c>
      <c r="F65" s="74" t="s">
        <v>1539</v>
      </c>
      <c r="G65" s="102" t="s">
        <v>433</v>
      </c>
      <c r="H65" s="112" t="s">
        <v>227</v>
      </c>
      <c r="I65" s="28">
        <v>0.75</v>
      </c>
      <c r="J65" s="28">
        <v>0.6</v>
      </c>
      <c r="K65" s="28">
        <v>0.95</v>
      </c>
      <c r="L65" s="104">
        <f t="shared" si="7"/>
        <v>0.42749999999999994</v>
      </c>
      <c r="M65" s="104">
        <f t="shared" si="8"/>
        <v>0.32250000000000006</v>
      </c>
      <c r="N65" s="27" t="s">
        <v>45</v>
      </c>
      <c r="O65" s="27" t="s">
        <v>40</v>
      </c>
      <c r="P65" s="27" t="s">
        <v>71</v>
      </c>
      <c r="Q65" s="27"/>
    </row>
    <row r="66" spans="1:17" ht="43.5" customHeight="1" x14ac:dyDescent="0.3">
      <c r="A66" s="108">
        <f t="shared" ref="A66:A129" si="9">COUNTIF(E:E,E66)</f>
        <v>19</v>
      </c>
      <c r="B66" s="105" t="str">
        <f>VLOOKUP(LEFT(F66,2),Tácticas!C:D,2,FALSE)</f>
        <v>Execution</v>
      </c>
      <c r="C66" s="46" t="str">
        <f t="shared" ref="C66:C97" si="10">LEFT(E66,2)</f>
        <v>EX</v>
      </c>
      <c r="D66" s="45" t="str">
        <f>VLOOKUP(LEFT(F66,6),Técnicas!C:D,2,FALSE)</f>
        <v>Software Deployment Tools</v>
      </c>
      <c r="E66" s="45" t="str">
        <f t="shared" ref="E66:E97" si="11">LEFT(F66,6)</f>
        <v>EX-SDT</v>
      </c>
      <c r="F66" s="74" t="s">
        <v>1540</v>
      </c>
      <c r="G66" s="102" t="s">
        <v>360</v>
      </c>
      <c r="H66" s="113" t="s">
        <v>266</v>
      </c>
      <c r="I66" s="28">
        <v>0.95</v>
      </c>
      <c r="J66" s="28">
        <v>0.8</v>
      </c>
      <c r="K66" s="28">
        <v>0.69</v>
      </c>
      <c r="L66" s="104">
        <f t="shared" ref="L66:L97" si="12">I66*J66*K66</f>
        <v>0.52439999999999998</v>
      </c>
      <c r="M66" s="104">
        <f t="shared" ref="M66:M97" si="13">I66-L66</f>
        <v>0.42559999999999998</v>
      </c>
      <c r="N66" s="27" t="s">
        <v>43</v>
      </c>
      <c r="O66" s="27" t="s">
        <v>270</v>
      </c>
      <c r="P66" s="27" t="s">
        <v>77</v>
      </c>
      <c r="Q66" s="27"/>
    </row>
    <row r="67" spans="1:17" ht="43.5" customHeight="1" x14ac:dyDescent="0.3">
      <c r="A67" s="108">
        <f t="shared" si="9"/>
        <v>13</v>
      </c>
      <c r="B67" s="105" t="str">
        <f>VLOOKUP(LEFT(F67,2),Tácticas!C:D,2,FALSE)</f>
        <v>Execution</v>
      </c>
      <c r="C67" s="46" t="str">
        <f t="shared" si="10"/>
        <v>EX</v>
      </c>
      <c r="D67" s="45" t="str">
        <f>VLOOKUP(LEFT(F67,6),Técnicas!C:D,2,FALSE)</f>
        <v>System Services</v>
      </c>
      <c r="E67" s="45" t="str">
        <f t="shared" si="11"/>
        <v>EX-SSV</v>
      </c>
      <c r="F67" s="74" t="s">
        <v>1541</v>
      </c>
      <c r="G67" s="102" t="s">
        <v>299</v>
      </c>
      <c r="H67" s="112" t="s">
        <v>157</v>
      </c>
      <c r="I67" s="28">
        <v>0.82</v>
      </c>
      <c r="J67" s="28">
        <v>0.7</v>
      </c>
      <c r="K67" s="28">
        <v>0.85</v>
      </c>
      <c r="L67" s="104">
        <f t="shared" si="12"/>
        <v>0.48789999999999994</v>
      </c>
      <c r="M67" s="104">
        <f t="shared" si="13"/>
        <v>0.33210000000000001</v>
      </c>
      <c r="N67" s="27" t="s">
        <v>67</v>
      </c>
      <c r="O67" s="27" t="s">
        <v>271</v>
      </c>
      <c r="P67" s="27" t="s">
        <v>80</v>
      </c>
      <c r="Q67" s="27"/>
    </row>
    <row r="68" spans="1:17" ht="43.5" customHeight="1" x14ac:dyDescent="0.3">
      <c r="A68" s="108">
        <f t="shared" si="9"/>
        <v>13</v>
      </c>
      <c r="B68" s="105" t="str">
        <f>VLOOKUP(LEFT(F68,2),Tácticas!C:D,2,FALSE)</f>
        <v>Execution</v>
      </c>
      <c r="C68" s="46" t="str">
        <f t="shared" si="10"/>
        <v>EX</v>
      </c>
      <c r="D68" s="45" t="str">
        <f>VLOOKUP(LEFT(F68,6),Técnicas!C:D,2,FALSE)</f>
        <v>User Execution</v>
      </c>
      <c r="E68" s="45" t="str">
        <f t="shared" si="11"/>
        <v>EX-UEX</v>
      </c>
      <c r="F68" s="74" t="s">
        <v>1542</v>
      </c>
      <c r="G68" s="102" t="s">
        <v>312</v>
      </c>
      <c r="H68" s="112" t="s">
        <v>103</v>
      </c>
      <c r="I68" s="28">
        <v>0.78</v>
      </c>
      <c r="J68" s="28">
        <v>0.63</v>
      </c>
      <c r="K68" s="28">
        <v>0.89</v>
      </c>
      <c r="L68" s="104">
        <f t="shared" si="12"/>
        <v>0.43734600000000001</v>
      </c>
      <c r="M68" s="104">
        <f t="shared" si="13"/>
        <v>0.34265400000000001</v>
      </c>
      <c r="N68" s="27" t="s">
        <v>42</v>
      </c>
      <c r="O68" s="27" t="s">
        <v>269</v>
      </c>
      <c r="P68" s="27" t="s">
        <v>79</v>
      </c>
      <c r="Q68" s="28"/>
    </row>
    <row r="69" spans="1:17" ht="43.5" customHeight="1" x14ac:dyDescent="0.3">
      <c r="A69" s="108">
        <f t="shared" si="9"/>
        <v>16</v>
      </c>
      <c r="B69" s="105" t="str">
        <f>VLOOKUP(LEFT(F69,2),Tácticas!C:D,2,FALSE)</f>
        <v>Execution</v>
      </c>
      <c r="C69" s="46" t="str">
        <f t="shared" si="10"/>
        <v>EX</v>
      </c>
      <c r="D69" s="45" t="str">
        <f>VLOOKUP(LEFT(F69,6),Técnicas!C:D,2,FALSE)</f>
        <v>Windows Management Instrumentation</v>
      </c>
      <c r="E69" s="45" t="str">
        <f t="shared" si="11"/>
        <v>EX-WMI</v>
      </c>
      <c r="F69" s="74" t="s">
        <v>1543</v>
      </c>
      <c r="G69" s="102" t="s">
        <v>366</v>
      </c>
      <c r="H69" s="112" t="s">
        <v>209</v>
      </c>
      <c r="I69" s="28">
        <v>0.78</v>
      </c>
      <c r="J69" s="28">
        <v>0.7</v>
      </c>
      <c r="K69" s="28">
        <v>0.7</v>
      </c>
      <c r="L69" s="104">
        <f t="shared" si="12"/>
        <v>0.38219999999999993</v>
      </c>
      <c r="M69" s="104">
        <f t="shared" si="13"/>
        <v>0.3978000000000001</v>
      </c>
      <c r="N69" s="27" t="s">
        <v>43</v>
      </c>
      <c r="O69" s="27" t="s">
        <v>272</v>
      </c>
      <c r="P69" s="27" t="s">
        <v>71</v>
      </c>
      <c r="Q69" s="27"/>
    </row>
    <row r="70" spans="1:17" ht="43.5" customHeight="1" x14ac:dyDescent="0.3">
      <c r="A70" s="108">
        <f t="shared" si="9"/>
        <v>19</v>
      </c>
      <c r="B70" s="105" t="str">
        <f>VLOOKUP(LEFT(F70,2),Tácticas!C:D,2,FALSE)</f>
        <v>Execution</v>
      </c>
      <c r="C70" s="46" t="str">
        <f t="shared" si="10"/>
        <v>EX</v>
      </c>
      <c r="D70" s="45" t="str">
        <f>VLOOKUP(LEFT(F70,6),Técnicas!C:D,2,FALSE)</f>
        <v>Inter-Process Communication</v>
      </c>
      <c r="E70" s="45" t="str">
        <f t="shared" si="11"/>
        <v>EX-IPC</v>
      </c>
      <c r="F70" s="74" t="s">
        <v>1544</v>
      </c>
      <c r="G70" s="102" t="s">
        <v>336</v>
      </c>
      <c r="H70" s="112" t="s">
        <v>196</v>
      </c>
      <c r="I70" s="28">
        <v>0.75</v>
      </c>
      <c r="J70" s="28">
        <v>0.6</v>
      </c>
      <c r="K70" s="28">
        <v>0.95</v>
      </c>
      <c r="L70" s="104">
        <f t="shared" si="12"/>
        <v>0.42749999999999994</v>
      </c>
      <c r="M70" s="104">
        <f t="shared" si="13"/>
        <v>0.32250000000000006</v>
      </c>
      <c r="N70" s="27" t="s">
        <v>45</v>
      </c>
      <c r="O70" s="27" t="s">
        <v>271</v>
      </c>
      <c r="P70" s="27" t="s">
        <v>78</v>
      </c>
      <c r="Q70" s="27"/>
    </row>
    <row r="71" spans="1:17" ht="43.5" customHeight="1" x14ac:dyDescent="0.3">
      <c r="A71" s="108">
        <f t="shared" si="9"/>
        <v>19</v>
      </c>
      <c r="B71" s="105" t="str">
        <f>VLOOKUP(LEFT(F71,2),Tácticas!C:D,2,FALSE)</f>
        <v>Execution</v>
      </c>
      <c r="C71" s="46" t="str">
        <f t="shared" si="10"/>
        <v>EX</v>
      </c>
      <c r="D71" s="45" t="str">
        <f>VLOOKUP(LEFT(F71,6),Técnicas!C:D,2,FALSE)</f>
        <v>Native API</v>
      </c>
      <c r="E71" s="45" t="str">
        <f t="shared" si="11"/>
        <v>EX-NAP</v>
      </c>
      <c r="F71" s="74" t="s">
        <v>1545</v>
      </c>
      <c r="G71" s="102" t="s">
        <v>300</v>
      </c>
      <c r="H71" s="112" t="s">
        <v>158</v>
      </c>
      <c r="I71" s="28">
        <v>0.95</v>
      </c>
      <c r="J71" s="28">
        <v>0.8</v>
      </c>
      <c r="K71" s="28">
        <v>0.69</v>
      </c>
      <c r="L71" s="104">
        <f t="shared" si="12"/>
        <v>0.52439999999999998</v>
      </c>
      <c r="M71" s="104">
        <f t="shared" si="13"/>
        <v>0.42559999999999998</v>
      </c>
      <c r="N71" s="27" t="s">
        <v>273</v>
      </c>
      <c r="O71" s="27" t="s">
        <v>269</v>
      </c>
      <c r="P71" s="27" t="s">
        <v>72</v>
      </c>
      <c r="Q71" s="27"/>
    </row>
    <row r="72" spans="1:17" ht="43.5" customHeight="1" x14ac:dyDescent="0.3">
      <c r="A72" s="108">
        <f t="shared" si="9"/>
        <v>19</v>
      </c>
      <c r="B72" s="105" t="str">
        <f>VLOOKUP(LEFT(F72,2),Tácticas!C:D,2,FALSE)</f>
        <v>Execution</v>
      </c>
      <c r="C72" s="46" t="str">
        <f t="shared" si="10"/>
        <v>EX</v>
      </c>
      <c r="D72" s="45" t="str">
        <f>VLOOKUP(LEFT(F72,6),Técnicas!C:D,2,FALSE)</f>
        <v>Scheduled Task/Job</v>
      </c>
      <c r="E72" s="45" t="str">
        <f t="shared" si="11"/>
        <v>EX-STJ</v>
      </c>
      <c r="F72" s="74" t="s">
        <v>1546</v>
      </c>
      <c r="G72" s="102" t="s">
        <v>357</v>
      </c>
      <c r="H72" s="113" t="s">
        <v>263</v>
      </c>
      <c r="I72" s="28">
        <v>0.9</v>
      </c>
      <c r="J72" s="28">
        <v>0.7</v>
      </c>
      <c r="K72" s="28">
        <v>0.5</v>
      </c>
      <c r="L72" s="104">
        <f t="shared" si="12"/>
        <v>0.315</v>
      </c>
      <c r="M72" s="104">
        <f t="shared" si="13"/>
        <v>0.58499999999999996</v>
      </c>
      <c r="N72" s="27" t="s">
        <v>43</v>
      </c>
      <c r="O72" s="27" t="s">
        <v>271</v>
      </c>
      <c r="P72" s="27" t="s">
        <v>78</v>
      </c>
      <c r="Q72" s="27"/>
    </row>
    <row r="73" spans="1:17" ht="43.5" customHeight="1" x14ac:dyDescent="0.3">
      <c r="A73" s="108">
        <f t="shared" si="9"/>
        <v>19</v>
      </c>
      <c r="B73" s="105" t="str">
        <f>VLOOKUP(LEFT(F73,2),Tácticas!C:D,2,FALSE)</f>
        <v>Execution</v>
      </c>
      <c r="C73" s="46" t="str">
        <f t="shared" si="10"/>
        <v>EX</v>
      </c>
      <c r="D73" s="45" t="str">
        <f>VLOOKUP(LEFT(F73,6),Técnicas!C:D,2,FALSE)</f>
        <v>Serverless Execution</v>
      </c>
      <c r="E73" s="45" t="str">
        <f t="shared" si="11"/>
        <v>EX-SEX</v>
      </c>
      <c r="F73" s="74" t="s">
        <v>1547</v>
      </c>
      <c r="G73" s="102" t="s">
        <v>432</v>
      </c>
      <c r="H73" s="112" t="s">
        <v>219</v>
      </c>
      <c r="I73" s="28">
        <v>0.8</v>
      </c>
      <c r="J73" s="28">
        <v>0.5</v>
      </c>
      <c r="K73" s="28">
        <v>1</v>
      </c>
      <c r="L73" s="104">
        <f t="shared" si="12"/>
        <v>0.4</v>
      </c>
      <c r="M73" s="104">
        <f t="shared" si="13"/>
        <v>0.4</v>
      </c>
      <c r="N73" s="27" t="s">
        <v>67</v>
      </c>
      <c r="O73" s="27" t="s">
        <v>40</v>
      </c>
      <c r="P73" s="27" t="s">
        <v>71</v>
      </c>
      <c r="Q73" s="27"/>
    </row>
    <row r="74" spans="1:17" ht="43.5" customHeight="1" x14ac:dyDescent="0.3">
      <c r="A74" s="108">
        <f t="shared" si="9"/>
        <v>19</v>
      </c>
      <c r="B74" s="105" t="str">
        <f>VLOOKUP(LEFT(F74,2),Tácticas!C:D,2,FALSE)</f>
        <v>Execution</v>
      </c>
      <c r="C74" s="46" t="str">
        <f t="shared" si="10"/>
        <v>EX</v>
      </c>
      <c r="D74" s="45" t="str">
        <f>VLOOKUP(LEFT(F74,6),Técnicas!C:D,2,FALSE)</f>
        <v>Shared Modules</v>
      </c>
      <c r="E74" s="45" t="str">
        <f t="shared" si="11"/>
        <v>EX-SMD</v>
      </c>
      <c r="F74" s="74" t="s">
        <v>1548</v>
      </c>
      <c r="G74" s="102" t="s">
        <v>294</v>
      </c>
      <c r="H74" s="112" t="s">
        <v>146</v>
      </c>
      <c r="I74" s="28">
        <v>0.85</v>
      </c>
      <c r="J74" s="28">
        <v>0.6</v>
      </c>
      <c r="K74" s="28">
        <v>0.67</v>
      </c>
      <c r="L74" s="104">
        <f t="shared" si="12"/>
        <v>0.3417</v>
      </c>
      <c r="M74" s="104">
        <f t="shared" si="13"/>
        <v>0.50829999999999997</v>
      </c>
      <c r="N74" s="27" t="s">
        <v>273</v>
      </c>
      <c r="O74" s="27" t="s">
        <v>270</v>
      </c>
      <c r="P74" s="27" t="s">
        <v>71</v>
      </c>
      <c r="Q74" s="27"/>
    </row>
    <row r="75" spans="1:17" ht="43.5" customHeight="1" x14ac:dyDescent="0.3">
      <c r="A75" s="108">
        <f t="shared" si="9"/>
        <v>19</v>
      </c>
      <c r="B75" s="105" t="str">
        <f>VLOOKUP(LEFT(F75,2),Tácticas!C:D,2,FALSE)</f>
        <v>Execution</v>
      </c>
      <c r="C75" s="46" t="str">
        <f t="shared" si="10"/>
        <v>EX</v>
      </c>
      <c r="D75" s="45" t="str">
        <f>VLOOKUP(LEFT(F75,6),Técnicas!C:D,2,FALSE)</f>
        <v>Software Deployment Tools</v>
      </c>
      <c r="E75" s="45" t="str">
        <f t="shared" si="11"/>
        <v>EX-SDT</v>
      </c>
      <c r="F75" s="74" t="s">
        <v>1549</v>
      </c>
      <c r="G75" s="102" t="s">
        <v>280</v>
      </c>
      <c r="H75" s="113" t="s">
        <v>236</v>
      </c>
      <c r="I75" s="28">
        <v>0.92</v>
      </c>
      <c r="J75" s="28">
        <v>0.65</v>
      </c>
      <c r="K75" s="28">
        <v>0.59</v>
      </c>
      <c r="L75" s="104">
        <f t="shared" si="12"/>
        <v>0.35282000000000002</v>
      </c>
      <c r="M75" s="104">
        <f t="shared" si="13"/>
        <v>0.56718000000000002</v>
      </c>
      <c r="N75" s="27" t="s">
        <v>43</v>
      </c>
      <c r="O75" s="27" t="s">
        <v>97</v>
      </c>
      <c r="P75" s="27" t="s">
        <v>79</v>
      </c>
      <c r="Q75" s="27"/>
    </row>
    <row r="76" spans="1:17" ht="43.5" customHeight="1" x14ac:dyDescent="0.3">
      <c r="A76" s="108">
        <f t="shared" si="9"/>
        <v>13</v>
      </c>
      <c r="B76" s="105" t="str">
        <f>VLOOKUP(LEFT(F76,2),Tácticas!C:D,2,FALSE)</f>
        <v>Execution</v>
      </c>
      <c r="C76" s="46" t="str">
        <f t="shared" si="10"/>
        <v>EX</v>
      </c>
      <c r="D76" s="45" t="str">
        <f>VLOOKUP(LEFT(F76,6),Técnicas!C:D,2,FALSE)</f>
        <v>System Services</v>
      </c>
      <c r="E76" s="45" t="str">
        <f t="shared" si="11"/>
        <v>EX-SSV</v>
      </c>
      <c r="F76" s="74" t="s">
        <v>1550</v>
      </c>
      <c r="G76" s="102" t="s">
        <v>375</v>
      </c>
      <c r="H76" s="112" t="s">
        <v>211</v>
      </c>
      <c r="I76" s="28">
        <v>0.82</v>
      </c>
      <c r="J76" s="28">
        <v>0.7</v>
      </c>
      <c r="K76" s="28">
        <v>0.85</v>
      </c>
      <c r="L76" s="104">
        <f t="shared" si="12"/>
        <v>0.48789999999999994</v>
      </c>
      <c r="M76" s="104">
        <f t="shared" si="13"/>
        <v>0.33210000000000001</v>
      </c>
      <c r="N76" s="27" t="s">
        <v>44</v>
      </c>
      <c r="O76" s="27" t="s">
        <v>272</v>
      </c>
      <c r="P76" s="27" t="s">
        <v>75</v>
      </c>
      <c r="Q76" s="27"/>
    </row>
    <row r="77" spans="1:17" ht="43.5" customHeight="1" x14ac:dyDescent="0.3">
      <c r="A77" s="108">
        <f t="shared" si="9"/>
        <v>13</v>
      </c>
      <c r="B77" s="105" t="str">
        <f>VLOOKUP(LEFT(F77,2),Tácticas!C:D,2,FALSE)</f>
        <v>Execution</v>
      </c>
      <c r="C77" s="46" t="str">
        <f t="shared" si="10"/>
        <v>EX</v>
      </c>
      <c r="D77" s="45" t="str">
        <f>VLOOKUP(LEFT(F77,6),Técnicas!C:D,2,FALSE)</f>
        <v>User Execution</v>
      </c>
      <c r="E77" s="45" t="str">
        <f t="shared" si="11"/>
        <v>EX-UEX</v>
      </c>
      <c r="F77" s="74" t="s">
        <v>1551</v>
      </c>
      <c r="G77" s="102" t="s">
        <v>377</v>
      </c>
      <c r="H77" s="112" t="s">
        <v>213</v>
      </c>
      <c r="I77" s="28">
        <v>0.78</v>
      </c>
      <c r="J77" s="28">
        <v>0.63</v>
      </c>
      <c r="K77" s="28">
        <v>0.89</v>
      </c>
      <c r="L77" s="104">
        <f t="shared" si="12"/>
        <v>0.43734600000000001</v>
      </c>
      <c r="M77" s="104">
        <f t="shared" si="13"/>
        <v>0.34265400000000001</v>
      </c>
      <c r="N77" s="27" t="s">
        <v>273</v>
      </c>
      <c r="O77" s="27" t="s">
        <v>40</v>
      </c>
      <c r="P77" s="27" t="s">
        <v>71</v>
      </c>
      <c r="Q77" s="28"/>
    </row>
    <row r="78" spans="1:17" ht="43.5" customHeight="1" x14ac:dyDescent="0.3">
      <c r="A78" s="108">
        <f t="shared" si="9"/>
        <v>16</v>
      </c>
      <c r="B78" s="105" t="str">
        <f>VLOOKUP(LEFT(F78,2),Tácticas!C:D,2,FALSE)</f>
        <v>Execution</v>
      </c>
      <c r="C78" s="46" t="str">
        <f t="shared" si="10"/>
        <v>EX</v>
      </c>
      <c r="D78" s="45" t="str">
        <f>VLOOKUP(LEFT(F78,6),Técnicas!C:D,2,FALSE)</f>
        <v>Windows Management Instrumentation</v>
      </c>
      <c r="E78" s="45" t="str">
        <f t="shared" si="11"/>
        <v>EX-WMI</v>
      </c>
      <c r="F78" s="74" t="s">
        <v>1552</v>
      </c>
      <c r="G78" s="102" t="s">
        <v>381</v>
      </c>
      <c r="H78" s="112" t="s">
        <v>220</v>
      </c>
      <c r="I78" s="28">
        <v>0.78</v>
      </c>
      <c r="J78" s="28">
        <v>0.7</v>
      </c>
      <c r="K78" s="28">
        <v>0.7</v>
      </c>
      <c r="L78" s="104">
        <f t="shared" si="12"/>
        <v>0.38219999999999993</v>
      </c>
      <c r="M78" s="104">
        <f t="shared" si="13"/>
        <v>0.3978000000000001</v>
      </c>
      <c r="N78" s="27" t="s">
        <v>42</v>
      </c>
      <c r="O78" s="27" t="s">
        <v>97</v>
      </c>
      <c r="P78" s="27" t="s">
        <v>78</v>
      </c>
      <c r="Q78" s="27"/>
    </row>
    <row r="79" spans="1:17" ht="43.5" customHeight="1" x14ac:dyDescent="0.3">
      <c r="A79" s="108">
        <f t="shared" si="9"/>
        <v>19</v>
      </c>
      <c r="B79" s="105" t="str">
        <f>VLOOKUP(LEFT(F79,2),Tácticas!C:D,2,FALSE)</f>
        <v>Execution</v>
      </c>
      <c r="C79" s="46" t="str">
        <f t="shared" si="10"/>
        <v>EX</v>
      </c>
      <c r="D79" s="45" t="str">
        <f>VLOOKUP(LEFT(F79,6),Técnicas!C:D,2,FALSE)</f>
        <v>Inter-Process Communication</v>
      </c>
      <c r="E79" s="45" t="str">
        <f t="shared" si="11"/>
        <v>EX-IPC</v>
      </c>
      <c r="F79" s="74" t="s">
        <v>1553</v>
      </c>
      <c r="G79" s="102" t="s">
        <v>391</v>
      </c>
      <c r="H79" s="112" t="s">
        <v>176</v>
      </c>
      <c r="I79" s="28">
        <v>0.9</v>
      </c>
      <c r="J79" s="28">
        <v>0.7</v>
      </c>
      <c r="K79" s="28">
        <v>0.5</v>
      </c>
      <c r="L79" s="104">
        <f t="shared" si="12"/>
        <v>0.315</v>
      </c>
      <c r="M79" s="104">
        <f t="shared" si="13"/>
        <v>0.58499999999999996</v>
      </c>
      <c r="N79" s="27" t="s">
        <v>45</v>
      </c>
      <c r="O79" s="27" t="s">
        <v>272</v>
      </c>
      <c r="P79" s="27" t="s">
        <v>75</v>
      </c>
      <c r="Q79" s="27"/>
    </row>
    <row r="80" spans="1:17" ht="43.5" customHeight="1" x14ac:dyDescent="0.3">
      <c r="A80" s="108">
        <f t="shared" si="9"/>
        <v>19</v>
      </c>
      <c r="B80" s="105" t="str">
        <f>VLOOKUP(LEFT(F80,2),Tácticas!C:D,2,FALSE)</f>
        <v>Execution</v>
      </c>
      <c r="C80" s="46" t="str">
        <f t="shared" si="10"/>
        <v>EX</v>
      </c>
      <c r="D80" s="45" t="str">
        <f>VLOOKUP(LEFT(F80,6),Técnicas!C:D,2,FALSE)</f>
        <v>Native API</v>
      </c>
      <c r="E80" s="45" t="str">
        <f t="shared" si="11"/>
        <v>EX-NAP</v>
      </c>
      <c r="F80" s="74" t="s">
        <v>1554</v>
      </c>
      <c r="G80" s="102" t="s">
        <v>356</v>
      </c>
      <c r="H80" s="113" t="s">
        <v>262</v>
      </c>
      <c r="I80" s="28">
        <v>0.8</v>
      </c>
      <c r="J80" s="28">
        <v>0.5</v>
      </c>
      <c r="K80" s="28">
        <v>1</v>
      </c>
      <c r="L80" s="104">
        <f t="shared" si="12"/>
        <v>0.4</v>
      </c>
      <c r="M80" s="104">
        <f t="shared" si="13"/>
        <v>0.4</v>
      </c>
      <c r="N80" s="27" t="s">
        <v>273</v>
      </c>
      <c r="O80" s="27" t="s">
        <v>97</v>
      </c>
      <c r="P80" s="27" t="s">
        <v>80</v>
      </c>
      <c r="Q80" s="27"/>
    </row>
    <row r="81" spans="1:17" ht="43.5" customHeight="1" x14ac:dyDescent="0.3">
      <c r="A81" s="108">
        <f t="shared" si="9"/>
        <v>19</v>
      </c>
      <c r="B81" s="105" t="str">
        <f>VLOOKUP(LEFT(F81,2),Tácticas!C:D,2,FALSE)</f>
        <v>Execution</v>
      </c>
      <c r="C81" s="46" t="str">
        <f t="shared" si="10"/>
        <v>EX</v>
      </c>
      <c r="D81" s="45" t="str">
        <f>VLOOKUP(LEFT(F81,6),Técnicas!C:D,2,FALSE)</f>
        <v>Scheduled Task/Job</v>
      </c>
      <c r="E81" s="45" t="str">
        <f t="shared" si="11"/>
        <v>EX-STJ</v>
      </c>
      <c r="F81" s="74" t="s">
        <v>1555</v>
      </c>
      <c r="G81" s="102" t="s">
        <v>431</v>
      </c>
      <c r="H81" s="112" t="s">
        <v>218</v>
      </c>
      <c r="I81" s="28">
        <v>0.85</v>
      </c>
      <c r="J81" s="28">
        <v>0.6</v>
      </c>
      <c r="K81" s="28">
        <v>0.73</v>
      </c>
      <c r="L81" s="104">
        <f t="shared" si="12"/>
        <v>0.37230000000000002</v>
      </c>
      <c r="M81" s="104">
        <f t="shared" si="13"/>
        <v>0.47769999999999996</v>
      </c>
      <c r="N81" s="27" t="s">
        <v>42</v>
      </c>
      <c r="O81" s="27" t="s">
        <v>269</v>
      </c>
      <c r="P81" s="27" t="s">
        <v>79</v>
      </c>
      <c r="Q81" s="27"/>
    </row>
    <row r="82" spans="1:17" ht="43.5" customHeight="1" x14ac:dyDescent="0.3">
      <c r="A82" s="108">
        <f t="shared" si="9"/>
        <v>19</v>
      </c>
      <c r="B82" s="105" t="str">
        <f>VLOOKUP(LEFT(F82,2),Tácticas!C:D,2,FALSE)</f>
        <v>Execution</v>
      </c>
      <c r="C82" s="46" t="str">
        <f t="shared" si="10"/>
        <v>EX</v>
      </c>
      <c r="D82" s="45" t="str">
        <f>VLOOKUP(LEFT(F82,6),Técnicas!C:D,2,FALSE)</f>
        <v>Serverless Execution</v>
      </c>
      <c r="E82" s="45" t="str">
        <f t="shared" si="11"/>
        <v>EX-SEX</v>
      </c>
      <c r="F82" s="74" t="s">
        <v>1556</v>
      </c>
      <c r="G82" s="102" t="s">
        <v>288</v>
      </c>
      <c r="H82" s="112" t="s">
        <v>182</v>
      </c>
      <c r="I82" s="28">
        <v>0.92</v>
      </c>
      <c r="J82" s="28">
        <v>0.65</v>
      </c>
      <c r="K82" s="28">
        <v>0.59</v>
      </c>
      <c r="L82" s="104">
        <f t="shared" si="12"/>
        <v>0.35282000000000002</v>
      </c>
      <c r="M82" s="104">
        <f t="shared" si="13"/>
        <v>0.56718000000000002</v>
      </c>
      <c r="N82" s="27" t="s">
        <v>43</v>
      </c>
      <c r="O82" s="27" t="s">
        <v>271</v>
      </c>
      <c r="P82" s="27" t="s">
        <v>81</v>
      </c>
      <c r="Q82" s="27"/>
    </row>
    <row r="83" spans="1:17" ht="43.5" customHeight="1" x14ac:dyDescent="0.3">
      <c r="A83" s="108">
        <f t="shared" si="9"/>
        <v>19</v>
      </c>
      <c r="B83" s="105" t="str">
        <f>VLOOKUP(LEFT(F83,2),Tácticas!C:D,2,FALSE)</f>
        <v>Execution</v>
      </c>
      <c r="C83" s="46" t="str">
        <f t="shared" si="10"/>
        <v>EX</v>
      </c>
      <c r="D83" s="45" t="str">
        <f>VLOOKUP(LEFT(F83,6),Técnicas!C:D,2,FALSE)</f>
        <v>Shared Modules</v>
      </c>
      <c r="E83" s="45" t="str">
        <f t="shared" si="11"/>
        <v>EX-SMD</v>
      </c>
      <c r="F83" s="74" t="s">
        <v>1557</v>
      </c>
      <c r="G83" s="102" t="s">
        <v>341</v>
      </c>
      <c r="H83" s="112" t="s">
        <v>201</v>
      </c>
      <c r="I83" s="28">
        <v>0.82</v>
      </c>
      <c r="J83" s="28">
        <v>0.7</v>
      </c>
      <c r="K83" s="28">
        <v>0.85</v>
      </c>
      <c r="L83" s="104">
        <f t="shared" si="12"/>
        <v>0.48789999999999994</v>
      </c>
      <c r="M83" s="104">
        <f t="shared" si="13"/>
        <v>0.33210000000000001</v>
      </c>
      <c r="N83" s="27" t="s">
        <v>273</v>
      </c>
      <c r="O83" s="27" t="s">
        <v>97</v>
      </c>
      <c r="P83" s="27" t="s">
        <v>80</v>
      </c>
      <c r="Q83" s="27"/>
    </row>
    <row r="84" spans="1:17" ht="43.5" customHeight="1" x14ac:dyDescent="0.3">
      <c r="A84" s="108">
        <f t="shared" si="9"/>
        <v>19</v>
      </c>
      <c r="B84" s="105" t="str">
        <f>VLOOKUP(LEFT(F84,2),Tácticas!C:D,2,FALSE)</f>
        <v>Execution</v>
      </c>
      <c r="C84" s="46" t="str">
        <f t="shared" si="10"/>
        <v>EX</v>
      </c>
      <c r="D84" s="45" t="str">
        <f>VLOOKUP(LEFT(F84,6),Técnicas!C:D,2,FALSE)</f>
        <v>Software Deployment Tools</v>
      </c>
      <c r="E84" s="45" t="str">
        <f t="shared" si="11"/>
        <v>EX-SDT</v>
      </c>
      <c r="F84" s="74" t="s">
        <v>1558</v>
      </c>
      <c r="G84" s="102" t="s">
        <v>332</v>
      </c>
      <c r="H84" s="112" t="s">
        <v>192</v>
      </c>
      <c r="I84" s="28">
        <v>0.78</v>
      </c>
      <c r="J84" s="28">
        <v>0.63</v>
      </c>
      <c r="K84" s="28">
        <v>0.89</v>
      </c>
      <c r="L84" s="104">
        <f t="shared" si="12"/>
        <v>0.43734600000000001</v>
      </c>
      <c r="M84" s="104">
        <f t="shared" si="13"/>
        <v>0.34265400000000001</v>
      </c>
      <c r="N84" s="27" t="s">
        <v>67</v>
      </c>
      <c r="O84" s="27" t="s">
        <v>269</v>
      </c>
      <c r="P84" s="27" t="s">
        <v>72</v>
      </c>
      <c r="Q84" s="27"/>
    </row>
    <row r="85" spans="1:17" ht="43.5" customHeight="1" x14ac:dyDescent="0.3">
      <c r="A85" s="108">
        <f t="shared" si="9"/>
        <v>16</v>
      </c>
      <c r="B85" s="105" t="str">
        <f>VLOOKUP(LEFT(F85,2),Tácticas!C:D,2,FALSE)</f>
        <v>Execution</v>
      </c>
      <c r="C85" s="46" t="str">
        <f t="shared" si="10"/>
        <v>EX</v>
      </c>
      <c r="D85" s="45" t="str">
        <f>VLOOKUP(LEFT(F85,6),Técnicas!C:D,2,FALSE)</f>
        <v>Windows Management Instrumentation</v>
      </c>
      <c r="E85" s="45" t="str">
        <f t="shared" si="11"/>
        <v>EX-WMI</v>
      </c>
      <c r="F85" s="74" t="s">
        <v>1559</v>
      </c>
      <c r="G85" s="102" t="s">
        <v>424</v>
      </c>
      <c r="H85" s="112" t="s">
        <v>128</v>
      </c>
      <c r="I85" s="28">
        <v>0.78</v>
      </c>
      <c r="J85" s="28">
        <v>0.7</v>
      </c>
      <c r="K85" s="28">
        <v>0.7</v>
      </c>
      <c r="L85" s="104">
        <f t="shared" si="12"/>
        <v>0.38219999999999993</v>
      </c>
      <c r="M85" s="104">
        <f t="shared" si="13"/>
        <v>0.3978000000000001</v>
      </c>
      <c r="N85" s="27" t="s">
        <v>42</v>
      </c>
      <c r="O85" s="27" t="s">
        <v>40</v>
      </c>
      <c r="P85" s="27" t="s">
        <v>75</v>
      </c>
      <c r="Q85" s="27"/>
    </row>
    <row r="86" spans="1:17" ht="43.5" customHeight="1" x14ac:dyDescent="0.3">
      <c r="A86" s="108">
        <f t="shared" si="9"/>
        <v>19</v>
      </c>
      <c r="B86" s="105" t="str">
        <f>VLOOKUP(LEFT(F86,2),Tácticas!C:D,2,FALSE)</f>
        <v>Execution</v>
      </c>
      <c r="C86" s="46" t="str">
        <f t="shared" si="10"/>
        <v>EX</v>
      </c>
      <c r="D86" s="45" t="str">
        <f>VLOOKUP(LEFT(F86,6),Técnicas!C:D,2,FALSE)</f>
        <v>Inter-Process Communication</v>
      </c>
      <c r="E86" s="45" t="str">
        <f t="shared" si="11"/>
        <v>EX-IPC</v>
      </c>
      <c r="F86" s="74" t="s">
        <v>1560</v>
      </c>
      <c r="G86" s="102" t="s">
        <v>374</v>
      </c>
      <c r="H86" s="112" t="s">
        <v>172</v>
      </c>
      <c r="I86" s="28">
        <v>0.9</v>
      </c>
      <c r="J86" s="28">
        <v>0.7</v>
      </c>
      <c r="K86" s="28">
        <v>0.5</v>
      </c>
      <c r="L86" s="104">
        <f t="shared" si="12"/>
        <v>0.315</v>
      </c>
      <c r="M86" s="104">
        <f t="shared" si="13"/>
        <v>0.58499999999999996</v>
      </c>
      <c r="N86" s="27" t="s">
        <v>41</v>
      </c>
      <c r="O86" s="27" t="s">
        <v>5</v>
      </c>
      <c r="P86" s="27" t="s">
        <v>71</v>
      </c>
      <c r="Q86" s="27"/>
    </row>
    <row r="87" spans="1:17" ht="43.5" customHeight="1" x14ac:dyDescent="0.3">
      <c r="A87" s="108">
        <f t="shared" si="9"/>
        <v>19</v>
      </c>
      <c r="B87" s="105" t="str">
        <f>VLOOKUP(LEFT(F87,2),Tácticas!C:D,2,FALSE)</f>
        <v>Execution</v>
      </c>
      <c r="C87" s="46" t="str">
        <f t="shared" si="10"/>
        <v>EX</v>
      </c>
      <c r="D87" s="45" t="str">
        <f>VLOOKUP(LEFT(F87,6),Técnicas!C:D,2,FALSE)</f>
        <v>Native API</v>
      </c>
      <c r="E87" s="45" t="str">
        <f t="shared" si="11"/>
        <v>EX-NAP</v>
      </c>
      <c r="F87" s="74" t="s">
        <v>1561</v>
      </c>
      <c r="G87" s="102" t="s">
        <v>388</v>
      </c>
      <c r="H87" s="112" t="s">
        <v>226</v>
      </c>
      <c r="I87" s="28">
        <v>0.8</v>
      </c>
      <c r="J87" s="28">
        <v>0.5</v>
      </c>
      <c r="K87" s="28">
        <v>1</v>
      </c>
      <c r="L87" s="104">
        <f t="shared" si="12"/>
        <v>0.4</v>
      </c>
      <c r="M87" s="104">
        <f t="shared" si="13"/>
        <v>0.4</v>
      </c>
      <c r="N87" s="27" t="s">
        <v>67</v>
      </c>
      <c r="O87" s="27" t="s">
        <v>5</v>
      </c>
      <c r="P87" s="27" t="s">
        <v>70</v>
      </c>
      <c r="Q87" s="27"/>
    </row>
    <row r="88" spans="1:17" ht="43.5" customHeight="1" x14ac:dyDescent="0.3">
      <c r="A88" s="108">
        <f t="shared" si="9"/>
        <v>19</v>
      </c>
      <c r="B88" s="105" t="str">
        <f>VLOOKUP(LEFT(F88,2),Tácticas!C:D,2,FALSE)</f>
        <v>Execution</v>
      </c>
      <c r="C88" s="46" t="str">
        <f t="shared" si="10"/>
        <v>EX</v>
      </c>
      <c r="D88" s="45" t="str">
        <f>VLOOKUP(LEFT(F88,6),Técnicas!C:D,2,FALSE)</f>
        <v>Scheduled Task/Job</v>
      </c>
      <c r="E88" s="45" t="str">
        <f t="shared" si="11"/>
        <v>EX-STJ</v>
      </c>
      <c r="F88" s="74" t="s">
        <v>1562</v>
      </c>
      <c r="G88" s="102" t="s">
        <v>330</v>
      </c>
      <c r="H88" s="112" t="s">
        <v>190</v>
      </c>
      <c r="I88" s="28">
        <v>0.85</v>
      </c>
      <c r="J88" s="28">
        <v>0.6</v>
      </c>
      <c r="K88" s="28">
        <v>0.69</v>
      </c>
      <c r="L88" s="104">
        <f t="shared" si="12"/>
        <v>0.35189999999999999</v>
      </c>
      <c r="M88" s="104">
        <f t="shared" si="13"/>
        <v>0.49809999999999999</v>
      </c>
      <c r="N88" s="27" t="s">
        <v>45</v>
      </c>
      <c r="O88" s="27" t="s">
        <v>40</v>
      </c>
      <c r="P88" s="27" t="s">
        <v>80</v>
      </c>
      <c r="Q88" s="27"/>
    </row>
    <row r="89" spans="1:17" ht="43.5" customHeight="1" x14ac:dyDescent="0.3">
      <c r="A89" s="108">
        <f t="shared" si="9"/>
        <v>19</v>
      </c>
      <c r="B89" s="105" t="str">
        <f>VLOOKUP(LEFT(F89,2),Tácticas!C:D,2,FALSE)</f>
        <v>Execution</v>
      </c>
      <c r="C89" s="46" t="str">
        <f t="shared" si="10"/>
        <v>EX</v>
      </c>
      <c r="D89" s="45" t="str">
        <f>VLOOKUP(LEFT(F89,6),Técnicas!C:D,2,FALSE)</f>
        <v>Serverless Execution</v>
      </c>
      <c r="E89" s="45" t="str">
        <f t="shared" si="11"/>
        <v>EX-SEX</v>
      </c>
      <c r="F89" s="74" t="s">
        <v>1563</v>
      </c>
      <c r="G89" s="102" t="s">
        <v>322</v>
      </c>
      <c r="H89" s="112" t="s">
        <v>132</v>
      </c>
      <c r="I89" s="28">
        <v>0.92</v>
      </c>
      <c r="J89" s="28">
        <v>0.65</v>
      </c>
      <c r="K89" s="28">
        <v>0.59</v>
      </c>
      <c r="L89" s="104">
        <f t="shared" si="12"/>
        <v>0.35282000000000002</v>
      </c>
      <c r="M89" s="104">
        <f t="shared" si="13"/>
        <v>0.56718000000000002</v>
      </c>
      <c r="N89" s="27" t="s">
        <v>273</v>
      </c>
      <c r="O89" s="27" t="s">
        <v>269</v>
      </c>
      <c r="P89" s="27" t="s">
        <v>79</v>
      </c>
      <c r="Q89" s="27"/>
    </row>
    <row r="90" spans="1:17" ht="43.5" customHeight="1" x14ac:dyDescent="0.3">
      <c r="A90" s="108">
        <f t="shared" si="9"/>
        <v>19</v>
      </c>
      <c r="B90" s="105" t="str">
        <f>VLOOKUP(LEFT(F90,2),Tácticas!C:D,2,FALSE)</f>
        <v>Execution</v>
      </c>
      <c r="C90" s="46" t="str">
        <f t="shared" si="10"/>
        <v>EX</v>
      </c>
      <c r="D90" s="45" t="str">
        <f>VLOOKUP(LEFT(F90,6),Técnicas!C:D,2,FALSE)</f>
        <v>Shared Modules</v>
      </c>
      <c r="E90" s="45" t="str">
        <f t="shared" si="11"/>
        <v>EX-SMD</v>
      </c>
      <c r="F90" s="74" t="s">
        <v>1564</v>
      </c>
      <c r="G90" s="102" t="s">
        <v>384</v>
      </c>
      <c r="H90" s="112" t="s">
        <v>148</v>
      </c>
      <c r="I90" s="28">
        <v>0.82</v>
      </c>
      <c r="J90" s="28">
        <v>0.7</v>
      </c>
      <c r="K90" s="28">
        <v>0.85</v>
      </c>
      <c r="L90" s="104">
        <f t="shared" si="12"/>
        <v>0.48789999999999994</v>
      </c>
      <c r="M90" s="104">
        <f t="shared" si="13"/>
        <v>0.33210000000000001</v>
      </c>
      <c r="N90" s="27" t="s">
        <v>43</v>
      </c>
      <c r="O90" s="27" t="s">
        <v>271</v>
      </c>
      <c r="P90" s="27" t="s">
        <v>71</v>
      </c>
      <c r="Q90" s="27"/>
    </row>
    <row r="91" spans="1:17" ht="43.5" customHeight="1" x14ac:dyDescent="0.3">
      <c r="A91" s="108">
        <f t="shared" si="9"/>
        <v>19</v>
      </c>
      <c r="B91" s="105" t="str">
        <f>VLOOKUP(LEFT(F91,2),Tácticas!C:D,2,FALSE)</f>
        <v>Execution</v>
      </c>
      <c r="C91" s="46" t="str">
        <f t="shared" si="10"/>
        <v>EX</v>
      </c>
      <c r="D91" s="45" t="str">
        <f>VLOOKUP(LEFT(F91,6),Técnicas!C:D,2,FALSE)</f>
        <v>Software Deployment Tools</v>
      </c>
      <c r="E91" s="45" t="str">
        <f t="shared" si="11"/>
        <v>EX-SDT</v>
      </c>
      <c r="F91" s="74" t="s">
        <v>1565</v>
      </c>
      <c r="G91" s="102" t="s">
        <v>348</v>
      </c>
      <c r="H91" s="113" t="s">
        <v>254</v>
      </c>
      <c r="I91" s="28">
        <v>0.78</v>
      </c>
      <c r="J91" s="28">
        <v>0.63</v>
      </c>
      <c r="K91" s="28">
        <v>0.89</v>
      </c>
      <c r="L91" s="104">
        <f t="shared" si="12"/>
        <v>0.43734600000000001</v>
      </c>
      <c r="M91" s="104">
        <f t="shared" si="13"/>
        <v>0.34265400000000001</v>
      </c>
      <c r="N91" s="27" t="s">
        <v>42</v>
      </c>
      <c r="O91" s="27" t="s">
        <v>40</v>
      </c>
      <c r="P91" s="27" t="s">
        <v>75</v>
      </c>
      <c r="Q91" s="27"/>
    </row>
    <row r="92" spans="1:17" ht="43.5" customHeight="1" x14ac:dyDescent="0.3">
      <c r="A92" s="108">
        <f t="shared" si="9"/>
        <v>13</v>
      </c>
      <c r="B92" s="105" t="str">
        <f>VLOOKUP(LEFT(F92,2),Tácticas!C:D,2,FALSE)</f>
        <v>Execution</v>
      </c>
      <c r="C92" s="46" t="str">
        <f t="shared" si="10"/>
        <v>EX</v>
      </c>
      <c r="D92" s="45" t="str">
        <f>VLOOKUP(LEFT(F92,6),Técnicas!C:D,2,FALSE)</f>
        <v>System Services</v>
      </c>
      <c r="E92" s="45" t="str">
        <f t="shared" si="11"/>
        <v>EX-SSV</v>
      </c>
      <c r="F92" s="74" t="s">
        <v>1566</v>
      </c>
      <c r="G92" s="102" t="s">
        <v>380</v>
      </c>
      <c r="H92" s="112" t="s">
        <v>216</v>
      </c>
      <c r="I92" s="28">
        <v>0.78</v>
      </c>
      <c r="J92" s="28">
        <v>0.7</v>
      </c>
      <c r="K92" s="28">
        <v>0.8</v>
      </c>
      <c r="L92" s="104">
        <f t="shared" si="12"/>
        <v>0.43679999999999997</v>
      </c>
      <c r="M92" s="104">
        <f t="shared" si="13"/>
        <v>0.34320000000000006</v>
      </c>
      <c r="N92" s="27" t="s">
        <v>44</v>
      </c>
      <c r="O92" s="27" t="s">
        <v>272</v>
      </c>
      <c r="P92" s="27" t="s">
        <v>79</v>
      </c>
      <c r="Q92" s="27"/>
    </row>
    <row r="93" spans="1:17" ht="43.5" customHeight="1" x14ac:dyDescent="0.3">
      <c r="A93" s="108">
        <f t="shared" si="9"/>
        <v>13</v>
      </c>
      <c r="B93" s="105" t="str">
        <f>VLOOKUP(LEFT(F93,2),Tácticas!C:D,2,FALSE)</f>
        <v>Execution</v>
      </c>
      <c r="C93" s="46" t="str">
        <f t="shared" si="10"/>
        <v>EX</v>
      </c>
      <c r="D93" s="45" t="str">
        <f>VLOOKUP(LEFT(F93,6),Técnicas!C:D,2,FALSE)</f>
        <v>User Execution</v>
      </c>
      <c r="E93" s="45" t="str">
        <f t="shared" si="11"/>
        <v>EX-UEX</v>
      </c>
      <c r="F93" s="74" t="s">
        <v>1567</v>
      </c>
      <c r="G93" s="102" t="s">
        <v>347</v>
      </c>
      <c r="H93" s="113" t="s">
        <v>253</v>
      </c>
      <c r="I93" s="28">
        <v>0.9</v>
      </c>
      <c r="J93" s="28">
        <v>0.7</v>
      </c>
      <c r="K93" s="28">
        <v>0.5</v>
      </c>
      <c r="L93" s="104">
        <f t="shared" si="12"/>
        <v>0.315</v>
      </c>
      <c r="M93" s="104">
        <f t="shared" si="13"/>
        <v>0.58499999999999996</v>
      </c>
      <c r="N93" s="27" t="s">
        <v>273</v>
      </c>
      <c r="O93" s="27" t="s">
        <v>40</v>
      </c>
      <c r="P93" s="27" t="s">
        <v>72</v>
      </c>
      <c r="Q93" s="27"/>
    </row>
    <row r="94" spans="1:17" ht="43.5" customHeight="1" x14ac:dyDescent="0.3">
      <c r="A94" s="108">
        <f t="shared" si="9"/>
        <v>16</v>
      </c>
      <c r="B94" s="105" t="str">
        <f>VLOOKUP(LEFT(F94,2),Tácticas!C:D,2,FALSE)</f>
        <v>Execution</v>
      </c>
      <c r="C94" s="46" t="str">
        <f t="shared" si="10"/>
        <v>EX</v>
      </c>
      <c r="D94" s="45" t="str">
        <f>VLOOKUP(LEFT(F94,6),Técnicas!C:D,2,FALSE)</f>
        <v>Windows Management Instrumentation</v>
      </c>
      <c r="E94" s="45" t="str">
        <f t="shared" si="11"/>
        <v>EX-WMI</v>
      </c>
      <c r="F94" s="74" t="s">
        <v>1568</v>
      </c>
      <c r="G94" s="102" t="s">
        <v>370</v>
      </c>
      <c r="H94" s="112" t="s">
        <v>168</v>
      </c>
      <c r="I94" s="28">
        <v>0.8</v>
      </c>
      <c r="J94" s="28">
        <v>0.5</v>
      </c>
      <c r="K94" s="28">
        <v>1</v>
      </c>
      <c r="L94" s="104">
        <f t="shared" si="12"/>
        <v>0.4</v>
      </c>
      <c r="M94" s="104">
        <f t="shared" si="13"/>
        <v>0.4</v>
      </c>
      <c r="N94" s="27" t="s">
        <v>43</v>
      </c>
      <c r="O94" s="27" t="s">
        <v>40</v>
      </c>
      <c r="P94" s="27" t="s">
        <v>70</v>
      </c>
      <c r="Q94" s="27"/>
    </row>
    <row r="95" spans="1:17" ht="43.5" customHeight="1" x14ac:dyDescent="0.3">
      <c r="A95" s="108">
        <f t="shared" si="9"/>
        <v>19</v>
      </c>
      <c r="B95" s="105" t="str">
        <f>VLOOKUP(LEFT(F95,2),Tácticas!C:D,2,FALSE)</f>
        <v>Execution</v>
      </c>
      <c r="C95" s="46" t="str">
        <f t="shared" si="10"/>
        <v>EX</v>
      </c>
      <c r="D95" s="45" t="str">
        <f>VLOOKUP(LEFT(F95,6),Técnicas!C:D,2,FALSE)</f>
        <v>Inter-Process Communication</v>
      </c>
      <c r="E95" s="45" t="str">
        <f t="shared" si="11"/>
        <v>EX-IPC</v>
      </c>
      <c r="F95" s="74" t="s">
        <v>1569</v>
      </c>
      <c r="G95" s="102" t="s">
        <v>349</v>
      </c>
      <c r="H95" s="113" t="s">
        <v>255</v>
      </c>
      <c r="I95" s="28">
        <v>0.85</v>
      </c>
      <c r="J95" s="28">
        <v>0.6</v>
      </c>
      <c r="K95" s="28">
        <v>0.9</v>
      </c>
      <c r="L95" s="104">
        <f t="shared" si="12"/>
        <v>0.45900000000000002</v>
      </c>
      <c r="M95" s="104">
        <f t="shared" si="13"/>
        <v>0.39099999999999996</v>
      </c>
      <c r="N95" s="27" t="s">
        <v>67</v>
      </c>
      <c r="O95" s="27" t="s">
        <v>269</v>
      </c>
      <c r="P95" s="27" t="s">
        <v>72</v>
      </c>
    </row>
    <row r="96" spans="1:17" ht="43.5" customHeight="1" x14ac:dyDescent="0.3">
      <c r="A96" s="108">
        <f t="shared" si="9"/>
        <v>19</v>
      </c>
      <c r="B96" s="105" t="str">
        <f>VLOOKUP(LEFT(F96,2),Tácticas!C:D,2,FALSE)</f>
        <v>Execution</v>
      </c>
      <c r="C96" s="46" t="str">
        <f t="shared" si="10"/>
        <v>EX</v>
      </c>
      <c r="D96" s="45" t="str">
        <f>VLOOKUP(LEFT(F96,6),Técnicas!C:D,2,FALSE)</f>
        <v>Native API</v>
      </c>
      <c r="E96" s="45" t="str">
        <f t="shared" si="11"/>
        <v>EX-NAP</v>
      </c>
      <c r="F96" s="74" t="s">
        <v>1570</v>
      </c>
      <c r="G96" s="102" t="s">
        <v>359</v>
      </c>
      <c r="H96" s="113" t="s">
        <v>265</v>
      </c>
      <c r="I96" s="28">
        <v>0.92</v>
      </c>
      <c r="J96" s="28">
        <v>0.65</v>
      </c>
      <c r="K96" s="28">
        <v>0.59</v>
      </c>
      <c r="L96" s="104">
        <f t="shared" si="12"/>
        <v>0.35282000000000002</v>
      </c>
      <c r="M96" s="104">
        <f t="shared" si="13"/>
        <v>0.56718000000000002</v>
      </c>
      <c r="N96" s="27" t="s">
        <v>41</v>
      </c>
      <c r="O96" s="27" t="s">
        <v>5</v>
      </c>
      <c r="P96" s="27" t="s">
        <v>70</v>
      </c>
      <c r="Q96" s="27"/>
    </row>
    <row r="97" spans="1:17" ht="43.5" customHeight="1" x14ac:dyDescent="0.3">
      <c r="A97" s="108">
        <f t="shared" si="9"/>
        <v>19</v>
      </c>
      <c r="B97" s="105" t="str">
        <f>VLOOKUP(LEFT(F97,2),Tácticas!C:D,2,FALSE)</f>
        <v>Execution</v>
      </c>
      <c r="C97" s="46" t="str">
        <f t="shared" si="10"/>
        <v>EX</v>
      </c>
      <c r="D97" s="45" t="str">
        <f>VLOOKUP(LEFT(F97,6),Técnicas!C:D,2,FALSE)</f>
        <v>Scheduled Task/Job</v>
      </c>
      <c r="E97" s="45" t="str">
        <f t="shared" si="11"/>
        <v>EX-STJ</v>
      </c>
      <c r="F97" s="74" t="s">
        <v>1571</v>
      </c>
      <c r="G97" s="102" t="s">
        <v>403</v>
      </c>
      <c r="H97" s="112" t="s">
        <v>165</v>
      </c>
      <c r="I97" s="28">
        <v>0.82</v>
      </c>
      <c r="J97" s="28">
        <v>0.7</v>
      </c>
      <c r="K97" s="28">
        <v>0.85</v>
      </c>
      <c r="L97" s="104">
        <f t="shared" si="12"/>
        <v>0.48789999999999994</v>
      </c>
      <c r="M97" s="104">
        <f t="shared" si="13"/>
        <v>0.33210000000000001</v>
      </c>
      <c r="N97" s="27" t="s">
        <v>67</v>
      </c>
      <c r="O97" s="27" t="s">
        <v>97</v>
      </c>
      <c r="P97" s="27" t="s">
        <v>71</v>
      </c>
      <c r="Q97" s="27"/>
    </row>
    <row r="98" spans="1:17" ht="43.5" customHeight="1" x14ac:dyDescent="0.3">
      <c r="A98" s="108">
        <f t="shared" si="9"/>
        <v>19</v>
      </c>
      <c r="B98" s="105" t="str">
        <f>VLOOKUP(LEFT(F98,2),Tácticas!C:D,2,FALSE)</f>
        <v>Execution</v>
      </c>
      <c r="C98" s="46" t="str">
        <f t="shared" ref="C98:C129" si="14">LEFT(E98,2)</f>
        <v>EX</v>
      </c>
      <c r="D98" s="45" t="str">
        <f>VLOOKUP(LEFT(F98,6),Técnicas!C:D,2,FALSE)</f>
        <v>Serverless Execution</v>
      </c>
      <c r="E98" s="45" t="str">
        <f t="shared" ref="E98:E129" si="15">LEFT(F98,6)</f>
        <v>EX-SEX</v>
      </c>
      <c r="F98" s="74" t="s">
        <v>1572</v>
      </c>
      <c r="G98" s="102" t="s">
        <v>376</v>
      </c>
      <c r="H98" s="112" t="s">
        <v>212</v>
      </c>
      <c r="I98" s="28">
        <v>0.78</v>
      </c>
      <c r="J98" s="28">
        <v>0.63</v>
      </c>
      <c r="K98" s="28">
        <v>0.89</v>
      </c>
      <c r="L98" s="104">
        <f t="shared" ref="L98:L129" si="16">I98*J98*K98</f>
        <v>0.43734600000000001</v>
      </c>
      <c r="M98" s="104">
        <f t="shared" ref="M98:M129" si="17">I98-L98</f>
        <v>0.34265400000000001</v>
      </c>
      <c r="N98" s="27" t="s">
        <v>42</v>
      </c>
      <c r="O98" s="27" t="s">
        <v>271</v>
      </c>
      <c r="P98" s="27" t="s">
        <v>75</v>
      </c>
      <c r="Q98" s="27"/>
    </row>
    <row r="99" spans="1:17" ht="43.5" customHeight="1" x14ac:dyDescent="0.3">
      <c r="A99" s="108">
        <f t="shared" si="9"/>
        <v>19</v>
      </c>
      <c r="B99" s="105" t="str">
        <f>VLOOKUP(LEFT(F99,2),Tácticas!C:D,2,FALSE)</f>
        <v>Execution</v>
      </c>
      <c r="C99" s="46" t="str">
        <f t="shared" si="14"/>
        <v>EX</v>
      </c>
      <c r="D99" s="45" t="str">
        <f>VLOOKUP(LEFT(F99,6),Técnicas!C:D,2,FALSE)</f>
        <v>Shared Modules</v>
      </c>
      <c r="E99" s="45" t="str">
        <f t="shared" si="15"/>
        <v>EX-SMD</v>
      </c>
      <c r="F99" s="74" t="s">
        <v>1573</v>
      </c>
      <c r="G99" s="102" t="s">
        <v>275</v>
      </c>
      <c r="H99" s="112" t="s">
        <v>177</v>
      </c>
      <c r="I99" s="28">
        <v>0.78</v>
      </c>
      <c r="J99" s="28">
        <v>0.7</v>
      </c>
      <c r="K99" s="28">
        <v>0.86</v>
      </c>
      <c r="L99" s="104">
        <f t="shared" si="16"/>
        <v>0.46955999999999992</v>
      </c>
      <c r="M99" s="104">
        <f t="shared" si="17"/>
        <v>0.3104400000000001</v>
      </c>
      <c r="N99" s="27" t="s">
        <v>43</v>
      </c>
      <c r="O99" s="27" t="s">
        <v>270</v>
      </c>
      <c r="P99" s="27" t="s">
        <v>72</v>
      </c>
      <c r="Q99" s="27"/>
    </row>
    <row r="100" spans="1:17" ht="43.5" customHeight="1" x14ac:dyDescent="0.3">
      <c r="A100" s="108">
        <f t="shared" si="9"/>
        <v>19</v>
      </c>
      <c r="B100" s="105" t="str">
        <f>VLOOKUP(LEFT(F100,2),Tácticas!C:D,2,FALSE)</f>
        <v>Execution</v>
      </c>
      <c r="C100" s="46" t="str">
        <f t="shared" si="14"/>
        <v>EX</v>
      </c>
      <c r="D100" s="45" t="str">
        <f>VLOOKUP(LEFT(F100,6),Técnicas!C:D,2,FALSE)</f>
        <v>Software Deployment Tools</v>
      </c>
      <c r="E100" s="45" t="str">
        <f t="shared" si="15"/>
        <v>EX-SDT</v>
      </c>
      <c r="F100" s="74" t="s">
        <v>1574</v>
      </c>
      <c r="G100" s="102" t="s">
        <v>402</v>
      </c>
      <c r="H100" s="112" t="s">
        <v>174</v>
      </c>
      <c r="I100" s="28">
        <v>0.75</v>
      </c>
      <c r="J100" s="28">
        <v>0.6</v>
      </c>
      <c r="K100" s="28">
        <v>0.95</v>
      </c>
      <c r="L100" s="104">
        <f t="shared" si="16"/>
        <v>0.42749999999999994</v>
      </c>
      <c r="M100" s="104">
        <f t="shared" si="17"/>
        <v>0.32250000000000006</v>
      </c>
      <c r="N100" s="27" t="s">
        <v>273</v>
      </c>
      <c r="O100" s="27" t="s">
        <v>272</v>
      </c>
      <c r="P100" s="27" t="s">
        <v>78</v>
      </c>
      <c r="Q100" s="27"/>
    </row>
    <row r="101" spans="1:17" ht="43.5" customHeight="1" x14ac:dyDescent="0.3">
      <c r="A101" s="108">
        <f t="shared" si="9"/>
        <v>3</v>
      </c>
      <c r="B101" s="105" t="str">
        <f>VLOOKUP(LEFT(F101,2),Tácticas!C:D,2,FALSE)</f>
        <v>Persistence</v>
      </c>
      <c r="C101" s="46" t="str">
        <f t="shared" si="14"/>
        <v>PT</v>
      </c>
      <c r="D101" s="45" t="str">
        <f>VLOOKUP(LEFT(F101,6),Técnicas!C:D,2,FALSE)</f>
        <v>Hijack Execution Flow</v>
      </c>
      <c r="E101" s="45" t="str">
        <f t="shared" si="15"/>
        <v>PT-HEF</v>
      </c>
      <c r="F101" s="74" t="s">
        <v>1575</v>
      </c>
      <c r="G101" s="102" t="s">
        <v>320</v>
      </c>
      <c r="H101" s="112" t="s">
        <v>127</v>
      </c>
      <c r="I101" s="28">
        <v>0.95</v>
      </c>
      <c r="J101" s="28">
        <v>0.8</v>
      </c>
      <c r="K101" s="28">
        <v>0.69</v>
      </c>
      <c r="L101" s="104">
        <f t="shared" si="16"/>
        <v>0.52439999999999998</v>
      </c>
      <c r="M101" s="104">
        <f t="shared" si="17"/>
        <v>0.42559999999999998</v>
      </c>
      <c r="N101" s="27" t="s">
        <v>44</v>
      </c>
      <c r="O101" s="27" t="s">
        <v>269</v>
      </c>
      <c r="P101" s="27" t="s">
        <v>77</v>
      </c>
      <c r="Q101" s="27"/>
    </row>
    <row r="102" spans="1:17" ht="43.5" customHeight="1" x14ac:dyDescent="0.3">
      <c r="A102" s="108">
        <f t="shared" si="9"/>
        <v>3</v>
      </c>
      <c r="B102" s="105" t="str">
        <f>VLOOKUP(LEFT(F102,2),Tácticas!C:D,2,FALSE)</f>
        <v>Persistence</v>
      </c>
      <c r="C102" s="46" t="str">
        <f t="shared" si="14"/>
        <v>PT</v>
      </c>
      <c r="D102" s="45" t="str">
        <f>VLOOKUP(LEFT(F102,6),Técnicas!C:D,2,FALSE)</f>
        <v>Implant Internal Image</v>
      </c>
      <c r="E102" s="45" t="str">
        <f t="shared" si="15"/>
        <v>PT-III</v>
      </c>
      <c r="F102" s="74" t="s">
        <v>1576</v>
      </c>
      <c r="G102" s="102" t="s">
        <v>416</v>
      </c>
      <c r="H102" s="112" t="s">
        <v>122</v>
      </c>
      <c r="I102" s="28">
        <v>0.82</v>
      </c>
      <c r="J102" s="28">
        <v>0.7</v>
      </c>
      <c r="K102" s="28">
        <v>0.85</v>
      </c>
      <c r="L102" s="104">
        <f t="shared" si="16"/>
        <v>0.48789999999999994</v>
      </c>
      <c r="M102" s="104">
        <f t="shared" si="17"/>
        <v>0.33210000000000001</v>
      </c>
      <c r="N102" s="27" t="s">
        <v>45</v>
      </c>
      <c r="O102" s="27" t="s">
        <v>40</v>
      </c>
      <c r="P102" s="27" t="s">
        <v>79</v>
      </c>
      <c r="Q102" s="27"/>
    </row>
    <row r="103" spans="1:17" ht="43.5" customHeight="1" x14ac:dyDescent="0.3">
      <c r="A103" s="108">
        <f t="shared" si="9"/>
        <v>3</v>
      </c>
      <c r="B103" s="105" t="str">
        <f>VLOOKUP(LEFT(F103,2),Tácticas!C:D,2,FALSE)</f>
        <v>Persistence</v>
      </c>
      <c r="C103" s="46" t="str">
        <f t="shared" si="14"/>
        <v>PT</v>
      </c>
      <c r="D103" s="45" t="str">
        <f>VLOOKUP(LEFT(F103,6),Técnicas!C:D,2,FALSE)</f>
        <v>Modify Authentication Process</v>
      </c>
      <c r="E103" s="45" t="str">
        <f t="shared" si="15"/>
        <v>PT-MAP</v>
      </c>
      <c r="F103" s="74" t="s">
        <v>1577</v>
      </c>
      <c r="G103" s="102" t="s">
        <v>361</v>
      </c>
      <c r="H103" s="113" t="s">
        <v>267</v>
      </c>
      <c r="I103" s="28">
        <v>0.78</v>
      </c>
      <c r="J103" s="28">
        <v>0.63</v>
      </c>
      <c r="K103" s="28">
        <v>0.89</v>
      </c>
      <c r="L103" s="104">
        <f t="shared" si="16"/>
        <v>0.43734600000000001</v>
      </c>
      <c r="M103" s="104">
        <f t="shared" si="17"/>
        <v>0.34265400000000001</v>
      </c>
      <c r="N103" s="27" t="s">
        <v>45</v>
      </c>
      <c r="O103" s="27" t="s">
        <v>40</v>
      </c>
      <c r="P103" s="27" t="s">
        <v>80</v>
      </c>
      <c r="Q103" s="27"/>
    </row>
    <row r="104" spans="1:17" ht="43.5" customHeight="1" x14ac:dyDescent="0.3">
      <c r="A104" s="108">
        <f t="shared" si="9"/>
        <v>3</v>
      </c>
      <c r="B104" s="105" t="str">
        <f>VLOOKUP(LEFT(F104,2),Tácticas!C:D,2,FALSE)</f>
        <v>Persistence</v>
      </c>
      <c r="C104" s="46" t="str">
        <f t="shared" si="14"/>
        <v>PT</v>
      </c>
      <c r="D104" s="45" t="str">
        <f>VLOOKUP(LEFT(F104,6),Técnicas!C:D,2,FALSE)</f>
        <v>Office Application Startup</v>
      </c>
      <c r="E104" s="45" t="str">
        <f t="shared" si="15"/>
        <v>PT-OAS</v>
      </c>
      <c r="F104" s="74" t="s">
        <v>1578</v>
      </c>
      <c r="G104" s="102" t="s">
        <v>407</v>
      </c>
      <c r="H104" s="112" t="s">
        <v>101</v>
      </c>
      <c r="I104" s="28">
        <v>0.78</v>
      </c>
      <c r="J104" s="28">
        <v>0.7</v>
      </c>
      <c r="K104" s="28">
        <v>0.79</v>
      </c>
      <c r="L104" s="104">
        <f t="shared" si="16"/>
        <v>0.43133999999999995</v>
      </c>
      <c r="M104" s="104">
        <f t="shared" si="17"/>
        <v>0.34866000000000008</v>
      </c>
      <c r="N104" s="27" t="s">
        <v>44</v>
      </c>
      <c r="O104" s="27" t="s">
        <v>272</v>
      </c>
      <c r="P104" s="27" t="s">
        <v>78</v>
      </c>
      <c r="Q104" s="28"/>
    </row>
    <row r="105" spans="1:17" ht="43.5" customHeight="1" x14ac:dyDescent="0.3">
      <c r="A105" s="108">
        <f t="shared" si="9"/>
        <v>3</v>
      </c>
      <c r="B105" s="105" t="str">
        <f>VLOOKUP(LEFT(F105,2),Tácticas!C:D,2,FALSE)</f>
        <v>Persistence</v>
      </c>
      <c r="C105" s="46" t="str">
        <f t="shared" si="14"/>
        <v>PT</v>
      </c>
      <c r="D105" s="45" t="str">
        <f>VLOOKUP(LEFT(F105,6),Técnicas!C:D,2,FALSE)</f>
        <v>Pre-OS Boot</v>
      </c>
      <c r="E105" s="45" t="str">
        <f t="shared" si="15"/>
        <v>PT-POB</v>
      </c>
      <c r="F105" s="74" t="s">
        <v>1579</v>
      </c>
      <c r="G105" s="102" t="s">
        <v>354</v>
      </c>
      <c r="H105" s="113" t="s">
        <v>260</v>
      </c>
      <c r="I105" s="28">
        <v>0.75</v>
      </c>
      <c r="J105" s="28">
        <v>0.6</v>
      </c>
      <c r="K105" s="28">
        <v>0.95</v>
      </c>
      <c r="L105" s="104">
        <f t="shared" si="16"/>
        <v>0.42749999999999994</v>
      </c>
      <c r="M105" s="104">
        <f t="shared" si="17"/>
        <v>0.32250000000000006</v>
      </c>
      <c r="N105" s="27" t="s">
        <v>67</v>
      </c>
      <c r="O105" s="27" t="s">
        <v>270</v>
      </c>
      <c r="P105" s="27" t="s">
        <v>75</v>
      </c>
      <c r="Q105" s="27"/>
    </row>
    <row r="106" spans="1:17" ht="43.5" customHeight="1" x14ac:dyDescent="0.3">
      <c r="A106" s="108">
        <f t="shared" si="9"/>
        <v>3</v>
      </c>
      <c r="B106" s="105" t="str">
        <f>VLOOKUP(LEFT(F106,2),Tácticas!C:D,2,FALSE)</f>
        <v>Persistence</v>
      </c>
      <c r="C106" s="46" t="str">
        <f t="shared" si="14"/>
        <v>PT</v>
      </c>
      <c r="D106" s="45" t="str">
        <f>VLOOKUP(LEFT(F106,6),Técnicas!C:D,2,FALSE)</f>
        <v>Scheduled Task/Job</v>
      </c>
      <c r="E106" s="45" t="str">
        <f t="shared" si="15"/>
        <v>PT-STJ</v>
      </c>
      <c r="F106" s="74" t="s">
        <v>1580</v>
      </c>
      <c r="G106" s="102" t="s">
        <v>378</v>
      </c>
      <c r="H106" s="112" t="s">
        <v>214</v>
      </c>
      <c r="I106" s="28">
        <v>0.95</v>
      </c>
      <c r="J106" s="28">
        <v>0.8</v>
      </c>
      <c r="K106" s="28">
        <v>0.69</v>
      </c>
      <c r="L106" s="104">
        <f t="shared" si="16"/>
        <v>0.52439999999999998</v>
      </c>
      <c r="M106" s="104">
        <f t="shared" si="17"/>
        <v>0.42559999999999998</v>
      </c>
      <c r="N106" s="27" t="s">
        <v>43</v>
      </c>
      <c r="O106" s="27" t="s">
        <v>270</v>
      </c>
      <c r="P106" s="27" t="s">
        <v>78</v>
      </c>
      <c r="Q106" s="28"/>
    </row>
    <row r="107" spans="1:17" ht="43.5" customHeight="1" x14ac:dyDescent="0.3">
      <c r="A107" s="108">
        <f t="shared" si="9"/>
        <v>3</v>
      </c>
      <c r="B107" s="105" t="str">
        <f>VLOOKUP(LEFT(F107,2),Tácticas!C:D,2,FALSE)</f>
        <v>Persistence</v>
      </c>
      <c r="C107" s="46" t="str">
        <f t="shared" si="14"/>
        <v>PT</v>
      </c>
      <c r="D107" s="45" t="str">
        <f>VLOOKUP(LEFT(F107,6),Técnicas!C:D,2,FALSE)</f>
        <v>Server Software Component</v>
      </c>
      <c r="E107" s="45" t="str">
        <f t="shared" si="15"/>
        <v>PT-SSC</v>
      </c>
      <c r="F107" s="74" t="s">
        <v>1581</v>
      </c>
      <c r="G107" s="102" t="s">
        <v>368</v>
      </c>
      <c r="H107" s="112" t="s">
        <v>223</v>
      </c>
      <c r="I107" s="28">
        <v>0.78</v>
      </c>
      <c r="J107" s="28">
        <v>0.7</v>
      </c>
      <c r="K107" s="28">
        <v>0.69</v>
      </c>
      <c r="L107" s="104">
        <f t="shared" si="16"/>
        <v>0.37673999999999991</v>
      </c>
      <c r="M107" s="104">
        <f t="shared" si="17"/>
        <v>0.40326000000000012</v>
      </c>
      <c r="N107" s="27" t="s">
        <v>45</v>
      </c>
      <c r="O107" s="27" t="s">
        <v>40</v>
      </c>
      <c r="P107" s="27" t="s">
        <v>79</v>
      </c>
      <c r="Q107" s="27"/>
    </row>
    <row r="108" spans="1:17" ht="43.5" customHeight="1" x14ac:dyDescent="0.3">
      <c r="A108" s="108">
        <f t="shared" si="9"/>
        <v>19</v>
      </c>
      <c r="B108" s="105" t="str">
        <f>VLOOKUP(LEFT(F108,2),Tácticas!C:D,2,FALSE)</f>
        <v>Execution</v>
      </c>
      <c r="C108" s="46" t="str">
        <f t="shared" si="14"/>
        <v>EX</v>
      </c>
      <c r="D108" s="45" t="str">
        <f>VLOOKUP(LEFT(F108,6),Técnicas!C:D,2,FALSE)</f>
        <v>Inter-Process Communication</v>
      </c>
      <c r="E108" s="45" t="str">
        <f t="shared" si="15"/>
        <v>EX-IPC</v>
      </c>
      <c r="F108" s="74" t="s">
        <v>1582</v>
      </c>
      <c r="G108" s="102" t="s">
        <v>310</v>
      </c>
      <c r="H108" s="112" t="s">
        <v>149</v>
      </c>
      <c r="I108" s="28">
        <v>0.9</v>
      </c>
      <c r="J108" s="28">
        <v>0.7</v>
      </c>
      <c r="K108" s="28">
        <v>0.5</v>
      </c>
      <c r="L108" s="104">
        <f t="shared" si="16"/>
        <v>0.315</v>
      </c>
      <c r="M108" s="104">
        <f t="shared" si="17"/>
        <v>0.58499999999999996</v>
      </c>
      <c r="N108" s="27" t="s">
        <v>67</v>
      </c>
      <c r="O108" s="27" t="s">
        <v>272</v>
      </c>
      <c r="P108" s="27" t="s">
        <v>80</v>
      </c>
      <c r="Q108" s="27"/>
    </row>
    <row r="109" spans="1:17" ht="43.5" customHeight="1" x14ac:dyDescent="0.3">
      <c r="A109" s="108">
        <f t="shared" si="9"/>
        <v>19</v>
      </c>
      <c r="B109" s="105" t="str">
        <f>VLOOKUP(LEFT(F109,2),Tácticas!C:D,2,FALSE)</f>
        <v>Execution</v>
      </c>
      <c r="C109" s="46" t="str">
        <f t="shared" si="14"/>
        <v>EX</v>
      </c>
      <c r="D109" s="45" t="str">
        <f>VLOOKUP(LEFT(F109,6),Técnicas!C:D,2,FALSE)</f>
        <v>Native API</v>
      </c>
      <c r="E109" s="45" t="str">
        <f t="shared" si="15"/>
        <v>EX-NAP</v>
      </c>
      <c r="F109" s="74" t="s">
        <v>1583</v>
      </c>
      <c r="G109" s="102" t="s">
        <v>415</v>
      </c>
      <c r="H109" s="112" t="s">
        <v>120</v>
      </c>
      <c r="I109" s="28">
        <v>0.8</v>
      </c>
      <c r="J109" s="28">
        <v>0.5</v>
      </c>
      <c r="K109" s="28">
        <v>1</v>
      </c>
      <c r="L109" s="104">
        <f t="shared" si="16"/>
        <v>0.4</v>
      </c>
      <c r="M109" s="104">
        <f t="shared" si="17"/>
        <v>0.4</v>
      </c>
      <c r="N109" s="27" t="s">
        <v>67</v>
      </c>
      <c r="O109" s="27" t="s">
        <v>269</v>
      </c>
      <c r="P109" s="27" t="s">
        <v>78</v>
      </c>
      <c r="Q109" s="27"/>
    </row>
    <row r="110" spans="1:17" ht="43.5" customHeight="1" x14ac:dyDescent="0.3">
      <c r="A110" s="108">
        <f t="shared" si="9"/>
        <v>19</v>
      </c>
      <c r="B110" s="105" t="str">
        <f>VLOOKUP(LEFT(F110,2),Tácticas!C:D,2,FALSE)</f>
        <v>Execution</v>
      </c>
      <c r="C110" s="46" t="str">
        <f t="shared" si="14"/>
        <v>EX</v>
      </c>
      <c r="D110" s="45" t="str">
        <f>VLOOKUP(LEFT(F110,6),Técnicas!C:D,2,FALSE)</f>
        <v>Scheduled Task/Job</v>
      </c>
      <c r="E110" s="45" t="str">
        <f t="shared" si="15"/>
        <v>EX-STJ</v>
      </c>
      <c r="F110" s="74" t="s">
        <v>1584</v>
      </c>
      <c r="G110" s="102" t="s">
        <v>408</v>
      </c>
      <c r="H110" s="112" t="s">
        <v>105</v>
      </c>
      <c r="I110" s="28">
        <v>0.85</v>
      </c>
      <c r="J110" s="28">
        <v>0.6</v>
      </c>
      <c r="K110" s="28">
        <v>0.8</v>
      </c>
      <c r="L110" s="104">
        <f t="shared" si="16"/>
        <v>0.40800000000000003</v>
      </c>
      <c r="M110" s="104">
        <f t="shared" si="17"/>
        <v>0.44199999999999995</v>
      </c>
      <c r="N110" s="27" t="s">
        <v>41</v>
      </c>
      <c r="O110" s="27" t="s">
        <v>5</v>
      </c>
      <c r="P110" s="27" t="s">
        <v>70</v>
      </c>
      <c r="Q110" s="27"/>
    </row>
    <row r="111" spans="1:17" ht="43.5" customHeight="1" x14ac:dyDescent="0.3">
      <c r="A111" s="108">
        <f t="shared" si="9"/>
        <v>19</v>
      </c>
      <c r="B111" s="105" t="str">
        <f>VLOOKUP(LEFT(F111,2),Tácticas!C:D,2,FALSE)</f>
        <v>Execution</v>
      </c>
      <c r="C111" s="46" t="str">
        <f t="shared" si="14"/>
        <v>EX</v>
      </c>
      <c r="D111" s="45" t="str">
        <f>VLOOKUP(LEFT(F111,6),Técnicas!C:D,2,FALSE)</f>
        <v>Serverless Execution</v>
      </c>
      <c r="E111" s="45" t="str">
        <f t="shared" si="15"/>
        <v>EX-SEX</v>
      </c>
      <c r="F111" s="74" t="s">
        <v>1585</v>
      </c>
      <c r="G111" s="102" t="s">
        <v>276</v>
      </c>
      <c r="H111" s="112" t="s">
        <v>179</v>
      </c>
      <c r="I111" s="28">
        <v>0.92</v>
      </c>
      <c r="J111" s="28">
        <v>0.65</v>
      </c>
      <c r="K111" s="28">
        <v>0.59</v>
      </c>
      <c r="L111" s="104">
        <f t="shared" si="16"/>
        <v>0.35282000000000002</v>
      </c>
      <c r="M111" s="104">
        <f t="shared" si="17"/>
        <v>0.56718000000000002</v>
      </c>
      <c r="N111" s="27" t="s">
        <v>44</v>
      </c>
      <c r="O111" s="27" t="s">
        <v>40</v>
      </c>
      <c r="P111" s="27" t="s">
        <v>80</v>
      </c>
      <c r="Q111" s="27"/>
    </row>
    <row r="112" spans="1:17" ht="43.5" customHeight="1" x14ac:dyDescent="0.3">
      <c r="A112" s="108">
        <f t="shared" si="9"/>
        <v>19</v>
      </c>
      <c r="B112" s="105" t="str">
        <f>VLOOKUP(LEFT(F112,2),Tácticas!C:D,2,FALSE)</f>
        <v>Execution</v>
      </c>
      <c r="C112" s="46" t="str">
        <f t="shared" si="14"/>
        <v>EX</v>
      </c>
      <c r="D112" s="45" t="str">
        <f>VLOOKUP(LEFT(F112,6),Técnicas!C:D,2,FALSE)</f>
        <v>Shared Modules</v>
      </c>
      <c r="E112" s="45" t="str">
        <f t="shared" si="15"/>
        <v>EX-SMD</v>
      </c>
      <c r="F112" s="74" t="s">
        <v>1586</v>
      </c>
      <c r="G112" s="102" t="s">
        <v>395</v>
      </c>
      <c r="H112" s="112" t="s">
        <v>189</v>
      </c>
      <c r="I112" s="28">
        <v>0.82</v>
      </c>
      <c r="J112" s="28">
        <v>0.7</v>
      </c>
      <c r="K112" s="28">
        <v>0.85</v>
      </c>
      <c r="L112" s="104">
        <f t="shared" si="16"/>
        <v>0.48789999999999994</v>
      </c>
      <c r="M112" s="104">
        <f t="shared" si="17"/>
        <v>0.33210000000000001</v>
      </c>
      <c r="N112" s="27" t="s">
        <v>42</v>
      </c>
      <c r="O112" s="27" t="s">
        <v>272</v>
      </c>
      <c r="P112" s="27" t="s">
        <v>79</v>
      </c>
      <c r="Q112" s="27"/>
    </row>
    <row r="113" spans="1:17" ht="43.5" customHeight="1" x14ac:dyDescent="0.3">
      <c r="A113" s="108">
        <f t="shared" si="9"/>
        <v>19</v>
      </c>
      <c r="B113" s="105" t="str">
        <f>VLOOKUP(LEFT(F113,2),Tácticas!C:D,2,FALSE)</f>
        <v>Execution</v>
      </c>
      <c r="C113" s="46" t="str">
        <f t="shared" si="14"/>
        <v>EX</v>
      </c>
      <c r="D113" s="45" t="str">
        <f>VLOOKUP(LEFT(F113,6),Técnicas!C:D,2,FALSE)</f>
        <v>Software Deployment Tools</v>
      </c>
      <c r="E113" s="45" t="str">
        <f t="shared" si="15"/>
        <v>EX-SDT</v>
      </c>
      <c r="F113" s="74" t="s">
        <v>1587</v>
      </c>
      <c r="G113" s="102" t="s">
        <v>385</v>
      </c>
      <c r="H113" s="112" t="s">
        <v>164</v>
      </c>
      <c r="I113" s="28">
        <v>0.78</v>
      </c>
      <c r="J113" s="28">
        <v>0.63</v>
      </c>
      <c r="K113" s="28">
        <v>0.89</v>
      </c>
      <c r="L113" s="104">
        <f t="shared" si="16"/>
        <v>0.43734600000000001</v>
      </c>
      <c r="M113" s="104">
        <f t="shared" si="17"/>
        <v>0.34265400000000001</v>
      </c>
      <c r="N113" s="27" t="s">
        <v>41</v>
      </c>
      <c r="O113" s="27" t="s">
        <v>270</v>
      </c>
      <c r="P113" s="27" t="s">
        <v>79</v>
      </c>
      <c r="Q113" s="27"/>
    </row>
    <row r="114" spans="1:17" ht="43.5" customHeight="1" x14ac:dyDescent="0.3">
      <c r="A114" s="108">
        <f t="shared" si="9"/>
        <v>13</v>
      </c>
      <c r="B114" s="105" t="str">
        <f>VLOOKUP(LEFT(F114,2),Tácticas!C:D,2,FALSE)</f>
        <v>Execution</v>
      </c>
      <c r="C114" s="46" t="str">
        <f t="shared" si="14"/>
        <v>EX</v>
      </c>
      <c r="D114" s="45" t="str">
        <f>VLOOKUP(LEFT(F114,6),Técnicas!C:D,2,FALSE)</f>
        <v>System Services</v>
      </c>
      <c r="E114" s="45" t="str">
        <f t="shared" si="15"/>
        <v>EX-SSV</v>
      </c>
      <c r="F114" s="74" t="s">
        <v>1588</v>
      </c>
      <c r="G114" s="102" t="s">
        <v>285</v>
      </c>
      <c r="H114" s="113" t="s">
        <v>241</v>
      </c>
      <c r="I114" s="28">
        <v>0.78</v>
      </c>
      <c r="J114" s="28">
        <v>0.7</v>
      </c>
      <c r="K114" s="28">
        <v>0.9</v>
      </c>
      <c r="L114" s="104">
        <f t="shared" si="16"/>
        <v>0.49139999999999995</v>
      </c>
      <c r="M114" s="104">
        <f t="shared" si="17"/>
        <v>0.28860000000000008</v>
      </c>
      <c r="N114" s="27" t="s">
        <v>67</v>
      </c>
      <c r="O114" s="27" t="s">
        <v>271</v>
      </c>
      <c r="P114" s="27" t="s">
        <v>77</v>
      </c>
      <c r="Q114" s="27"/>
    </row>
    <row r="115" spans="1:17" ht="43.5" customHeight="1" x14ac:dyDescent="0.3">
      <c r="A115" s="108">
        <f t="shared" si="9"/>
        <v>13</v>
      </c>
      <c r="B115" s="105" t="str">
        <f>VLOOKUP(LEFT(F115,2),Tácticas!C:D,2,FALSE)</f>
        <v>Execution</v>
      </c>
      <c r="C115" s="46" t="str">
        <f t="shared" si="14"/>
        <v>EX</v>
      </c>
      <c r="D115" s="45" t="str">
        <f>VLOOKUP(LEFT(F115,6),Técnicas!C:D,2,FALSE)</f>
        <v>User Execution</v>
      </c>
      <c r="E115" s="45" t="str">
        <f t="shared" si="15"/>
        <v>EX-UEX</v>
      </c>
      <c r="F115" s="74" t="s">
        <v>1589</v>
      </c>
      <c r="G115" s="102" t="s">
        <v>284</v>
      </c>
      <c r="H115" s="113" t="s">
        <v>240</v>
      </c>
      <c r="I115" s="28">
        <v>0.75</v>
      </c>
      <c r="J115" s="28">
        <v>0.6</v>
      </c>
      <c r="K115" s="28">
        <v>0.95</v>
      </c>
      <c r="L115" s="104">
        <f t="shared" si="16"/>
        <v>0.42749999999999994</v>
      </c>
      <c r="M115" s="104">
        <f t="shared" si="17"/>
        <v>0.32250000000000006</v>
      </c>
      <c r="N115" s="27" t="s">
        <v>43</v>
      </c>
      <c r="O115" s="27" t="s">
        <v>269</v>
      </c>
      <c r="P115" s="27" t="s">
        <v>77</v>
      </c>
      <c r="Q115" s="27"/>
    </row>
    <row r="116" spans="1:17" ht="43.5" customHeight="1" x14ac:dyDescent="0.3">
      <c r="A116" s="108">
        <f t="shared" si="9"/>
        <v>16</v>
      </c>
      <c r="B116" s="105" t="str">
        <f>VLOOKUP(LEFT(F116,2),Tácticas!C:D,2,FALSE)</f>
        <v>Execution</v>
      </c>
      <c r="C116" s="46" t="str">
        <f t="shared" si="14"/>
        <v>EX</v>
      </c>
      <c r="D116" s="45" t="str">
        <f>VLOOKUP(LEFT(F116,6),Técnicas!C:D,2,FALSE)</f>
        <v>Windows Management Instrumentation</v>
      </c>
      <c r="E116" s="45" t="str">
        <f t="shared" si="15"/>
        <v>EX-WMI</v>
      </c>
      <c r="F116" s="74" t="s">
        <v>1590</v>
      </c>
      <c r="G116" s="102" t="s">
        <v>279</v>
      </c>
      <c r="H116" s="113" t="s">
        <v>235</v>
      </c>
      <c r="I116" s="28">
        <v>0.95</v>
      </c>
      <c r="J116" s="28">
        <v>0.8</v>
      </c>
      <c r="K116" s="28">
        <v>0.69</v>
      </c>
      <c r="L116" s="104">
        <f t="shared" si="16"/>
        <v>0.52439999999999998</v>
      </c>
      <c r="M116" s="104">
        <f t="shared" si="17"/>
        <v>0.42559999999999998</v>
      </c>
      <c r="N116" s="27" t="s">
        <v>45</v>
      </c>
      <c r="O116" s="27" t="s">
        <v>269</v>
      </c>
      <c r="P116" s="27" t="s">
        <v>71</v>
      </c>
      <c r="Q116" s="27"/>
    </row>
    <row r="117" spans="1:17" ht="43.5" customHeight="1" x14ac:dyDescent="0.3">
      <c r="A117" s="108">
        <f t="shared" si="9"/>
        <v>19</v>
      </c>
      <c r="B117" s="105" t="str">
        <f>VLOOKUP(LEFT(F117,2),Tácticas!C:D,2,FALSE)</f>
        <v>Execution</v>
      </c>
      <c r="C117" s="46" t="str">
        <f t="shared" si="14"/>
        <v>EX</v>
      </c>
      <c r="D117" s="45" t="str">
        <f>VLOOKUP(LEFT(F117,6),Técnicas!C:D,2,FALSE)</f>
        <v>Inter-Process Communication</v>
      </c>
      <c r="E117" s="45" t="str">
        <f t="shared" si="15"/>
        <v>EX-IPC</v>
      </c>
      <c r="F117" s="74" t="s">
        <v>1591</v>
      </c>
      <c r="G117" s="102" t="s">
        <v>397</v>
      </c>
      <c r="H117" s="112" t="s">
        <v>144</v>
      </c>
      <c r="I117" s="28">
        <v>0.82</v>
      </c>
      <c r="J117" s="28">
        <v>0.7</v>
      </c>
      <c r="K117" s="28">
        <v>0.85</v>
      </c>
      <c r="L117" s="104">
        <f t="shared" si="16"/>
        <v>0.48789999999999994</v>
      </c>
      <c r="M117" s="104">
        <f t="shared" si="17"/>
        <v>0.33210000000000001</v>
      </c>
      <c r="N117" s="27" t="s">
        <v>42</v>
      </c>
      <c r="O117" s="27" t="s">
        <v>40</v>
      </c>
      <c r="P117" s="27" t="s">
        <v>80</v>
      </c>
      <c r="Q117" s="27"/>
    </row>
    <row r="118" spans="1:17" ht="43.5" customHeight="1" x14ac:dyDescent="0.3">
      <c r="A118" s="108">
        <f t="shared" si="9"/>
        <v>19</v>
      </c>
      <c r="B118" s="105" t="str">
        <f>VLOOKUP(LEFT(F118,2),Tácticas!C:D,2,FALSE)</f>
        <v>Execution</v>
      </c>
      <c r="C118" s="46" t="str">
        <f t="shared" si="14"/>
        <v>EX</v>
      </c>
      <c r="D118" s="45" t="str">
        <f>VLOOKUP(LEFT(F118,6),Técnicas!C:D,2,FALSE)</f>
        <v>Native API</v>
      </c>
      <c r="E118" s="45" t="str">
        <f t="shared" si="15"/>
        <v>EX-NAP</v>
      </c>
      <c r="F118" s="74" t="s">
        <v>1592</v>
      </c>
      <c r="G118" s="102" t="s">
        <v>373</v>
      </c>
      <c r="H118" s="112" t="s">
        <v>170</v>
      </c>
      <c r="I118" s="28">
        <v>0.78</v>
      </c>
      <c r="J118" s="28">
        <v>0.63</v>
      </c>
      <c r="K118" s="28">
        <v>0.89</v>
      </c>
      <c r="L118" s="104">
        <f t="shared" si="16"/>
        <v>0.43734600000000001</v>
      </c>
      <c r="M118" s="104">
        <f t="shared" si="17"/>
        <v>0.34265400000000001</v>
      </c>
      <c r="N118" s="27" t="s">
        <v>273</v>
      </c>
      <c r="O118" s="27" t="s">
        <v>269</v>
      </c>
      <c r="P118" s="27" t="s">
        <v>75</v>
      </c>
      <c r="Q118" s="27"/>
    </row>
    <row r="119" spans="1:17" ht="43.5" customHeight="1" x14ac:dyDescent="0.3">
      <c r="A119" s="108">
        <f t="shared" si="9"/>
        <v>19</v>
      </c>
      <c r="B119" s="105" t="str">
        <f>VLOOKUP(LEFT(F119,2),Tácticas!C:D,2,FALSE)</f>
        <v>Execution</v>
      </c>
      <c r="C119" s="46" t="str">
        <f t="shared" si="14"/>
        <v>EX</v>
      </c>
      <c r="D119" s="45" t="str">
        <f>VLOOKUP(LEFT(F119,6),Técnicas!C:D,2,FALSE)</f>
        <v>Scheduled Task/Job</v>
      </c>
      <c r="E119" s="45" t="str">
        <f t="shared" si="15"/>
        <v>EX-STJ</v>
      </c>
      <c r="F119" s="74" t="s">
        <v>1593</v>
      </c>
      <c r="G119" s="102" t="s">
        <v>362</v>
      </c>
      <c r="H119" s="112" t="s">
        <v>160</v>
      </c>
      <c r="I119" s="28">
        <v>0.78</v>
      </c>
      <c r="J119" s="28">
        <v>0.7</v>
      </c>
      <c r="K119" s="28">
        <v>0.78</v>
      </c>
      <c r="L119" s="104">
        <f t="shared" si="16"/>
        <v>0.42587999999999998</v>
      </c>
      <c r="M119" s="104">
        <f t="shared" si="17"/>
        <v>0.35412000000000005</v>
      </c>
      <c r="N119" s="27" t="s">
        <v>44</v>
      </c>
      <c r="O119" s="27" t="s">
        <v>40</v>
      </c>
      <c r="P119" s="27" t="s">
        <v>78</v>
      </c>
      <c r="Q119" s="27"/>
    </row>
    <row r="120" spans="1:17" ht="43.5" customHeight="1" x14ac:dyDescent="0.3">
      <c r="A120" s="108">
        <f t="shared" si="9"/>
        <v>19</v>
      </c>
      <c r="B120" s="105" t="str">
        <f>VLOOKUP(LEFT(F120,2),Tácticas!C:D,2,FALSE)</f>
        <v>Execution</v>
      </c>
      <c r="C120" s="46" t="str">
        <f t="shared" si="14"/>
        <v>EX</v>
      </c>
      <c r="D120" s="45" t="str">
        <f>VLOOKUP(LEFT(F120,6),Técnicas!C:D,2,FALSE)</f>
        <v>Serverless Execution</v>
      </c>
      <c r="E120" s="45" t="str">
        <f t="shared" si="15"/>
        <v>EX-SEX</v>
      </c>
      <c r="F120" s="74" t="s">
        <v>1594</v>
      </c>
      <c r="G120" s="102" t="s">
        <v>278</v>
      </c>
      <c r="H120" s="113" t="s">
        <v>234</v>
      </c>
      <c r="I120" s="28">
        <v>0.75</v>
      </c>
      <c r="J120" s="28">
        <v>0.6</v>
      </c>
      <c r="K120" s="28">
        <v>0.95</v>
      </c>
      <c r="L120" s="104">
        <f t="shared" si="16"/>
        <v>0.42749999999999994</v>
      </c>
      <c r="M120" s="104">
        <f t="shared" si="17"/>
        <v>0.32250000000000006</v>
      </c>
      <c r="N120" s="27" t="s">
        <v>273</v>
      </c>
      <c r="O120" s="27" t="s">
        <v>271</v>
      </c>
      <c r="P120" s="27" t="s">
        <v>79</v>
      </c>
      <c r="Q120" s="27"/>
    </row>
    <row r="121" spans="1:17" ht="43.5" customHeight="1" x14ac:dyDescent="0.3">
      <c r="A121" s="108">
        <f t="shared" si="9"/>
        <v>19</v>
      </c>
      <c r="B121" s="105" t="str">
        <f>VLOOKUP(LEFT(F121,2),Tácticas!C:D,2,FALSE)</f>
        <v>Execution</v>
      </c>
      <c r="C121" s="46" t="str">
        <f t="shared" si="14"/>
        <v>EX</v>
      </c>
      <c r="D121" s="45" t="str">
        <f>VLOOKUP(LEFT(F121,6),Técnicas!C:D,2,FALSE)</f>
        <v>Shared Modules</v>
      </c>
      <c r="E121" s="45" t="str">
        <f t="shared" si="15"/>
        <v>EX-SMD</v>
      </c>
      <c r="F121" s="74" t="s">
        <v>1595</v>
      </c>
      <c r="G121" s="102" t="s">
        <v>335</v>
      </c>
      <c r="H121" s="112" t="s">
        <v>195</v>
      </c>
      <c r="I121" s="28">
        <v>0.95</v>
      </c>
      <c r="J121" s="28">
        <v>0.8</v>
      </c>
      <c r="K121" s="28">
        <v>0.69</v>
      </c>
      <c r="L121" s="104">
        <f t="shared" si="16"/>
        <v>0.52439999999999998</v>
      </c>
      <c r="M121" s="104">
        <f t="shared" si="17"/>
        <v>0.42559999999999998</v>
      </c>
      <c r="N121" s="27" t="s">
        <v>42</v>
      </c>
      <c r="O121" s="27" t="s">
        <v>97</v>
      </c>
      <c r="P121" s="27" t="s">
        <v>78</v>
      </c>
      <c r="Q121" s="27"/>
    </row>
    <row r="122" spans="1:17" ht="43.5" customHeight="1" x14ac:dyDescent="0.3">
      <c r="A122" s="108">
        <f t="shared" si="9"/>
        <v>19</v>
      </c>
      <c r="B122" s="105" t="str">
        <f>VLOOKUP(LEFT(F122,2),Tácticas!C:D,2,FALSE)</f>
        <v>Execution</v>
      </c>
      <c r="C122" s="46" t="str">
        <f t="shared" si="14"/>
        <v>EX</v>
      </c>
      <c r="D122" s="45" t="str">
        <f>VLOOKUP(LEFT(F122,6),Técnicas!C:D,2,FALSE)</f>
        <v>Software Deployment Tools</v>
      </c>
      <c r="E122" s="45" t="str">
        <f t="shared" si="15"/>
        <v>EX-SDT</v>
      </c>
      <c r="F122" s="74" t="s">
        <v>1596</v>
      </c>
      <c r="G122" s="102" t="s">
        <v>371</v>
      </c>
      <c r="H122" s="112" t="s">
        <v>169</v>
      </c>
      <c r="I122" s="28">
        <v>0.9</v>
      </c>
      <c r="J122" s="28">
        <v>0.7</v>
      </c>
      <c r="K122" s="28">
        <v>0.5</v>
      </c>
      <c r="L122" s="104">
        <f t="shared" si="16"/>
        <v>0.315</v>
      </c>
      <c r="M122" s="104">
        <f t="shared" si="17"/>
        <v>0.58499999999999996</v>
      </c>
      <c r="N122" s="27" t="s">
        <v>44</v>
      </c>
      <c r="O122" s="27" t="s">
        <v>97</v>
      </c>
      <c r="P122" s="27" t="s">
        <v>77</v>
      </c>
      <c r="Q122" s="27"/>
    </row>
    <row r="123" spans="1:17" ht="43.5" customHeight="1" x14ac:dyDescent="0.3">
      <c r="A123" s="108">
        <f t="shared" si="9"/>
        <v>13</v>
      </c>
      <c r="B123" s="105" t="str">
        <f>VLOOKUP(LEFT(F123,2),Tácticas!C:D,2,FALSE)</f>
        <v>Execution</v>
      </c>
      <c r="C123" s="46" t="str">
        <f t="shared" si="14"/>
        <v>EX</v>
      </c>
      <c r="D123" s="45" t="str">
        <f>VLOOKUP(LEFT(F123,6),Técnicas!C:D,2,FALSE)</f>
        <v>System Services</v>
      </c>
      <c r="E123" s="45" t="str">
        <f t="shared" si="15"/>
        <v>EX-SSV</v>
      </c>
      <c r="F123" s="74" t="s">
        <v>1597</v>
      </c>
      <c r="G123" s="102" t="s">
        <v>313</v>
      </c>
      <c r="H123" s="112" t="s">
        <v>106</v>
      </c>
      <c r="I123" s="28">
        <v>0.8</v>
      </c>
      <c r="J123" s="28">
        <v>0.5</v>
      </c>
      <c r="K123" s="28">
        <v>1</v>
      </c>
      <c r="L123" s="104">
        <f t="shared" si="16"/>
        <v>0.4</v>
      </c>
      <c r="M123" s="104">
        <f t="shared" si="17"/>
        <v>0.4</v>
      </c>
      <c r="N123" s="27" t="s">
        <v>43</v>
      </c>
      <c r="O123" s="27" t="s">
        <v>5</v>
      </c>
      <c r="P123" s="27" t="s">
        <v>75</v>
      </c>
      <c r="Q123" s="27"/>
    </row>
    <row r="124" spans="1:17" ht="43.5" customHeight="1" x14ac:dyDescent="0.3">
      <c r="A124" s="108">
        <f t="shared" si="9"/>
        <v>13</v>
      </c>
      <c r="B124" s="105" t="str">
        <f>VLOOKUP(LEFT(F124,2),Tácticas!C:D,2,FALSE)</f>
        <v>Execution</v>
      </c>
      <c r="C124" s="46" t="str">
        <f t="shared" si="14"/>
        <v>EX</v>
      </c>
      <c r="D124" s="45" t="str">
        <f>VLOOKUP(LEFT(F124,6),Técnicas!C:D,2,FALSE)</f>
        <v>User Execution</v>
      </c>
      <c r="E124" s="45" t="str">
        <f t="shared" si="15"/>
        <v>EX-UEX</v>
      </c>
      <c r="F124" s="74" t="s">
        <v>1598</v>
      </c>
      <c r="G124" s="102" t="s">
        <v>277</v>
      </c>
      <c r="H124" s="113" t="s">
        <v>233</v>
      </c>
      <c r="I124" s="28">
        <v>0.85</v>
      </c>
      <c r="J124" s="28">
        <v>0.6</v>
      </c>
      <c r="K124" s="28">
        <v>0.8</v>
      </c>
      <c r="L124" s="104">
        <f t="shared" si="16"/>
        <v>0.40800000000000003</v>
      </c>
      <c r="M124" s="104">
        <f t="shared" si="17"/>
        <v>0.44199999999999995</v>
      </c>
      <c r="N124" s="27" t="s">
        <v>67</v>
      </c>
      <c r="O124" s="27" t="s">
        <v>270</v>
      </c>
      <c r="P124" s="27" t="s">
        <v>79</v>
      </c>
      <c r="Q124" s="27"/>
    </row>
    <row r="125" spans="1:17" ht="43.5" customHeight="1" x14ac:dyDescent="0.3">
      <c r="A125" s="108">
        <f t="shared" si="9"/>
        <v>16</v>
      </c>
      <c r="B125" s="105" t="str">
        <f>VLOOKUP(LEFT(F125,2),Tácticas!C:D,2,FALSE)</f>
        <v>Execution</v>
      </c>
      <c r="C125" s="46" t="str">
        <f t="shared" si="14"/>
        <v>EX</v>
      </c>
      <c r="D125" s="45" t="str">
        <f>VLOOKUP(LEFT(F125,6),Técnicas!C:D,2,FALSE)</f>
        <v>Windows Management Instrumentation</v>
      </c>
      <c r="E125" s="45" t="str">
        <f t="shared" si="15"/>
        <v>EX-WMI</v>
      </c>
      <c r="F125" s="74" t="s">
        <v>1599</v>
      </c>
      <c r="G125" s="102" t="s">
        <v>346</v>
      </c>
      <c r="H125" s="112" t="s">
        <v>206</v>
      </c>
      <c r="I125" s="28">
        <v>0.92</v>
      </c>
      <c r="J125" s="28">
        <v>0.65</v>
      </c>
      <c r="K125" s="28">
        <v>0.59</v>
      </c>
      <c r="L125" s="104">
        <f t="shared" si="16"/>
        <v>0.35282000000000002</v>
      </c>
      <c r="M125" s="104">
        <f t="shared" si="17"/>
        <v>0.56718000000000002</v>
      </c>
      <c r="N125" s="27" t="s">
        <v>67</v>
      </c>
      <c r="O125" s="27" t="s">
        <v>272</v>
      </c>
      <c r="P125" s="27" t="s">
        <v>79</v>
      </c>
      <c r="Q125" s="28"/>
    </row>
    <row r="126" spans="1:17" ht="43.5" customHeight="1" x14ac:dyDescent="0.3">
      <c r="A126" s="108">
        <f t="shared" si="9"/>
        <v>19</v>
      </c>
      <c r="B126" s="105" t="str">
        <f>VLOOKUP(LEFT(F126,2),Tácticas!C:D,2,FALSE)</f>
        <v>Execution</v>
      </c>
      <c r="C126" s="46" t="str">
        <f t="shared" si="14"/>
        <v>EX</v>
      </c>
      <c r="D126" s="45" t="str">
        <f>VLOOKUP(LEFT(F126,6),Técnicas!C:D,2,FALSE)</f>
        <v>Inter-Process Communication</v>
      </c>
      <c r="E126" s="45" t="str">
        <f t="shared" si="15"/>
        <v>EX-IPC</v>
      </c>
      <c r="F126" s="74" t="s">
        <v>1600</v>
      </c>
      <c r="G126" s="102" t="s">
        <v>286</v>
      </c>
      <c r="H126" s="113" t="s">
        <v>242</v>
      </c>
      <c r="I126" s="28">
        <v>0.82</v>
      </c>
      <c r="J126" s="28">
        <v>0.7</v>
      </c>
      <c r="K126" s="28">
        <v>0.85</v>
      </c>
      <c r="L126" s="104">
        <f t="shared" si="16"/>
        <v>0.48789999999999994</v>
      </c>
      <c r="M126" s="104">
        <f t="shared" si="17"/>
        <v>0.33210000000000001</v>
      </c>
      <c r="N126" s="27" t="s">
        <v>44</v>
      </c>
      <c r="O126" s="27" t="s">
        <v>97</v>
      </c>
      <c r="P126" s="27" t="s">
        <v>80</v>
      </c>
      <c r="Q126" s="27"/>
    </row>
    <row r="127" spans="1:17" ht="43.5" customHeight="1" x14ac:dyDescent="0.3">
      <c r="A127" s="108">
        <f t="shared" si="9"/>
        <v>19</v>
      </c>
      <c r="B127" s="105" t="str">
        <f>VLOOKUP(LEFT(F127,2),Tácticas!C:D,2,FALSE)</f>
        <v>Execution</v>
      </c>
      <c r="C127" s="46" t="str">
        <f t="shared" si="14"/>
        <v>EX</v>
      </c>
      <c r="D127" s="45" t="str">
        <f>VLOOKUP(LEFT(F127,6),Técnicas!C:D,2,FALSE)</f>
        <v>Native API</v>
      </c>
      <c r="E127" s="45" t="str">
        <f t="shared" si="15"/>
        <v>EX-NAP</v>
      </c>
      <c r="F127" s="74" t="s">
        <v>1601</v>
      </c>
      <c r="G127" s="102" t="s">
        <v>301</v>
      </c>
      <c r="H127" s="112" t="s">
        <v>166</v>
      </c>
      <c r="I127" s="28">
        <v>0.78</v>
      </c>
      <c r="J127" s="28">
        <v>0.63</v>
      </c>
      <c r="K127" s="28">
        <v>0.89</v>
      </c>
      <c r="L127" s="104">
        <f t="shared" si="16"/>
        <v>0.43734600000000001</v>
      </c>
      <c r="M127" s="104">
        <f t="shared" si="17"/>
        <v>0.34265400000000001</v>
      </c>
      <c r="N127" s="27" t="s">
        <v>273</v>
      </c>
      <c r="O127" s="27" t="s">
        <v>272</v>
      </c>
      <c r="P127" s="27" t="s">
        <v>71</v>
      </c>
      <c r="Q127" s="27"/>
    </row>
    <row r="128" spans="1:17" ht="43.5" customHeight="1" x14ac:dyDescent="0.3">
      <c r="A128" s="108">
        <f t="shared" si="9"/>
        <v>19</v>
      </c>
      <c r="B128" s="105" t="str">
        <f>VLOOKUP(LEFT(F128,2),Tácticas!C:D,2,FALSE)</f>
        <v>Execution</v>
      </c>
      <c r="C128" s="46" t="str">
        <f t="shared" si="14"/>
        <v>EX</v>
      </c>
      <c r="D128" s="45" t="str">
        <f>VLOOKUP(LEFT(F128,6),Técnicas!C:D,2,FALSE)</f>
        <v>Scheduled Task/Job</v>
      </c>
      <c r="E128" s="45" t="str">
        <f t="shared" si="15"/>
        <v>EX-STJ</v>
      </c>
      <c r="F128" s="74" t="s">
        <v>1602</v>
      </c>
      <c r="G128" s="102" t="s">
        <v>372</v>
      </c>
      <c r="H128" s="112" t="s">
        <v>175</v>
      </c>
      <c r="I128" s="28">
        <v>0.78</v>
      </c>
      <c r="J128" s="28">
        <v>0.7</v>
      </c>
      <c r="K128" s="28">
        <v>0.9</v>
      </c>
      <c r="L128" s="104">
        <f t="shared" si="16"/>
        <v>0.49139999999999995</v>
      </c>
      <c r="M128" s="104">
        <f t="shared" si="17"/>
        <v>0.28860000000000008</v>
      </c>
      <c r="N128" s="27" t="s">
        <v>43</v>
      </c>
      <c r="O128" s="27" t="s">
        <v>271</v>
      </c>
      <c r="P128" s="27" t="s">
        <v>80</v>
      </c>
      <c r="Q128" s="27"/>
    </row>
    <row r="129" spans="1:17" ht="43.5" customHeight="1" x14ac:dyDescent="0.3">
      <c r="A129" s="108">
        <f t="shared" si="9"/>
        <v>19</v>
      </c>
      <c r="B129" s="105" t="str">
        <f>VLOOKUP(LEFT(F129,2),Tácticas!C:D,2,FALSE)</f>
        <v>Execution</v>
      </c>
      <c r="C129" s="46" t="str">
        <f t="shared" si="14"/>
        <v>EX</v>
      </c>
      <c r="D129" s="45" t="str">
        <f>VLOOKUP(LEFT(F129,6),Técnicas!C:D,2,FALSE)</f>
        <v>Serverless Execution</v>
      </c>
      <c r="E129" s="45" t="str">
        <f t="shared" si="15"/>
        <v>EX-SEX</v>
      </c>
      <c r="F129" s="74" t="s">
        <v>1603</v>
      </c>
      <c r="G129" s="102" t="s">
        <v>412</v>
      </c>
      <c r="H129" s="112" t="s">
        <v>115</v>
      </c>
      <c r="I129" s="28">
        <v>0.9</v>
      </c>
      <c r="J129" s="28">
        <v>0.7</v>
      </c>
      <c r="K129" s="28">
        <v>0.5</v>
      </c>
      <c r="L129" s="104">
        <f t="shared" si="16"/>
        <v>0.315</v>
      </c>
      <c r="M129" s="104">
        <f t="shared" si="17"/>
        <v>0.58499999999999996</v>
      </c>
      <c r="N129" s="27" t="s">
        <v>43</v>
      </c>
      <c r="O129" s="27" t="s">
        <v>270</v>
      </c>
      <c r="P129" s="27" t="s">
        <v>71</v>
      </c>
      <c r="Q129" s="27"/>
    </row>
    <row r="130" spans="1:17" ht="43.5" customHeight="1" x14ac:dyDescent="0.3">
      <c r="A130" s="108">
        <f t="shared" ref="A130:A193" si="18">COUNTIF(E:E,E130)</f>
        <v>19</v>
      </c>
      <c r="B130" s="105" t="str">
        <f>VLOOKUP(LEFT(F130,2),Tácticas!C:D,2,FALSE)</f>
        <v>Execution</v>
      </c>
      <c r="C130" s="46" t="str">
        <f t="shared" ref="C130:C161" si="19">LEFT(E130,2)</f>
        <v>EX</v>
      </c>
      <c r="D130" s="45" t="str">
        <f>VLOOKUP(LEFT(F130,6),Técnicas!C:D,2,FALSE)</f>
        <v>Shared Modules</v>
      </c>
      <c r="E130" s="45" t="str">
        <f t="shared" ref="E130:E161" si="20">LEFT(F130,6)</f>
        <v>EX-SMD</v>
      </c>
      <c r="F130" s="74" t="s">
        <v>1604</v>
      </c>
      <c r="G130" s="102" t="s">
        <v>369</v>
      </c>
      <c r="H130" s="112" t="s">
        <v>224</v>
      </c>
      <c r="I130" s="28">
        <v>0.8</v>
      </c>
      <c r="J130" s="28">
        <v>0.5</v>
      </c>
      <c r="K130" s="28">
        <v>1</v>
      </c>
      <c r="L130" s="104">
        <f t="shared" ref="L130:L161" si="21">I130*J130*K130</f>
        <v>0.4</v>
      </c>
      <c r="M130" s="104">
        <f t="shared" ref="M130:M161" si="22">I130-L130</f>
        <v>0.4</v>
      </c>
      <c r="N130" s="27" t="s">
        <v>44</v>
      </c>
      <c r="O130" s="27" t="s">
        <v>97</v>
      </c>
      <c r="P130" s="27" t="s">
        <v>79</v>
      </c>
      <c r="Q130" s="27"/>
    </row>
    <row r="131" spans="1:17" ht="43.5" customHeight="1" x14ac:dyDescent="0.3">
      <c r="A131" s="108">
        <f t="shared" si="18"/>
        <v>19</v>
      </c>
      <c r="B131" s="105" t="str">
        <f>VLOOKUP(LEFT(F131,2),Tácticas!C:D,2,FALSE)</f>
        <v>Execution</v>
      </c>
      <c r="C131" s="46" t="str">
        <f t="shared" si="19"/>
        <v>EX</v>
      </c>
      <c r="D131" s="45" t="str">
        <f>VLOOKUP(LEFT(F131,6),Técnicas!C:D,2,FALSE)</f>
        <v>Software Deployment Tools</v>
      </c>
      <c r="E131" s="45" t="str">
        <f t="shared" si="20"/>
        <v>EX-SDT</v>
      </c>
      <c r="F131" s="74" t="s">
        <v>1605</v>
      </c>
      <c r="G131" s="102" t="s">
        <v>386</v>
      </c>
      <c r="H131" s="112" t="s">
        <v>159</v>
      </c>
      <c r="I131" s="28">
        <v>0.85</v>
      </c>
      <c r="J131" s="28">
        <v>0.6</v>
      </c>
      <c r="K131" s="28">
        <v>0.94</v>
      </c>
      <c r="L131" s="104">
        <f t="shared" si="21"/>
        <v>0.47939999999999999</v>
      </c>
      <c r="M131" s="104">
        <f t="shared" si="22"/>
        <v>0.37059999999999998</v>
      </c>
      <c r="N131" s="27" t="s">
        <v>43</v>
      </c>
      <c r="O131" s="27" t="s">
        <v>97</v>
      </c>
      <c r="P131" s="27" t="s">
        <v>80</v>
      </c>
      <c r="Q131" s="27"/>
    </row>
    <row r="132" spans="1:17" ht="43.5" customHeight="1" x14ac:dyDescent="0.3">
      <c r="A132" s="108">
        <f t="shared" si="18"/>
        <v>13</v>
      </c>
      <c r="B132" s="105" t="str">
        <f>VLOOKUP(LEFT(F132,2),Tácticas!C:D,2,FALSE)</f>
        <v>Execution</v>
      </c>
      <c r="C132" s="46" t="str">
        <f t="shared" si="19"/>
        <v>EX</v>
      </c>
      <c r="D132" s="45" t="str">
        <f>VLOOKUP(LEFT(F132,6),Técnicas!C:D,2,FALSE)</f>
        <v>System Services</v>
      </c>
      <c r="E132" s="45" t="str">
        <f t="shared" si="20"/>
        <v>EX-SSV</v>
      </c>
      <c r="F132" s="74" t="s">
        <v>1606</v>
      </c>
      <c r="G132" s="102" t="s">
        <v>420</v>
      </c>
      <c r="H132" s="112" t="s">
        <v>102</v>
      </c>
      <c r="I132" s="28">
        <v>0.92</v>
      </c>
      <c r="J132" s="28">
        <v>0.65</v>
      </c>
      <c r="K132" s="28">
        <v>0.59</v>
      </c>
      <c r="L132" s="104">
        <f t="shared" si="21"/>
        <v>0.35282000000000002</v>
      </c>
      <c r="M132" s="104">
        <f t="shared" si="22"/>
        <v>0.56718000000000002</v>
      </c>
      <c r="N132" s="27" t="s">
        <v>67</v>
      </c>
      <c r="O132" s="27" t="s">
        <v>272</v>
      </c>
      <c r="P132" s="27" t="s">
        <v>70</v>
      </c>
      <c r="Q132" s="28"/>
    </row>
    <row r="133" spans="1:17" ht="43.5" customHeight="1" x14ac:dyDescent="0.3">
      <c r="A133" s="108">
        <f t="shared" si="18"/>
        <v>13</v>
      </c>
      <c r="B133" s="105" t="str">
        <f>VLOOKUP(LEFT(F133,2),Tácticas!C:D,2,FALSE)</f>
        <v>Execution</v>
      </c>
      <c r="C133" s="46" t="str">
        <f t="shared" si="19"/>
        <v>EX</v>
      </c>
      <c r="D133" s="45" t="str">
        <f>VLOOKUP(LEFT(F133,6),Técnicas!C:D,2,FALSE)</f>
        <v>User Execution</v>
      </c>
      <c r="E133" s="45" t="str">
        <f t="shared" si="20"/>
        <v>EX-UEX</v>
      </c>
      <c r="F133" s="74" t="s">
        <v>1607</v>
      </c>
      <c r="G133" s="102" t="s">
        <v>351</v>
      </c>
      <c r="H133" s="113" t="s">
        <v>257</v>
      </c>
      <c r="I133" s="28">
        <v>0.82</v>
      </c>
      <c r="J133" s="28">
        <v>0.7</v>
      </c>
      <c r="K133" s="28">
        <v>0.85</v>
      </c>
      <c r="L133" s="104">
        <f t="shared" si="21"/>
        <v>0.48789999999999994</v>
      </c>
      <c r="M133" s="104">
        <f t="shared" si="22"/>
        <v>0.33210000000000001</v>
      </c>
      <c r="N133" s="27" t="s">
        <v>67</v>
      </c>
      <c r="O133" s="27" t="s">
        <v>271</v>
      </c>
      <c r="P133" s="27" t="s">
        <v>78</v>
      </c>
      <c r="Q133" s="27"/>
    </row>
    <row r="134" spans="1:17" ht="43.5" customHeight="1" x14ac:dyDescent="0.3">
      <c r="A134" s="108">
        <f t="shared" si="18"/>
        <v>16</v>
      </c>
      <c r="B134" s="105" t="str">
        <f>VLOOKUP(LEFT(F134,2),Tácticas!C:D,2,FALSE)</f>
        <v>Execution</v>
      </c>
      <c r="C134" s="46" t="str">
        <f t="shared" si="19"/>
        <v>EX</v>
      </c>
      <c r="D134" s="45" t="str">
        <f>VLOOKUP(LEFT(F134,6),Técnicas!C:D,2,FALSE)</f>
        <v>Windows Management Instrumentation</v>
      </c>
      <c r="E134" s="45" t="str">
        <f t="shared" si="20"/>
        <v>EX-WMI</v>
      </c>
      <c r="F134" s="74" t="s">
        <v>1608</v>
      </c>
      <c r="G134" s="102" t="s">
        <v>314</v>
      </c>
      <c r="H134" s="112" t="s">
        <v>108</v>
      </c>
      <c r="I134" s="28">
        <v>0.78</v>
      </c>
      <c r="J134" s="28">
        <v>0.63</v>
      </c>
      <c r="K134" s="28">
        <v>0.89</v>
      </c>
      <c r="L134" s="104">
        <f t="shared" si="21"/>
        <v>0.43734600000000001</v>
      </c>
      <c r="M134" s="104">
        <f t="shared" si="22"/>
        <v>0.34265400000000001</v>
      </c>
      <c r="N134" s="27" t="s">
        <v>41</v>
      </c>
      <c r="O134" s="27" t="s">
        <v>271</v>
      </c>
      <c r="P134" s="27" t="s">
        <v>77</v>
      </c>
      <c r="Q134" s="27"/>
    </row>
    <row r="135" spans="1:17" ht="43.5" customHeight="1" x14ac:dyDescent="0.3">
      <c r="A135" s="108">
        <f t="shared" si="18"/>
        <v>19</v>
      </c>
      <c r="B135" s="105" t="str">
        <f>VLOOKUP(LEFT(F135,2),Tácticas!C:D,2,FALSE)</f>
        <v>Execution</v>
      </c>
      <c r="C135" s="46" t="str">
        <f t="shared" si="19"/>
        <v>EX</v>
      </c>
      <c r="D135" s="45" t="str">
        <f>VLOOKUP(LEFT(F135,6),Técnicas!C:D,2,FALSE)</f>
        <v>Inter-Process Communication</v>
      </c>
      <c r="E135" s="45" t="str">
        <f t="shared" si="20"/>
        <v>EX-IPC</v>
      </c>
      <c r="F135" s="74" t="s">
        <v>1609</v>
      </c>
      <c r="G135" s="102" t="s">
        <v>426</v>
      </c>
      <c r="H135" s="112" t="s">
        <v>130</v>
      </c>
      <c r="I135" s="28">
        <v>0.78</v>
      </c>
      <c r="J135" s="28">
        <v>0.7</v>
      </c>
      <c r="K135" s="28">
        <v>0.92</v>
      </c>
      <c r="L135" s="104">
        <f t="shared" si="21"/>
        <v>0.50231999999999999</v>
      </c>
      <c r="M135" s="104">
        <f t="shared" si="22"/>
        <v>0.27768000000000004</v>
      </c>
      <c r="N135" s="27" t="s">
        <v>42</v>
      </c>
      <c r="O135" s="27" t="s">
        <v>5</v>
      </c>
      <c r="P135" s="27" t="s">
        <v>75</v>
      </c>
      <c r="Q135" s="27"/>
    </row>
    <row r="136" spans="1:17" ht="43.5" customHeight="1" x14ac:dyDescent="0.3">
      <c r="A136" s="108">
        <f t="shared" si="18"/>
        <v>19</v>
      </c>
      <c r="B136" s="105" t="str">
        <f>VLOOKUP(LEFT(F136,2),Tácticas!C:D,2,FALSE)</f>
        <v>Execution</v>
      </c>
      <c r="C136" s="46" t="str">
        <f t="shared" si="19"/>
        <v>EX</v>
      </c>
      <c r="D136" s="45" t="str">
        <f>VLOOKUP(LEFT(F136,6),Técnicas!C:D,2,FALSE)</f>
        <v>Native API</v>
      </c>
      <c r="E136" s="45" t="str">
        <f t="shared" si="20"/>
        <v>EX-NAP</v>
      </c>
      <c r="F136" s="74" t="s">
        <v>1610</v>
      </c>
      <c r="G136" s="102" t="s">
        <v>334</v>
      </c>
      <c r="H136" s="112" t="s">
        <v>194</v>
      </c>
      <c r="I136" s="28">
        <v>0.9</v>
      </c>
      <c r="J136" s="28">
        <v>0.7</v>
      </c>
      <c r="K136" s="28">
        <v>0.5</v>
      </c>
      <c r="L136" s="104">
        <f t="shared" si="21"/>
        <v>0.315</v>
      </c>
      <c r="M136" s="104">
        <f t="shared" si="22"/>
        <v>0.58499999999999996</v>
      </c>
      <c r="N136" s="27" t="s">
        <v>45</v>
      </c>
      <c r="O136" s="27" t="s">
        <v>270</v>
      </c>
      <c r="P136" s="27" t="s">
        <v>80</v>
      </c>
      <c r="Q136" s="27"/>
    </row>
    <row r="137" spans="1:17" ht="43.5" customHeight="1" x14ac:dyDescent="0.3">
      <c r="A137" s="108">
        <f t="shared" si="18"/>
        <v>19</v>
      </c>
      <c r="B137" s="105" t="str">
        <f>VLOOKUP(LEFT(F137,2),Tácticas!C:D,2,FALSE)</f>
        <v>Execution</v>
      </c>
      <c r="C137" s="46" t="str">
        <f t="shared" si="19"/>
        <v>EX</v>
      </c>
      <c r="D137" s="45" t="str">
        <f>VLOOKUP(LEFT(F137,6),Técnicas!C:D,2,FALSE)</f>
        <v>Scheduled Task/Job</v>
      </c>
      <c r="E137" s="45" t="str">
        <f t="shared" si="20"/>
        <v>EX-STJ</v>
      </c>
      <c r="F137" s="74" t="s">
        <v>1611</v>
      </c>
      <c r="G137" s="102" t="s">
        <v>440</v>
      </c>
      <c r="H137" s="112" t="s">
        <v>180</v>
      </c>
      <c r="I137" s="28">
        <v>0.8</v>
      </c>
      <c r="J137" s="28">
        <v>0.5</v>
      </c>
      <c r="K137" s="28">
        <v>1</v>
      </c>
      <c r="L137" s="104">
        <f t="shared" si="21"/>
        <v>0.4</v>
      </c>
      <c r="M137" s="104">
        <f t="shared" si="22"/>
        <v>0.4</v>
      </c>
      <c r="N137" s="27" t="s">
        <v>273</v>
      </c>
      <c r="O137" s="27" t="s">
        <v>97</v>
      </c>
      <c r="P137" s="27" t="s">
        <v>80</v>
      </c>
      <c r="Q137" s="27"/>
    </row>
    <row r="138" spans="1:17" ht="43.5" customHeight="1" x14ac:dyDescent="0.3">
      <c r="A138" s="108">
        <f t="shared" si="18"/>
        <v>19</v>
      </c>
      <c r="B138" s="105" t="str">
        <f>VLOOKUP(LEFT(F138,2),Tácticas!C:D,2,FALSE)</f>
        <v>Execution</v>
      </c>
      <c r="C138" s="46" t="str">
        <f t="shared" si="19"/>
        <v>EX</v>
      </c>
      <c r="D138" s="45" t="str">
        <f>VLOOKUP(LEFT(F138,6),Técnicas!C:D,2,FALSE)</f>
        <v>Serverless Execution</v>
      </c>
      <c r="E138" s="45" t="str">
        <f t="shared" si="20"/>
        <v>EX-SEX</v>
      </c>
      <c r="F138" s="74" t="s">
        <v>1612</v>
      </c>
      <c r="G138" s="102" t="s">
        <v>317</v>
      </c>
      <c r="H138" s="112" t="s">
        <v>117</v>
      </c>
      <c r="I138" s="28">
        <v>0.85</v>
      </c>
      <c r="J138" s="28">
        <v>0.6</v>
      </c>
      <c r="K138" s="28">
        <v>0.9</v>
      </c>
      <c r="L138" s="104">
        <f t="shared" si="21"/>
        <v>0.45900000000000002</v>
      </c>
      <c r="M138" s="104">
        <f t="shared" si="22"/>
        <v>0.39099999999999996</v>
      </c>
      <c r="N138" s="27" t="s">
        <v>43</v>
      </c>
      <c r="O138" s="27" t="s">
        <v>271</v>
      </c>
      <c r="P138" s="27" t="s">
        <v>79</v>
      </c>
      <c r="Q138" s="27"/>
    </row>
    <row r="139" spans="1:17" ht="43.5" customHeight="1" x14ac:dyDescent="0.3">
      <c r="A139" s="108">
        <f t="shared" si="18"/>
        <v>19</v>
      </c>
      <c r="B139" s="105" t="str">
        <f>VLOOKUP(LEFT(F139,2),Tácticas!C:D,2,FALSE)</f>
        <v>Execution</v>
      </c>
      <c r="C139" s="46" t="str">
        <f t="shared" si="19"/>
        <v>EX</v>
      </c>
      <c r="D139" s="45" t="str">
        <f>VLOOKUP(LEFT(F139,6),Técnicas!C:D,2,FALSE)</f>
        <v>Shared Modules</v>
      </c>
      <c r="E139" s="45" t="str">
        <f t="shared" si="20"/>
        <v>EX-SMD</v>
      </c>
      <c r="F139" s="74" t="s">
        <v>1613</v>
      </c>
      <c r="G139" s="102" t="s">
        <v>321</v>
      </c>
      <c r="H139" s="112" t="s">
        <v>131</v>
      </c>
      <c r="I139" s="28">
        <v>0.92</v>
      </c>
      <c r="J139" s="28">
        <v>0.65</v>
      </c>
      <c r="K139" s="28">
        <v>0.59</v>
      </c>
      <c r="L139" s="104">
        <f t="shared" si="21"/>
        <v>0.35282000000000002</v>
      </c>
      <c r="M139" s="104">
        <f t="shared" si="22"/>
        <v>0.56718000000000002</v>
      </c>
      <c r="N139" s="27" t="s">
        <v>67</v>
      </c>
      <c r="O139" s="27" t="s">
        <v>269</v>
      </c>
      <c r="P139" s="27" t="s">
        <v>72</v>
      </c>
      <c r="Q139" s="27"/>
    </row>
    <row r="140" spans="1:17" ht="43.5" customHeight="1" x14ac:dyDescent="0.3">
      <c r="A140" s="108">
        <f t="shared" si="18"/>
        <v>19</v>
      </c>
      <c r="B140" s="105" t="str">
        <f>VLOOKUP(LEFT(F140,2),Tácticas!C:D,2,FALSE)</f>
        <v>Execution</v>
      </c>
      <c r="C140" s="46" t="str">
        <f t="shared" si="19"/>
        <v>EX</v>
      </c>
      <c r="D140" s="45" t="str">
        <f>VLOOKUP(LEFT(F140,6),Técnicas!C:D,2,FALSE)</f>
        <v>Software Deployment Tools</v>
      </c>
      <c r="E140" s="45" t="str">
        <f t="shared" si="20"/>
        <v>EX-SDT</v>
      </c>
      <c r="F140" s="74" t="s">
        <v>1614</v>
      </c>
      <c r="G140" s="102" t="s">
        <v>404</v>
      </c>
      <c r="H140" s="112" t="s">
        <v>178</v>
      </c>
      <c r="I140" s="28">
        <v>0.82</v>
      </c>
      <c r="J140" s="28">
        <v>0.7</v>
      </c>
      <c r="K140" s="28">
        <v>0.85</v>
      </c>
      <c r="L140" s="104">
        <f t="shared" si="21"/>
        <v>0.48789999999999994</v>
      </c>
      <c r="M140" s="104">
        <f t="shared" si="22"/>
        <v>0.33210000000000001</v>
      </c>
      <c r="N140" s="27" t="s">
        <v>45</v>
      </c>
      <c r="O140" s="27" t="s">
        <v>97</v>
      </c>
      <c r="P140" s="27" t="s">
        <v>77</v>
      </c>
      <c r="Q140" s="27"/>
    </row>
    <row r="141" spans="1:17" ht="43.5" customHeight="1" x14ac:dyDescent="0.3">
      <c r="A141" s="108">
        <f t="shared" si="18"/>
        <v>16</v>
      </c>
      <c r="B141" s="105" t="str">
        <f>VLOOKUP(LEFT(F141,2),Tácticas!C:D,2,FALSE)</f>
        <v>Execution</v>
      </c>
      <c r="C141" s="46" t="str">
        <f t="shared" si="19"/>
        <v>EX</v>
      </c>
      <c r="D141" s="45" t="str">
        <f>VLOOKUP(LEFT(F141,6),Técnicas!C:D,2,FALSE)</f>
        <v>Windows Management Instrumentation</v>
      </c>
      <c r="E141" s="45" t="str">
        <f t="shared" si="20"/>
        <v>EX-WMI</v>
      </c>
      <c r="F141" s="74" t="s">
        <v>1615</v>
      </c>
      <c r="G141" s="102" t="s">
        <v>406</v>
      </c>
      <c r="H141" s="112" t="s">
        <v>147</v>
      </c>
      <c r="I141" s="28">
        <v>0.78</v>
      </c>
      <c r="J141" s="28">
        <v>0.63</v>
      </c>
      <c r="K141" s="28">
        <v>0.89</v>
      </c>
      <c r="L141" s="104">
        <f t="shared" si="21"/>
        <v>0.43734600000000001</v>
      </c>
      <c r="M141" s="104">
        <f t="shared" si="22"/>
        <v>0.34265400000000001</v>
      </c>
      <c r="N141" s="27" t="s">
        <v>67</v>
      </c>
      <c r="O141" s="27" t="s">
        <v>272</v>
      </c>
      <c r="P141" s="27" t="s">
        <v>79</v>
      </c>
      <c r="Q141" s="27"/>
    </row>
    <row r="142" spans="1:17" ht="43.5" customHeight="1" x14ac:dyDescent="0.3">
      <c r="A142" s="108">
        <f t="shared" si="18"/>
        <v>19</v>
      </c>
      <c r="B142" s="105" t="str">
        <f>VLOOKUP(LEFT(F142,2),Tácticas!C:D,2,FALSE)</f>
        <v>Execution</v>
      </c>
      <c r="C142" s="46" t="str">
        <f t="shared" si="19"/>
        <v>EX</v>
      </c>
      <c r="D142" s="45" t="str">
        <f>VLOOKUP(LEFT(F142,6),Técnicas!C:D,2,FALSE)</f>
        <v>Inter-Process Communication</v>
      </c>
      <c r="E142" s="45" t="str">
        <f t="shared" si="20"/>
        <v>EX-IPC</v>
      </c>
      <c r="F142" s="74" t="s">
        <v>1616</v>
      </c>
      <c r="G142" s="102" t="s">
        <v>290</v>
      </c>
      <c r="H142" s="112" t="s">
        <v>184</v>
      </c>
      <c r="I142" s="28">
        <v>0.78</v>
      </c>
      <c r="J142" s="28">
        <v>0.7</v>
      </c>
      <c r="K142" s="28">
        <v>0.88</v>
      </c>
      <c r="L142" s="104">
        <f t="shared" si="21"/>
        <v>0.48047999999999996</v>
      </c>
      <c r="M142" s="104">
        <f t="shared" si="22"/>
        <v>0.29952000000000006</v>
      </c>
      <c r="N142" s="27" t="s">
        <v>41</v>
      </c>
      <c r="O142" s="27" t="s">
        <v>271</v>
      </c>
      <c r="P142" s="27" t="s">
        <v>80</v>
      </c>
      <c r="Q142" s="27"/>
    </row>
    <row r="143" spans="1:17" ht="43.5" customHeight="1" x14ac:dyDescent="0.3">
      <c r="A143" s="108">
        <f t="shared" si="18"/>
        <v>19</v>
      </c>
      <c r="B143" s="105" t="str">
        <f>VLOOKUP(LEFT(F143,2),Tácticas!C:D,2,FALSE)</f>
        <v>Execution</v>
      </c>
      <c r="C143" s="46" t="str">
        <f t="shared" si="19"/>
        <v>EX</v>
      </c>
      <c r="D143" s="45" t="str">
        <f>VLOOKUP(LEFT(F143,6),Técnicas!C:D,2,FALSE)</f>
        <v>Native API</v>
      </c>
      <c r="E143" s="45" t="str">
        <f t="shared" si="20"/>
        <v>EX-NAP</v>
      </c>
      <c r="F143" s="74" t="s">
        <v>1617</v>
      </c>
      <c r="G143" s="102" t="s">
        <v>393</v>
      </c>
      <c r="H143" s="112" t="s">
        <v>185</v>
      </c>
      <c r="I143" s="28">
        <v>0.9</v>
      </c>
      <c r="J143" s="28">
        <v>0.7</v>
      </c>
      <c r="K143" s="28">
        <v>0.5</v>
      </c>
      <c r="L143" s="104">
        <f t="shared" si="21"/>
        <v>0.315</v>
      </c>
      <c r="M143" s="104">
        <f t="shared" si="22"/>
        <v>0.58499999999999996</v>
      </c>
      <c r="N143" s="27" t="s">
        <v>42</v>
      </c>
      <c r="O143" s="27" t="s">
        <v>269</v>
      </c>
      <c r="P143" s="27" t="s">
        <v>71</v>
      </c>
      <c r="Q143" s="27"/>
    </row>
    <row r="144" spans="1:17" ht="43.5" customHeight="1" x14ac:dyDescent="0.3">
      <c r="A144" s="108">
        <f t="shared" si="18"/>
        <v>19</v>
      </c>
      <c r="B144" s="105" t="str">
        <f>VLOOKUP(LEFT(F144,2),Tácticas!C:D,2,FALSE)</f>
        <v>Execution</v>
      </c>
      <c r="C144" s="46" t="str">
        <f t="shared" si="19"/>
        <v>EX</v>
      </c>
      <c r="D144" s="45" t="str">
        <f>VLOOKUP(LEFT(F144,6),Técnicas!C:D,2,FALSE)</f>
        <v>Scheduled Task/Job</v>
      </c>
      <c r="E144" s="45" t="str">
        <f t="shared" si="20"/>
        <v>EX-STJ</v>
      </c>
      <c r="F144" s="74" t="s">
        <v>1618</v>
      </c>
      <c r="G144" s="102" t="s">
        <v>298</v>
      </c>
      <c r="H144" s="112" t="s">
        <v>155</v>
      </c>
      <c r="I144" s="28">
        <v>0.8</v>
      </c>
      <c r="J144" s="28">
        <v>0.5</v>
      </c>
      <c r="K144" s="28">
        <v>1</v>
      </c>
      <c r="L144" s="104">
        <f t="shared" si="21"/>
        <v>0.4</v>
      </c>
      <c r="M144" s="104">
        <f t="shared" si="22"/>
        <v>0.4</v>
      </c>
      <c r="N144" s="27" t="s">
        <v>45</v>
      </c>
      <c r="O144" s="27" t="s">
        <v>272</v>
      </c>
      <c r="P144" s="27" t="s">
        <v>79</v>
      </c>
      <c r="Q144" s="27"/>
    </row>
    <row r="145" spans="1:17" ht="43.5" customHeight="1" x14ac:dyDescent="0.3">
      <c r="A145" s="108">
        <f t="shared" si="18"/>
        <v>19</v>
      </c>
      <c r="B145" s="105" t="str">
        <f>VLOOKUP(LEFT(F145,2),Tácticas!C:D,2,FALSE)</f>
        <v>Execution</v>
      </c>
      <c r="C145" s="46" t="str">
        <f t="shared" si="19"/>
        <v>EX</v>
      </c>
      <c r="D145" s="45" t="str">
        <f>VLOOKUP(LEFT(F145,6),Técnicas!C:D,2,FALSE)</f>
        <v>Serverless Execution</v>
      </c>
      <c r="E145" s="45" t="str">
        <f t="shared" si="20"/>
        <v>EX-SEX</v>
      </c>
      <c r="F145" s="74" t="s">
        <v>1619</v>
      </c>
      <c r="G145" s="102" t="s">
        <v>295</v>
      </c>
      <c r="H145" s="112" t="s">
        <v>151</v>
      </c>
      <c r="I145" s="28">
        <v>0.85</v>
      </c>
      <c r="J145" s="28">
        <v>0.6</v>
      </c>
      <c r="K145" s="28">
        <v>0.83</v>
      </c>
      <c r="L145" s="104">
        <f t="shared" si="21"/>
        <v>0.42330000000000001</v>
      </c>
      <c r="M145" s="104">
        <f t="shared" si="22"/>
        <v>0.42669999999999997</v>
      </c>
      <c r="N145" s="27" t="s">
        <v>273</v>
      </c>
      <c r="O145" s="27" t="s">
        <v>97</v>
      </c>
      <c r="P145" s="27" t="s">
        <v>80</v>
      </c>
      <c r="Q145" s="27"/>
    </row>
    <row r="146" spans="1:17" ht="43.5" customHeight="1" x14ac:dyDescent="0.3">
      <c r="A146" s="108">
        <f t="shared" si="18"/>
        <v>19</v>
      </c>
      <c r="B146" s="105" t="str">
        <f>VLOOKUP(LEFT(F146,2),Tácticas!C:D,2,FALSE)</f>
        <v>Execution</v>
      </c>
      <c r="C146" s="46" t="str">
        <f t="shared" si="19"/>
        <v>EX</v>
      </c>
      <c r="D146" s="45" t="str">
        <f>VLOOKUP(LEFT(F146,6),Técnicas!C:D,2,FALSE)</f>
        <v>Shared Modules</v>
      </c>
      <c r="E146" s="45" t="str">
        <f t="shared" si="20"/>
        <v>EX-SMD</v>
      </c>
      <c r="F146" s="74" t="s">
        <v>1620</v>
      </c>
      <c r="G146" s="102" t="s">
        <v>392</v>
      </c>
      <c r="H146" s="112" t="s">
        <v>187</v>
      </c>
      <c r="I146" s="28">
        <v>0.92</v>
      </c>
      <c r="J146" s="28">
        <v>0.65</v>
      </c>
      <c r="K146" s="28">
        <v>0.59</v>
      </c>
      <c r="L146" s="104">
        <f t="shared" si="21"/>
        <v>0.35282000000000002</v>
      </c>
      <c r="M146" s="104">
        <f t="shared" si="22"/>
        <v>0.56718000000000002</v>
      </c>
      <c r="N146" s="27" t="s">
        <v>42</v>
      </c>
      <c r="O146" s="27" t="s">
        <v>269</v>
      </c>
      <c r="P146" s="27" t="s">
        <v>75</v>
      </c>
      <c r="Q146" s="27"/>
    </row>
    <row r="147" spans="1:17" ht="43.5" customHeight="1" x14ac:dyDescent="0.3">
      <c r="A147" s="108">
        <f t="shared" si="18"/>
        <v>19</v>
      </c>
      <c r="B147" s="105" t="str">
        <f>VLOOKUP(LEFT(F147,2),Tácticas!C:D,2,FALSE)</f>
        <v>Execution</v>
      </c>
      <c r="C147" s="46" t="str">
        <f t="shared" si="19"/>
        <v>EX</v>
      </c>
      <c r="D147" s="45" t="str">
        <f>VLOOKUP(LEFT(F147,6),Técnicas!C:D,2,FALSE)</f>
        <v>Software Deployment Tools</v>
      </c>
      <c r="E147" s="45" t="str">
        <f t="shared" si="20"/>
        <v>EX-SDT</v>
      </c>
      <c r="F147" s="74" t="s">
        <v>1621</v>
      </c>
      <c r="G147" s="102" t="s">
        <v>292</v>
      </c>
      <c r="H147" s="112" t="s">
        <v>143</v>
      </c>
      <c r="I147" s="28">
        <v>0.82</v>
      </c>
      <c r="J147" s="28">
        <v>0.7</v>
      </c>
      <c r="K147" s="28">
        <v>0.85</v>
      </c>
      <c r="L147" s="104">
        <f t="shared" si="21"/>
        <v>0.48789999999999994</v>
      </c>
      <c r="M147" s="104">
        <f t="shared" si="22"/>
        <v>0.33210000000000001</v>
      </c>
      <c r="N147" s="27" t="s">
        <v>41</v>
      </c>
      <c r="O147" s="27" t="s">
        <v>272</v>
      </c>
      <c r="P147" s="27" t="s">
        <v>72</v>
      </c>
      <c r="Q147" s="27"/>
    </row>
    <row r="148" spans="1:17" ht="43.5" customHeight="1" x14ac:dyDescent="0.3">
      <c r="A148" s="108">
        <f t="shared" si="18"/>
        <v>13</v>
      </c>
      <c r="B148" s="105" t="str">
        <f>VLOOKUP(LEFT(F148,2),Tácticas!C:D,2,FALSE)</f>
        <v>Execution</v>
      </c>
      <c r="C148" s="46" t="str">
        <f t="shared" si="19"/>
        <v>EX</v>
      </c>
      <c r="D148" s="45" t="str">
        <f>VLOOKUP(LEFT(F148,6),Técnicas!C:D,2,FALSE)</f>
        <v>System Services</v>
      </c>
      <c r="E148" s="45" t="str">
        <f t="shared" si="20"/>
        <v>EX-SSV</v>
      </c>
      <c r="F148" s="74" t="s">
        <v>1622</v>
      </c>
      <c r="G148" s="102" t="s">
        <v>297</v>
      </c>
      <c r="H148" s="112" t="s">
        <v>154</v>
      </c>
      <c r="I148" s="28">
        <v>0.78</v>
      </c>
      <c r="J148" s="28">
        <v>0.63</v>
      </c>
      <c r="K148" s="28">
        <v>0.89</v>
      </c>
      <c r="L148" s="104">
        <f t="shared" si="21"/>
        <v>0.43734600000000001</v>
      </c>
      <c r="M148" s="104">
        <f t="shared" si="22"/>
        <v>0.34265400000000001</v>
      </c>
      <c r="N148" s="27" t="s">
        <v>43</v>
      </c>
      <c r="O148" s="27" t="s">
        <v>271</v>
      </c>
      <c r="P148" s="27" t="s">
        <v>75</v>
      </c>
      <c r="Q148" s="27"/>
    </row>
    <row r="149" spans="1:17" ht="43.5" customHeight="1" x14ac:dyDescent="0.3">
      <c r="A149" s="108">
        <f t="shared" si="18"/>
        <v>13</v>
      </c>
      <c r="B149" s="105" t="str">
        <f>VLOOKUP(LEFT(F149,2),Tácticas!C:D,2,FALSE)</f>
        <v>Execution</v>
      </c>
      <c r="C149" s="46" t="str">
        <f t="shared" si="19"/>
        <v>EX</v>
      </c>
      <c r="D149" s="45" t="str">
        <f>VLOOKUP(LEFT(F149,6),Técnicas!C:D,2,FALSE)</f>
        <v>User Execution</v>
      </c>
      <c r="E149" s="45" t="str">
        <f t="shared" si="20"/>
        <v>EX-UEX</v>
      </c>
      <c r="F149" s="74" t="s">
        <v>1623</v>
      </c>
      <c r="G149" s="102" t="s">
        <v>399</v>
      </c>
      <c r="H149" s="112" t="s">
        <v>152</v>
      </c>
      <c r="I149" s="28">
        <v>0.78</v>
      </c>
      <c r="J149" s="28">
        <v>0.7</v>
      </c>
      <c r="K149" s="28">
        <v>0.85</v>
      </c>
      <c r="L149" s="104">
        <f t="shared" si="21"/>
        <v>0.4640999999999999</v>
      </c>
      <c r="M149" s="104">
        <f t="shared" si="22"/>
        <v>0.31590000000000013</v>
      </c>
      <c r="N149" s="27" t="s">
        <v>45</v>
      </c>
      <c r="O149" s="27" t="s">
        <v>40</v>
      </c>
      <c r="P149" s="27" t="s">
        <v>80</v>
      </c>
      <c r="Q149" s="27"/>
    </row>
    <row r="150" spans="1:17" ht="43.5" customHeight="1" x14ac:dyDescent="0.3">
      <c r="A150" s="108">
        <f t="shared" si="18"/>
        <v>16</v>
      </c>
      <c r="B150" s="105" t="str">
        <f>VLOOKUP(LEFT(F150,2),Tácticas!C:D,2,FALSE)</f>
        <v>Execution</v>
      </c>
      <c r="C150" s="46" t="str">
        <f t="shared" si="19"/>
        <v>EX</v>
      </c>
      <c r="D150" s="45" t="str">
        <f>VLOOKUP(LEFT(F150,6),Técnicas!C:D,2,FALSE)</f>
        <v>Windows Management Instrumentation</v>
      </c>
      <c r="E150" s="45" t="str">
        <f t="shared" si="20"/>
        <v>EX-WMI</v>
      </c>
      <c r="F150" s="74" t="s">
        <v>1624</v>
      </c>
      <c r="G150" s="102" t="s">
        <v>363</v>
      </c>
      <c r="H150" s="112" t="s">
        <v>161</v>
      </c>
      <c r="I150" s="28">
        <v>0.75</v>
      </c>
      <c r="J150" s="28">
        <v>0.6</v>
      </c>
      <c r="K150" s="28">
        <v>0.95</v>
      </c>
      <c r="L150" s="104">
        <f t="shared" si="21"/>
        <v>0.42749999999999994</v>
      </c>
      <c r="M150" s="104">
        <f t="shared" si="22"/>
        <v>0.32250000000000006</v>
      </c>
      <c r="N150" s="27" t="s">
        <v>67</v>
      </c>
      <c r="O150" s="27" t="s">
        <v>272</v>
      </c>
      <c r="P150" s="27" t="s">
        <v>79</v>
      </c>
      <c r="Q150" s="27"/>
    </row>
    <row r="151" spans="1:17" ht="43.5" customHeight="1" x14ac:dyDescent="0.3">
      <c r="A151" s="108">
        <f t="shared" si="18"/>
        <v>19</v>
      </c>
      <c r="B151" s="105" t="str">
        <f>VLOOKUP(LEFT(F151,2),Tácticas!C:D,2,FALSE)</f>
        <v>Execution</v>
      </c>
      <c r="C151" s="46" t="str">
        <f t="shared" si="19"/>
        <v>EX</v>
      </c>
      <c r="D151" s="45" t="str">
        <f>VLOOKUP(LEFT(F151,6),Técnicas!C:D,2,FALSE)</f>
        <v>Inter-Process Communication</v>
      </c>
      <c r="E151" s="45" t="str">
        <f t="shared" si="20"/>
        <v>EX-IPC</v>
      </c>
      <c r="F151" s="74" t="s">
        <v>1625</v>
      </c>
      <c r="G151" s="102" t="s">
        <v>326</v>
      </c>
      <c r="H151" s="112" t="s">
        <v>138</v>
      </c>
      <c r="I151" s="28">
        <v>0.95</v>
      </c>
      <c r="J151" s="28">
        <v>0.8</v>
      </c>
      <c r="K151" s="28">
        <v>0.69</v>
      </c>
      <c r="L151" s="104">
        <f t="shared" si="21"/>
        <v>0.52439999999999998</v>
      </c>
      <c r="M151" s="104">
        <f t="shared" si="22"/>
        <v>0.42559999999999998</v>
      </c>
      <c r="N151" s="27" t="s">
        <v>42</v>
      </c>
      <c r="O151" s="27" t="s">
        <v>97</v>
      </c>
      <c r="P151" s="27" t="s">
        <v>75</v>
      </c>
      <c r="Q151" s="27"/>
    </row>
    <row r="152" spans="1:17" ht="43.5" customHeight="1" x14ac:dyDescent="0.3">
      <c r="A152" s="108">
        <f t="shared" si="18"/>
        <v>19</v>
      </c>
      <c r="B152" s="105" t="str">
        <f>VLOOKUP(LEFT(F152,2),Tácticas!C:D,2,FALSE)</f>
        <v>Execution</v>
      </c>
      <c r="C152" s="46" t="str">
        <f t="shared" si="19"/>
        <v>EX</v>
      </c>
      <c r="D152" s="45" t="str">
        <f>VLOOKUP(LEFT(F152,6),Técnicas!C:D,2,FALSE)</f>
        <v>Native API</v>
      </c>
      <c r="E152" s="45" t="str">
        <f t="shared" si="20"/>
        <v>EX-NAP</v>
      </c>
      <c r="F152" s="74" t="s">
        <v>1626</v>
      </c>
      <c r="G152" s="102" t="s">
        <v>389</v>
      </c>
      <c r="H152" s="112" t="s">
        <v>230</v>
      </c>
      <c r="I152" s="28">
        <v>0.82</v>
      </c>
      <c r="J152" s="28">
        <v>0.7</v>
      </c>
      <c r="K152" s="28">
        <v>0.85</v>
      </c>
      <c r="L152" s="104">
        <f t="shared" si="21"/>
        <v>0.48789999999999994</v>
      </c>
      <c r="M152" s="104">
        <f t="shared" si="22"/>
        <v>0.33210000000000001</v>
      </c>
      <c r="N152" s="27" t="s">
        <v>41</v>
      </c>
      <c r="O152" s="27" t="s">
        <v>271</v>
      </c>
      <c r="P152" s="27" t="s">
        <v>72</v>
      </c>
      <c r="Q152" s="27"/>
    </row>
    <row r="153" spans="1:17" ht="43.5" customHeight="1" x14ac:dyDescent="0.3">
      <c r="A153" s="108">
        <f t="shared" si="18"/>
        <v>19</v>
      </c>
      <c r="B153" s="105" t="str">
        <f>VLOOKUP(LEFT(F153,2),Tácticas!C:D,2,FALSE)</f>
        <v>Execution</v>
      </c>
      <c r="C153" s="46" t="str">
        <f t="shared" si="19"/>
        <v>EX</v>
      </c>
      <c r="D153" s="45" t="str">
        <f>VLOOKUP(LEFT(F153,6),Técnicas!C:D,2,FALSE)</f>
        <v>Scheduled Task/Job</v>
      </c>
      <c r="E153" s="45" t="str">
        <f t="shared" si="20"/>
        <v>EX-STJ</v>
      </c>
      <c r="F153" s="74" t="s">
        <v>1627</v>
      </c>
      <c r="G153" s="102" t="s">
        <v>429</v>
      </c>
      <c r="H153" s="112" t="s">
        <v>162</v>
      </c>
      <c r="I153" s="28">
        <v>0.78</v>
      </c>
      <c r="J153" s="28">
        <v>0.63</v>
      </c>
      <c r="K153" s="28">
        <v>0.89</v>
      </c>
      <c r="L153" s="104">
        <f t="shared" si="21"/>
        <v>0.43734600000000001</v>
      </c>
      <c r="M153" s="104">
        <f t="shared" si="22"/>
        <v>0.34265400000000001</v>
      </c>
      <c r="N153" s="27" t="s">
        <v>67</v>
      </c>
      <c r="O153" s="27" t="s">
        <v>40</v>
      </c>
      <c r="P153" s="27" t="s">
        <v>78</v>
      </c>
      <c r="Q153" s="27"/>
    </row>
    <row r="154" spans="1:17" ht="43.5" customHeight="1" x14ac:dyDescent="0.3">
      <c r="A154" s="108">
        <f t="shared" si="18"/>
        <v>19</v>
      </c>
      <c r="B154" s="105" t="str">
        <f>VLOOKUP(LEFT(F154,2),Tácticas!C:D,2,FALSE)</f>
        <v>Execution</v>
      </c>
      <c r="C154" s="46" t="str">
        <f t="shared" si="19"/>
        <v>EX</v>
      </c>
      <c r="D154" s="45" t="str">
        <f>VLOOKUP(LEFT(F154,6),Técnicas!C:D,2,FALSE)</f>
        <v>Serverless Execution</v>
      </c>
      <c r="E154" s="45" t="str">
        <f t="shared" si="20"/>
        <v>EX-SEX</v>
      </c>
      <c r="F154" s="74" t="s">
        <v>1628</v>
      </c>
      <c r="G154" s="102" t="s">
        <v>434</v>
      </c>
      <c r="H154" s="112" t="s">
        <v>229</v>
      </c>
      <c r="I154" s="28">
        <v>0.78</v>
      </c>
      <c r="J154" s="28">
        <v>0.7</v>
      </c>
      <c r="K154" s="28">
        <v>0.84</v>
      </c>
      <c r="L154" s="104">
        <f t="shared" si="21"/>
        <v>0.45863999999999994</v>
      </c>
      <c r="M154" s="104">
        <f t="shared" si="22"/>
        <v>0.32136000000000009</v>
      </c>
      <c r="N154" s="27" t="s">
        <v>44</v>
      </c>
      <c r="O154" s="27" t="s">
        <v>272</v>
      </c>
      <c r="P154" s="27" t="s">
        <v>71</v>
      </c>
      <c r="Q154" s="27"/>
    </row>
    <row r="155" spans="1:17" ht="43.5" customHeight="1" x14ac:dyDescent="0.3">
      <c r="A155" s="108">
        <f t="shared" si="18"/>
        <v>19</v>
      </c>
      <c r="B155" s="105" t="str">
        <f>VLOOKUP(LEFT(F155,2),Tácticas!C:D,2,FALSE)</f>
        <v>Execution</v>
      </c>
      <c r="C155" s="46" t="str">
        <f t="shared" si="19"/>
        <v>EX</v>
      </c>
      <c r="D155" s="45" t="str">
        <f>VLOOKUP(LEFT(F155,6),Técnicas!C:D,2,FALSE)</f>
        <v>Shared Modules</v>
      </c>
      <c r="E155" s="45" t="str">
        <f t="shared" si="20"/>
        <v>EX-SMD</v>
      </c>
      <c r="F155" s="74" t="s">
        <v>1629</v>
      </c>
      <c r="G155" s="102" t="s">
        <v>435</v>
      </c>
      <c r="H155" s="112" t="s">
        <v>231</v>
      </c>
      <c r="I155" s="28">
        <v>0.75</v>
      </c>
      <c r="J155" s="28">
        <v>0.6</v>
      </c>
      <c r="K155" s="28">
        <v>0.95</v>
      </c>
      <c r="L155" s="104">
        <f t="shared" si="21"/>
        <v>0.42749999999999994</v>
      </c>
      <c r="M155" s="104">
        <f t="shared" si="22"/>
        <v>0.32250000000000006</v>
      </c>
      <c r="N155" s="27" t="s">
        <v>67</v>
      </c>
      <c r="O155" s="27" t="s">
        <v>97</v>
      </c>
      <c r="P155" s="27" t="s">
        <v>79</v>
      </c>
      <c r="Q155" s="27"/>
    </row>
    <row r="156" spans="1:17" ht="43.5" customHeight="1" x14ac:dyDescent="0.3">
      <c r="A156" s="108">
        <f t="shared" si="18"/>
        <v>19</v>
      </c>
      <c r="B156" s="105" t="str">
        <f>VLOOKUP(LEFT(F156,2),Tácticas!C:D,2,FALSE)</f>
        <v>Execution</v>
      </c>
      <c r="C156" s="46" t="str">
        <f t="shared" si="19"/>
        <v>EX</v>
      </c>
      <c r="D156" s="45" t="str">
        <f>VLOOKUP(LEFT(F156,6),Técnicas!C:D,2,FALSE)</f>
        <v>Software Deployment Tools</v>
      </c>
      <c r="E156" s="45" t="str">
        <f t="shared" si="20"/>
        <v>EX-SDT</v>
      </c>
      <c r="F156" s="74" t="s">
        <v>1630</v>
      </c>
      <c r="G156" s="102" t="s">
        <v>441</v>
      </c>
      <c r="H156" s="112" t="s">
        <v>207</v>
      </c>
      <c r="I156" s="28">
        <v>0.95</v>
      </c>
      <c r="J156" s="28">
        <v>0.8</v>
      </c>
      <c r="K156" s="28">
        <v>0.69</v>
      </c>
      <c r="L156" s="104">
        <f t="shared" si="21"/>
        <v>0.52439999999999998</v>
      </c>
      <c r="M156" s="104">
        <f t="shared" si="22"/>
        <v>0.42559999999999998</v>
      </c>
      <c r="N156" s="27" t="s">
        <v>42</v>
      </c>
      <c r="O156" s="27" t="s">
        <v>270</v>
      </c>
      <c r="P156" s="27" t="s">
        <v>72</v>
      </c>
      <c r="Q156" s="28"/>
    </row>
    <row r="157" spans="1:17" ht="43.5" customHeight="1" x14ac:dyDescent="0.3">
      <c r="A157" s="108">
        <f t="shared" si="18"/>
        <v>3</v>
      </c>
      <c r="B157" s="105" t="str">
        <f>VLOOKUP(LEFT(F157,2),Tácticas!C:D,2,FALSE)</f>
        <v>Persistence</v>
      </c>
      <c r="C157" s="46" t="str">
        <f t="shared" si="19"/>
        <v>PT</v>
      </c>
      <c r="D157" s="45" t="str">
        <f>VLOOKUP(LEFT(F157,6),Técnicas!C:D,2,FALSE)</f>
        <v>Hijack Execution Flow</v>
      </c>
      <c r="E157" s="45" t="str">
        <f t="shared" si="20"/>
        <v>PT-HEF</v>
      </c>
      <c r="F157" s="74" t="s">
        <v>1631</v>
      </c>
      <c r="G157" s="102" t="s">
        <v>418</v>
      </c>
      <c r="H157" s="112" t="s">
        <v>99</v>
      </c>
      <c r="I157" s="28">
        <v>0.78</v>
      </c>
      <c r="J157" s="28">
        <v>0.7</v>
      </c>
      <c r="K157" s="28">
        <v>0.93</v>
      </c>
      <c r="L157" s="104">
        <f t="shared" si="21"/>
        <v>0.50778000000000001</v>
      </c>
      <c r="M157" s="104">
        <f t="shared" si="22"/>
        <v>0.27222000000000002</v>
      </c>
      <c r="N157" s="27" t="s">
        <v>42</v>
      </c>
      <c r="O157" s="27" t="s">
        <v>97</v>
      </c>
      <c r="P157" s="27" t="s">
        <v>79</v>
      </c>
      <c r="Q157" s="28"/>
    </row>
    <row r="158" spans="1:17" ht="43.5" customHeight="1" x14ac:dyDescent="0.3">
      <c r="A158" s="108">
        <f t="shared" si="18"/>
        <v>3</v>
      </c>
      <c r="B158" s="105" t="str">
        <f>VLOOKUP(LEFT(F158,2),Tácticas!C:D,2,FALSE)</f>
        <v>Persistence</v>
      </c>
      <c r="C158" s="46" t="str">
        <f t="shared" si="19"/>
        <v>PT</v>
      </c>
      <c r="D158" s="45" t="str">
        <f>VLOOKUP(LEFT(F158,6),Técnicas!C:D,2,FALSE)</f>
        <v>Implant Internal Image</v>
      </c>
      <c r="E158" s="45" t="str">
        <f t="shared" si="20"/>
        <v>PT-III</v>
      </c>
      <c r="F158" s="74" t="s">
        <v>1632</v>
      </c>
      <c r="G158" s="102" t="s">
        <v>324</v>
      </c>
      <c r="H158" s="112" t="s">
        <v>134</v>
      </c>
      <c r="I158" s="28">
        <v>0.9</v>
      </c>
      <c r="J158" s="28">
        <v>0.7</v>
      </c>
      <c r="K158" s="28">
        <v>0.5</v>
      </c>
      <c r="L158" s="104">
        <f t="shared" si="21"/>
        <v>0.315</v>
      </c>
      <c r="M158" s="104">
        <f t="shared" si="22"/>
        <v>0.58499999999999996</v>
      </c>
      <c r="N158" s="27" t="s">
        <v>45</v>
      </c>
      <c r="O158" s="27" t="s">
        <v>40</v>
      </c>
      <c r="P158" s="27" t="s">
        <v>80</v>
      </c>
      <c r="Q158" s="27"/>
    </row>
    <row r="159" spans="1:17" ht="43.5" customHeight="1" x14ac:dyDescent="0.3">
      <c r="A159" s="108">
        <f t="shared" si="18"/>
        <v>3</v>
      </c>
      <c r="B159" s="105" t="str">
        <f>VLOOKUP(LEFT(F159,2),Tácticas!C:D,2,FALSE)</f>
        <v>Persistence</v>
      </c>
      <c r="C159" s="46" t="str">
        <f t="shared" si="19"/>
        <v>PT</v>
      </c>
      <c r="D159" s="45" t="str">
        <f>VLOOKUP(LEFT(F159,6),Técnicas!C:D,2,FALSE)</f>
        <v>Modify Authentication Process</v>
      </c>
      <c r="E159" s="45" t="str">
        <f t="shared" si="20"/>
        <v>PT-MAP</v>
      </c>
      <c r="F159" s="74" t="s">
        <v>1633</v>
      </c>
      <c r="G159" s="102" t="s">
        <v>296</v>
      </c>
      <c r="H159" s="112" t="s">
        <v>153</v>
      </c>
      <c r="I159" s="28">
        <v>0.8</v>
      </c>
      <c r="J159" s="28">
        <v>0.5</v>
      </c>
      <c r="K159" s="28">
        <v>1</v>
      </c>
      <c r="L159" s="104">
        <f t="shared" si="21"/>
        <v>0.4</v>
      </c>
      <c r="M159" s="104">
        <f t="shared" si="22"/>
        <v>0.4</v>
      </c>
      <c r="N159" s="27" t="s">
        <v>273</v>
      </c>
      <c r="O159" s="27" t="s">
        <v>97</v>
      </c>
      <c r="P159" s="27" t="s">
        <v>77</v>
      </c>
      <c r="Q159" s="27"/>
    </row>
    <row r="160" spans="1:17" ht="43.5" customHeight="1" x14ac:dyDescent="0.3">
      <c r="A160" s="108">
        <f t="shared" si="18"/>
        <v>3</v>
      </c>
      <c r="B160" s="105" t="str">
        <f>VLOOKUP(LEFT(F160,2),Tácticas!C:D,2,FALSE)</f>
        <v>Persistence</v>
      </c>
      <c r="C160" s="46" t="str">
        <f t="shared" si="19"/>
        <v>PT</v>
      </c>
      <c r="D160" s="45" t="str">
        <f>VLOOKUP(LEFT(F160,6),Técnicas!C:D,2,FALSE)</f>
        <v>Office Application Startup</v>
      </c>
      <c r="E160" s="45" t="str">
        <f t="shared" si="20"/>
        <v>PT-OAS</v>
      </c>
      <c r="F160" s="74" t="s">
        <v>1634</v>
      </c>
      <c r="G160" s="102" t="s">
        <v>442</v>
      </c>
      <c r="H160" s="112" t="s">
        <v>111</v>
      </c>
      <c r="I160" s="28">
        <v>0.85</v>
      </c>
      <c r="J160" s="28">
        <v>0.6</v>
      </c>
      <c r="K160" s="28">
        <v>0.84</v>
      </c>
      <c r="L160" s="104">
        <f t="shared" si="21"/>
        <v>0.4284</v>
      </c>
      <c r="M160" s="104">
        <f t="shared" si="22"/>
        <v>0.42159999999999997</v>
      </c>
      <c r="N160" s="27" t="s">
        <v>67</v>
      </c>
      <c r="O160" s="27" t="s">
        <v>272</v>
      </c>
      <c r="P160" s="27" t="s">
        <v>71</v>
      </c>
      <c r="Q160" s="28"/>
    </row>
    <row r="161" spans="1:17" ht="43.5" customHeight="1" x14ac:dyDescent="0.3">
      <c r="A161" s="108">
        <f t="shared" si="18"/>
        <v>3</v>
      </c>
      <c r="B161" s="105" t="str">
        <f>VLOOKUP(LEFT(F161,2),Tácticas!C:D,2,FALSE)</f>
        <v>Persistence</v>
      </c>
      <c r="C161" s="46" t="str">
        <f t="shared" si="19"/>
        <v>PT</v>
      </c>
      <c r="D161" s="45" t="str">
        <f>VLOOKUP(LEFT(F161,6),Técnicas!C:D,2,FALSE)</f>
        <v>Pre-OS Boot</v>
      </c>
      <c r="E161" s="45" t="str">
        <f t="shared" si="20"/>
        <v>PT-POB</v>
      </c>
      <c r="F161" s="74" t="s">
        <v>1635</v>
      </c>
      <c r="G161" s="102" t="s">
        <v>427</v>
      </c>
      <c r="H161" s="112" t="s">
        <v>136</v>
      </c>
      <c r="I161" s="28">
        <v>0.92</v>
      </c>
      <c r="J161" s="28">
        <v>0.65</v>
      </c>
      <c r="K161" s="28">
        <v>0.59</v>
      </c>
      <c r="L161" s="104">
        <f t="shared" si="21"/>
        <v>0.35282000000000002</v>
      </c>
      <c r="M161" s="104">
        <f t="shared" si="22"/>
        <v>0.56718000000000002</v>
      </c>
      <c r="N161" s="27" t="s">
        <v>45</v>
      </c>
      <c r="O161" s="27" t="s">
        <v>271</v>
      </c>
      <c r="P161" s="27" t="s">
        <v>78</v>
      </c>
      <c r="Q161" s="27"/>
    </row>
    <row r="162" spans="1:17" ht="43.5" customHeight="1" x14ac:dyDescent="0.3">
      <c r="A162" s="108">
        <f t="shared" si="18"/>
        <v>3</v>
      </c>
      <c r="B162" s="105" t="str">
        <f>VLOOKUP(LEFT(F162,2),Tácticas!C:D,2,FALSE)</f>
        <v>Persistence</v>
      </c>
      <c r="C162" s="46" t="str">
        <f t="shared" ref="C162:C170" si="23">LEFT(E162,2)</f>
        <v>PT</v>
      </c>
      <c r="D162" s="45" t="str">
        <f>VLOOKUP(LEFT(F162,6),Técnicas!C:D,2,FALSE)</f>
        <v>Scheduled Task/Job</v>
      </c>
      <c r="E162" s="45" t="str">
        <f t="shared" ref="E162:E170" si="24">LEFT(F162,6)</f>
        <v>PT-STJ</v>
      </c>
      <c r="F162" s="74" t="s">
        <v>1636</v>
      </c>
      <c r="G162" s="102" t="s">
        <v>443</v>
      </c>
      <c r="H162" s="112" t="s">
        <v>110</v>
      </c>
      <c r="I162" s="28">
        <v>0.82</v>
      </c>
      <c r="J162" s="28">
        <v>0.7</v>
      </c>
      <c r="K162" s="28">
        <v>0.85</v>
      </c>
      <c r="L162" s="104">
        <f t="shared" ref="L162:L170" si="25">I162*J162*K162</f>
        <v>0.48789999999999994</v>
      </c>
      <c r="M162" s="104">
        <f t="shared" ref="M162:M170" si="26">I162-L162</f>
        <v>0.33210000000000001</v>
      </c>
      <c r="N162" s="27" t="s">
        <v>44</v>
      </c>
      <c r="O162" s="27" t="s">
        <v>97</v>
      </c>
      <c r="P162" s="27" t="s">
        <v>70</v>
      </c>
      <c r="Q162" s="27"/>
    </row>
    <row r="163" spans="1:17" ht="43.5" customHeight="1" x14ac:dyDescent="0.3">
      <c r="A163" s="108">
        <f t="shared" si="18"/>
        <v>3</v>
      </c>
      <c r="B163" s="105" t="str">
        <f>VLOOKUP(LEFT(F163,2),Tácticas!C:D,2,FALSE)</f>
        <v>Persistence</v>
      </c>
      <c r="C163" s="46" t="str">
        <f t="shared" si="23"/>
        <v>PT</v>
      </c>
      <c r="D163" s="45" t="str">
        <f>VLOOKUP(LEFT(F163,6),Técnicas!C:D,2,FALSE)</f>
        <v>Server Software Component</v>
      </c>
      <c r="E163" s="45" t="str">
        <f t="shared" si="24"/>
        <v>PT-SSC</v>
      </c>
      <c r="F163" s="74" t="s">
        <v>1637</v>
      </c>
      <c r="G163" s="102" t="s">
        <v>411</v>
      </c>
      <c r="H163" s="112" t="s">
        <v>113</v>
      </c>
      <c r="I163" s="28">
        <v>0.78</v>
      </c>
      <c r="J163" s="28">
        <v>0.63</v>
      </c>
      <c r="K163" s="28">
        <v>0.89</v>
      </c>
      <c r="L163" s="104">
        <f t="shared" si="25"/>
        <v>0.43734600000000001</v>
      </c>
      <c r="M163" s="104">
        <f t="shared" si="26"/>
        <v>0.34265400000000001</v>
      </c>
      <c r="N163" s="27" t="s">
        <v>67</v>
      </c>
      <c r="O163" s="27" t="s">
        <v>269</v>
      </c>
      <c r="P163" s="27" t="s">
        <v>78</v>
      </c>
      <c r="Q163" s="27"/>
    </row>
    <row r="164" spans="1:17" ht="43.5" customHeight="1" x14ac:dyDescent="0.3">
      <c r="A164" s="108">
        <f t="shared" si="18"/>
        <v>2</v>
      </c>
      <c r="B164" s="105" t="str">
        <f>VLOOKUP(LEFT(F164,2),Tácticas!C:D,2,FALSE)</f>
        <v>Persistence</v>
      </c>
      <c r="C164" s="46" t="str">
        <f t="shared" si="23"/>
        <v>PT</v>
      </c>
      <c r="D164" s="45" t="str">
        <f>VLOOKUP(LEFT(F164,6),Técnicas!C:D,2,FALSE)</f>
        <v>Traffic Signaling</v>
      </c>
      <c r="E164" s="45" t="str">
        <f t="shared" si="24"/>
        <v>PT-TSG</v>
      </c>
      <c r="F164" s="74" t="s">
        <v>1638</v>
      </c>
      <c r="G164" s="102" t="s">
        <v>413</v>
      </c>
      <c r="H164" s="112" t="s">
        <v>118</v>
      </c>
      <c r="I164" s="28">
        <v>0.78</v>
      </c>
      <c r="J164" s="28">
        <v>0.7</v>
      </c>
      <c r="K164" s="28">
        <v>0.9</v>
      </c>
      <c r="L164" s="104">
        <f t="shared" si="25"/>
        <v>0.49139999999999995</v>
      </c>
      <c r="M164" s="104">
        <f t="shared" si="26"/>
        <v>0.28860000000000008</v>
      </c>
      <c r="N164" s="27" t="s">
        <v>42</v>
      </c>
      <c r="O164" s="27" t="s">
        <v>97</v>
      </c>
      <c r="P164" s="27" t="s">
        <v>78</v>
      </c>
      <c r="Q164" s="27"/>
    </row>
    <row r="165" spans="1:17" ht="43.5" customHeight="1" x14ac:dyDescent="0.3">
      <c r="A165" s="108">
        <f t="shared" si="18"/>
        <v>2</v>
      </c>
      <c r="B165" s="105" t="str">
        <f>VLOOKUP(LEFT(F165,2),Tácticas!C:D,2,FALSE)</f>
        <v>Persistence</v>
      </c>
      <c r="C165" s="46" t="str">
        <f t="shared" si="23"/>
        <v>PT</v>
      </c>
      <c r="D165" s="45" t="str">
        <f>VLOOKUP(LEFT(F165,6),Técnicas!C:D,2,FALSE)</f>
        <v>Valid Accounts</v>
      </c>
      <c r="E165" s="45" t="str">
        <f t="shared" si="24"/>
        <v>PT-VAC</v>
      </c>
      <c r="F165" s="74" t="s">
        <v>1639</v>
      </c>
      <c r="G165" s="102" t="s">
        <v>414</v>
      </c>
      <c r="H165" s="112" t="s">
        <v>119</v>
      </c>
      <c r="I165" s="28">
        <v>0.75</v>
      </c>
      <c r="J165" s="28">
        <v>0.6</v>
      </c>
      <c r="K165" s="28">
        <v>0.95</v>
      </c>
      <c r="L165" s="104">
        <f t="shared" si="25"/>
        <v>0.42749999999999994</v>
      </c>
      <c r="M165" s="104">
        <f t="shared" si="26"/>
        <v>0.32250000000000006</v>
      </c>
      <c r="N165" s="27" t="s">
        <v>273</v>
      </c>
      <c r="O165" s="27" t="s">
        <v>271</v>
      </c>
      <c r="P165" s="27" t="s">
        <v>80</v>
      </c>
      <c r="Q165" s="27"/>
    </row>
    <row r="166" spans="1:17" ht="43.5" customHeight="1" x14ac:dyDescent="0.3">
      <c r="A166" s="108">
        <f t="shared" si="18"/>
        <v>2</v>
      </c>
      <c r="B166" s="105" t="str">
        <f>VLOOKUP(LEFT(F166,2),Tácticas!C:D,2,FALSE)</f>
        <v>Privilege Escalation</v>
      </c>
      <c r="C166" s="46" t="str">
        <f t="shared" si="23"/>
        <v>PE</v>
      </c>
      <c r="D166" s="45" t="str">
        <f>VLOOKUP(LEFT(F166,6),Técnicas!C:D,2,FALSE)</f>
        <v>Abuse Elevation Control Mechanism</v>
      </c>
      <c r="E166" s="45" t="str">
        <f t="shared" si="24"/>
        <v>PE-AEC</v>
      </c>
      <c r="F166" s="74" t="s">
        <v>1640</v>
      </c>
      <c r="G166" s="102" t="s">
        <v>422</v>
      </c>
      <c r="H166" s="112" t="s">
        <v>125</v>
      </c>
      <c r="I166" s="28">
        <v>0.95</v>
      </c>
      <c r="J166" s="28">
        <v>0.8</v>
      </c>
      <c r="K166" s="28">
        <v>0.69</v>
      </c>
      <c r="L166" s="104">
        <f t="shared" si="25"/>
        <v>0.52439999999999998</v>
      </c>
      <c r="M166" s="104">
        <f t="shared" si="26"/>
        <v>0.42559999999999998</v>
      </c>
      <c r="N166" s="27" t="s">
        <v>43</v>
      </c>
      <c r="O166" s="27" t="s">
        <v>269</v>
      </c>
      <c r="P166" s="27" t="s">
        <v>71</v>
      </c>
      <c r="Q166" s="27"/>
    </row>
    <row r="167" spans="1:17" ht="43.5" customHeight="1" x14ac:dyDescent="0.3">
      <c r="A167" s="108">
        <f t="shared" si="18"/>
        <v>2</v>
      </c>
      <c r="B167" s="105" t="str">
        <f>VLOOKUP(LEFT(F167,2),Tácticas!C:D,2,FALSE)</f>
        <v>Privilege Escalation</v>
      </c>
      <c r="C167" s="46" t="str">
        <f t="shared" si="23"/>
        <v>PE</v>
      </c>
      <c r="D167" s="45" t="str">
        <f>VLOOKUP(LEFT(F167,6),Técnicas!C:D,2,FALSE)</f>
        <v>Access Token Manipulation</v>
      </c>
      <c r="E167" s="45" t="str">
        <f t="shared" si="24"/>
        <v>PE-ATM</v>
      </c>
      <c r="F167" s="74" t="s">
        <v>1641</v>
      </c>
      <c r="G167" s="102" t="s">
        <v>329</v>
      </c>
      <c r="H167" s="112" t="s">
        <v>140</v>
      </c>
      <c r="I167" s="28">
        <v>0.82</v>
      </c>
      <c r="J167" s="28">
        <v>0.7</v>
      </c>
      <c r="K167" s="28">
        <v>0.85</v>
      </c>
      <c r="L167" s="104">
        <f t="shared" si="25"/>
        <v>0.48789999999999994</v>
      </c>
      <c r="M167" s="104">
        <f t="shared" si="26"/>
        <v>0.33210000000000001</v>
      </c>
      <c r="N167" s="27" t="s">
        <v>42</v>
      </c>
      <c r="O167" s="27" t="s">
        <v>5</v>
      </c>
      <c r="P167" s="27" t="s">
        <v>79</v>
      </c>
      <c r="Q167" s="27"/>
    </row>
    <row r="168" spans="1:17" ht="43.5" customHeight="1" x14ac:dyDescent="0.3">
      <c r="A168" s="108">
        <f t="shared" si="18"/>
        <v>2</v>
      </c>
      <c r="B168" s="105" t="str">
        <f>VLOOKUP(LEFT(F168,2),Tácticas!C:D,2,FALSE)</f>
        <v>Privilege Escalation</v>
      </c>
      <c r="C168" s="46" t="str">
        <f t="shared" si="23"/>
        <v>PE</v>
      </c>
      <c r="D168" s="45" t="str">
        <f>VLOOKUP(LEFT(F168,6),Técnicas!C:D,2,FALSE)</f>
        <v>Boot or Logon Autostart Execution</v>
      </c>
      <c r="E168" s="45" t="str">
        <f t="shared" si="24"/>
        <v>PE-BLA</v>
      </c>
      <c r="F168" s="74" t="s">
        <v>1642</v>
      </c>
      <c r="G168" s="102" t="s">
        <v>394</v>
      </c>
      <c r="H168" s="112" t="s">
        <v>188</v>
      </c>
      <c r="I168" s="28">
        <v>0.78</v>
      </c>
      <c r="J168" s="28">
        <v>0.63</v>
      </c>
      <c r="K168" s="28">
        <v>0.89</v>
      </c>
      <c r="L168" s="104">
        <f t="shared" si="25"/>
        <v>0.43734600000000001</v>
      </c>
      <c r="M168" s="104">
        <f t="shared" si="26"/>
        <v>0.34265400000000001</v>
      </c>
      <c r="N168" s="27" t="s">
        <v>273</v>
      </c>
      <c r="O168" s="27" t="s">
        <v>5</v>
      </c>
      <c r="P168" s="27" t="s">
        <v>78</v>
      </c>
      <c r="Q168" s="27"/>
    </row>
    <row r="169" spans="1:17" ht="43.5" customHeight="1" x14ac:dyDescent="0.3">
      <c r="A169" s="108">
        <f t="shared" si="18"/>
        <v>2</v>
      </c>
      <c r="B169" s="105" t="str">
        <f>VLOOKUP(LEFT(F169,2),Tácticas!C:D,2,FALSE)</f>
        <v>Privilege Escalation</v>
      </c>
      <c r="C169" s="46" t="str">
        <f t="shared" si="23"/>
        <v>PE</v>
      </c>
      <c r="D169" s="45" t="str">
        <f>VLOOKUP(LEFT(F169,6),Técnicas!C:D,2,FALSE)</f>
        <v>Boot or Logon Initialization Scripts</v>
      </c>
      <c r="E169" s="45" t="str">
        <f t="shared" si="24"/>
        <v>PE-BLS</v>
      </c>
      <c r="F169" s="74" t="s">
        <v>1643</v>
      </c>
      <c r="G169" s="102" t="s">
        <v>328</v>
      </c>
      <c r="H169" s="112" t="s">
        <v>107</v>
      </c>
      <c r="I169" s="28">
        <v>0.78</v>
      </c>
      <c r="J169" s="28">
        <v>0.7</v>
      </c>
      <c r="K169" s="28">
        <v>0.8</v>
      </c>
      <c r="L169" s="104">
        <f t="shared" si="25"/>
        <v>0.43679999999999997</v>
      </c>
      <c r="M169" s="104">
        <f t="shared" si="26"/>
        <v>0.34320000000000006</v>
      </c>
      <c r="N169" s="27" t="s">
        <v>43</v>
      </c>
      <c r="O169" s="27" t="s">
        <v>97</v>
      </c>
      <c r="P169" s="27" t="s">
        <v>77</v>
      </c>
      <c r="Q169" s="27"/>
    </row>
    <row r="170" spans="1:17" ht="43.5" customHeight="1" x14ac:dyDescent="0.3">
      <c r="A170" s="108">
        <f t="shared" si="18"/>
        <v>2</v>
      </c>
      <c r="B170" s="105" t="str">
        <f>VLOOKUP(LEFT(F170,2),Tácticas!C:D,2,FALSE)</f>
        <v>Privilege Escalation</v>
      </c>
      <c r="C170" s="46" t="str">
        <f t="shared" si="23"/>
        <v>PE</v>
      </c>
      <c r="D170" s="45" t="str">
        <f>VLOOKUP(LEFT(F170,6),Técnicas!C:D,2,FALSE)</f>
        <v>Create or Modify System Process</v>
      </c>
      <c r="E170" s="45" t="str">
        <f t="shared" si="24"/>
        <v>PE-CMS</v>
      </c>
      <c r="F170" s="74" t="s">
        <v>1644</v>
      </c>
      <c r="G170" s="102" t="s">
        <v>383</v>
      </c>
      <c r="H170" s="112" t="s">
        <v>141</v>
      </c>
      <c r="I170" s="28">
        <v>0.75</v>
      </c>
      <c r="J170" s="28">
        <v>0.6</v>
      </c>
      <c r="K170" s="28">
        <v>0.95</v>
      </c>
      <c r="L170" s="104">
        <f t="shared" si="25"/>
        <v>0.42749999999999994</v>
      </c>
      <c r="M170" s="104">
        <f t="shared" si="26"/>
        <v>0.32250000000000006</v>
      </c>
      <c r="N170" s="27" t="s">
        <v>41</v>
      </c>
      <c r="O170" s="27" t="s">
        <v>269</v>
      </c>
      <c r="P170" s="27" t="s">
        <v>77</v>
      </c>
      <c r="Q170" s="27"/>
    </row>
    <row r="171" spans="1:17" ht="43.5" customHeight="1" x14ac:dyDescent="0.3">
      <c r="A171" s="108">
        <f t="shared" si="18"/>
        <v>2</v>
      </c>
      <c r="B171" s="105" t="str">
        <f>VLOOKUP(LEFT(F171,2),Tácticas!C:D,2,FALSE)</f>
        <v>Privilege Escalation</v>
      </c>
      <c r="C171" s="46" t="str">
        <f t="shared" ref="C171" si="27">LEFT(E171,2)</f>
        <v>PE</v>
      </c>
      <c r="D171" s="45" t="str">
        <f>VLOOKUP(LEFT(F171,6),Técnicas!C:D,2,FALSE)</f>
        <v>Domain Policy Modification</v>
      </c>
      <c r="E171" s="45" t="str">
        <f>LEFT(F171,6)</f>
        <v>PE-DPM</v>
      </c>
      <c r="F171" s="74" t="s">
        <v>1645</v>
      </c>
      <c r="G171" s="18" t="s">
        <v>1155</v>
      </c>
      <c r="H171" s="109"/>
      <c r="I171" s="28">
        <v>0.95</v>
      </c>
      <c r="J171" s="28">
        <v>0.8</v>
      </c>
      <c r="K171" s="28">
        <v>0.69</v>
      </c>
      <c r="L171" s="104">
        <f t="shared" ref="L171:L234" si="28">I171*J171*K171</f>
        <v>0.52439999999999998</v>
      </c>
      <c r="M171" s="104">
        <f t="shared" ref="M171:M234" si="29">I171-L171</f>
        <v>0.42559999999999998</v>
      </c>
      <c r="N171" s="27" t="s">
        <v>67</v>
      </c>
      <c r="O171" s="27" t="s">
        <v>270</v>
      </c>
      <c r="P171" s="27" t="s">
        <v>78</v>
      </c>
      <c r="Q171" s="27"/>
    </row>
    <row r="172" spans="1:17" ht="43.5" customHeight="1" x14ac:dyDescent="0.3">
      <c r="A172" s="108">
        <f t="shared" si="18"/>
        <v>2</v>
      </c>
      <c r="B172" s="105" t="str">
        <f>VLOOKUP(LEFT(F172,2),Tácticas!C:D,2,FALSE)</f>
        <v>Privilege Escalation</v>
      </c>
      <c r="C172" s="46" t="str">
        <f t="shared" ref="C172:C186" si="30">LEFT(E172,2)</f>
        <v>PE</v>
      </c>
      <c r="D172" s="45" t="str">
        <f>VLOOKUP(LEFT(F172,6),Técnicas!C:D,2,FALSE)</f>
        <v>Escape to Host</v>
      </c>
      <c r="E172" s="45" t="str">
        <f t="shared" ref="E172:E235" si="31">LEFT(F172,6)</f>
        <v>PE-ETH</v>
      </c>
      <c r="F172" s="149" t="s">
        <v>1646</v>
      </c>
      <c r="G172" s="102"/>
      <c r="H172" s="109"/>
      <c r="I172" s="28">
        <v>0.9</v>
      </c>
      <c r="J172" s="28">
        <v>0.7</v>
      </c>
      <c r="K172" s="28">
        <v>0.5</v>
      </c>
      <c r="L172" s="104">
        <f t="shared" si="28"/>
        <v>0.315</v>
      </c>
      <c r="M172" s="104">
        <f t="shared" si="29"/>
        <v>0.58499999999999996</v>
      </c>
      <c r="N172" s="27" t="s">
        <v>43</v>
      </c>
      <c r="O172" s="27" t="s">
        <v>271</v>
      </c>
      <c r="P172" s="27" t="s">
        <v>72</v>
      </c>
      <c r="Q172" s="27"/>
    </row>
    <row r="173" spans="1:17" ht="43.5" customHeight="1" x14ac:dyDescent="0.3">
      <c r="A173" s="108">
        <f t="shared" si="18"/>
        <v>2</v>
      </c>
      <c r="B173" s="105" t="str">
        <f>VLOOKUP(LEFT(F173,2),Tácticas!C:D,2,FALSE)</f>
        <v>Privilege Escalation</v>
      </c>
      <c r="C173" s="46" t="str">
        <f t="shared" si="30"/>
        <v>PE</v>
      </c>
      <c r="D173" s="45" t="str">
        <f>VLOOKUP(LEFT(F173,6),Técnicas!C:D,2,FALSE)</f>
        <v>Event Triggered Execution</v>
      </c>
      <c r="E173" s="45" t="str">
        <f t="shared" si="31"/>
        <v>PE-ETE</v>
      </c>
      <c r="F173" s="149" t="s">
        <v>1647</v>
      </c>
      <c r="G173" s="102"/>
      <c r="H173" s="109"/>
      <c r="I173" s="28">
        <v>0.8</v>
      </c>
      <c r="J173" s="28">
        <v>0.5</v>
      </c>
      <c r="K173" s="28">
        <v>1</v>
      </c>
      <c r="L173" s="104">
        <f t="shared" si="28"/>
        <v>0.4</v>
      </c>
      <c r="M173" s="104">
        <f t="shared" si="29"/>
        <v>0.4</v>
      </c>
      <c r="N173" s="27" t="s">
        <v>273</v>
      </c>
      <c r="O173" s="27" t="s">
        <v>270</v>
      </c>
      <c r="P173" s="27" t="s">
        <v>78</v>
      </c>
      <c r="Q173" s="27"/>
    </row>
    <row r="174" spans="1:17" ht="43.5" customHeight="1" x14ac:dyDescent="0.3">
      <c r="A174" s="108">
        <f t="shared" si="18"/>
        <v>2</v>
      </c>
      <c r="B174" s="105" t="str">
        <f>VLOOKUP(LEFT(F174,2),Tácticas!C:D,2,FALSE)</f>
        <v>Privilege Escalation</v>
      </c>
      <c r="C174" s="46" t="str">
        <f t="shared" si="30"/>
        <v>PE</v>
      </c>
      <c r="D174" s="45" t="str">
        <f>VLOOKUP(LEFT(F174,6),Técnicas!C:D,2,FALSE)</f>
        <v>Exploitation for Privilege Escalation</v>
      </c>
      <c r="E174" s="45" t="str">
        <f t="shared" si="31"/>
        <v>PE-EPE</v>
      </c>
      <c r="F174" s="74" t="s">
        <v>1648</v>
      </c>
      <c r="G174" s="102"/>
      <c r="H174" s="109"/>
      <c r="I174" s="28">
        <v>0.85</v>
      </c>
      <c r="J174" s="28">
        <v>0.6</v>
      </c>
      <c r="K174" s="28">
        <v>0.78</v>
      </c>
      <c r="L174" s="104">
        <f t="shared" si="28"/>
        <v>0.39780000000000004</v>
      </c>
      <c r="M174" s="104">
        <f t="shared" si="29"/>
        <v>0.45219999999999994</v>
      </c>
      <c r="N174" s="27" t="s">
        <v>67</v>
      </c>
      <c r="O174" s="27" t="s">
        <v>272</v>
      </c>
      <c r="P174" s="27" t="s">
        <v>71</v>
      </c>
      <c r="Q174" s="27"/>
    </row>
    <row r="175" spans="1:17" ht="43.5" customHeight="1" x14ac:dyDescent="0.3">
      <c r="A175" s="108">
        <f t="shared" si="18"/>
        <v>2</v>
      </c>
      <c r="B175" s="105" t="str">
        <f>VLOOKUP(LEFT(F175,2),Tácticas!C:D,2,FALSE)</f>
        <v>Privilege Escalation</v>
      </c>
      <c r="C175" s="46" t="str">
        <f t="shared" si="30"/>
        <v>PE</v>
      </c>
      <c r="D175" s="45" t="str">
        <f>VLOOKUP(LEFT(F175,6),Técnicas!C:D,2,FALSE)</f>
        <v>Hijack Execution Flow</v>
      </c>
      <c r="E175" s="45" t="str">
        <f t="shared" si="31"/>
        <v>PE-HEF</v>
      </c>
      <c r="F175" s="74" t="s">
        <v>1649</v>
      </c>
      <c r="G175" s="102"/>
      <c r="H175" s="109"/>
      <c r="I175" s="28">
        <v>0.92</v>
      </c>
      <c r="J175" s="28">
        <v>0.65</v>
      </c>
      <c r="K175" s="28">
        <v>0.59</v>
      </c>
      <c r="L175" s="104">
        <f t="shared" si="28"/>
        <v>0.35282000000000002</v>
      </c>
      <c r="M175" s="104">
        <f t="shared" si="29"/>
        <v>0.56718000000000002</v>
      </c>
      <c r="N175" s="27" t="s">
        <v>42</v>
      </c>
      <c r="O175" s="27" t="s">
        <v>271</v>
      </c>
      <c r="P175" s="27" t="s">
        <v>71</v>
      </c>
      <c r="Q175" s="27"/>
    </row>
    <row r="176" spans="1:17" ht="43.5" customHeight="1" x14ac:dyDescent="0.3">
      <c r="A176" s="108">
        <f t="shared" si="18"/>
        <v>2</v>
      </c>
      <c r="B176" s="105" t="str">
        <f>VLOOKUP(LEFT(F176,2),Tácticas!C:D,2,FALSE)</f>
        <v>Privilege Escalation</v>
      </c>
      <c r="C176" s="46" t="str">
        <f t="shared" si="30"/>
        <v>PE</v>
      </c>
      <c r="D176" s="45" t="str">
        <f>VLOOKUP(LEFT(F176,6),Técnicas!C:D,2,FALSE)</f>
        <v>Process Injection</v>
      </c>
      <c r="E176" s="45" t="str">
        <f t="shared" si="31"/>
        <v>PE-PIJ</v>
      </c>
      <c r="F176" s="74" t="s">
        <v>1650</v>
      </c>
      <c r="G176" s="102"/>
      <c r="H176" s="109"/>
      <c r="I176" s="28">
        <v>0.82</v>
      </c>
      <c r="J176" s="28">
        <v>0.7</v>
      </c>
      <c r="K176" s="28">
        <v>0.85</v>
      </c>
      <c r="L176" s="104">
        <f t="shared" si="28"/>
        <v>0.48789999999999994</v>
      </c>
      <c r="M176" s="104">
        <f t="shared" si="29"/>
        <v>0.33210000000000001</v>
      </c>
      <c r="N176" s="27" t="s">
        <v>273</v>
      </c>
      <c r="O176" s="27" t="s">
        <v>270</v>
      </c>
      <c r="P176" s="27" t="s">
        <v>78</v>
      </c>
      <c r="Q176" s="27"/>
    </row>
    <row r="177" spans="1:17" ht="43.5" customHeight="1" x14ac:dyDescent="0.3">
      <c r="A177" s="108">
        <f t="shared" si="18"/>
        <v>2</v>
      </c>
      <c r="B177" s="105" t="str">
        <f>VLOOKUP(LEFT(F177,2),Tácticas!C:D,2,FALSE)</f>
        <v>Privilege Escalation</v>
      </c>
      <c r="C177" s="46" t="str">
        <f t="shared" si="30"/>
        <v>PE</v>
      </c>
      <c r="D177" s="45" t="str">
        <f>VLOOKUP(LEFT(F177,6),Técnicas!C:D,2,FALSE)</f>
        <v>Scheduled Task/Job</v>
      </c>
      <c r="E177" s="45" t="str">
        <f t="shared" si="31"/>
        <v>PE-STJ</v>
      </c>
      <c r="F177" s="74" t="s">
        <v>1651</v>
      </c>
      <c r="G177" s="102"/>
      <c r="H177" s="109"/>
      <c r="I177" s="28">
        <v>0.78</v>
      </c>
      <c r="J177" s="28">
        <v>0.63</v>
      </c>
      <c r="K177" s="28">
        <v>0.89</v>
      </c>
      <c r="L177" s="104">
        <f t="shared" si="28"/>
        <v>0.43734600000000001</v>
      </c>
      <c r="M177" s="104">
        <f t="shared" si="29"/>
        <v>0.34265400000000001</v>
      </c>
      <c r="N177" s="27" t="s">
        <v>44</v>
      </c>
      <c r="O177" s="27" t="s">
        <v>5</v>
      </c>
      <c r="P177" s="27" t="s">
        <v>78</v>
      </c>
      <c r="Q177" s="27"/>
    </row>
    <row r="178" spans="1:17" ht="43.5" customHeight="1" x14ac:dyDescent="0.3">
      <c r="A178" s="108">
        <f t="shared" si="18"/>
        <v>2</v>
      </c>
      <c r="B178" s="105" t="str">
        <f>VLOOKUP(LEFT(F178,2),Tácticas!C:D,2,FALSE)</f>
        <v>Privilege Escalation</v>
      </c>
      <c r="C178" s="46" t="str">
        <f t="shared" si="30"/>
        <v>PE</v>
      </c>
      <c r="D178" s="45" t="str">
        <f>VLOOKUP(LEFT(F178,6),Técnicas!C:D,2,FALSE)</f>
        <v>Valid Accounts</v>
      </c>
      <c r="E178" s="45" t="str">
        <f t="shared" si="31"/>
        <v>PE-VAC</v>
      </c>
      <c r="F178" s="74" t="s">
        <v>1652</v>
      </c>
      <c r="G178" s="102"/>
      <c r="H178" s="109"/>
      <c r="I178" s="28">
        <v>0.78</v>
      </c>
      <c r="J178" s="28">
        <v>0.7</v>
      </c>
      <c r="K178" s="28">
        <v>0.9</v>
      </c>
      <c r="L178" s="104">
        <f t="shared" si="28"/>
        <v>0.49139999999999995</v>
      </c>
      <c r="M178" s="104">
        <f t="shared" si="29"/>
        <v>0.28860000000000008</v>
      </c>
      <c r="N178" s="27" t="s">
        <v>67</v>
      </c>
      <c r="O178" s="27" t="s">
        <v>270</v>
      </c>
      <c r="P178" s="27" t="s">
        <v>72</v>
      </c>
      <c r="Q178" s="27"/>
    </row>
    <row r="179" spans="1:17" ht="43.5" customHeight="1" x14ac:dyDescent="0.3">
      <c r="A179" s="108">
        <f t="shared" si="18"/>
        <v>2</v>
      </c>
      <c r="B179" s="105" t="str">
        <f>VLOOKUP(LEFT(F179,2),Tácticas!C:D,2,FALSE)</f>
        <v>Defense Evasion</v>
      </c>
      <c r="C179" s="46" t="str">
        <f t="shared" si="30"/>
        <v>DE</v>
      </c>
      <c r="D179" s="45" t="str">
        <f>VLOOKUP(LEFT(F179,6),Técnicas!C:D,2,FALSE)</f>
        <v>Abuse Elevation Control Mechanism</v>
      </c>
      <c r="E179" s="45" t="str">
        <f t="shared" si="31"/>
        <v>DE-AEM</v>
      </c>
      <c r="F179" s="74" t="s">
        <v>1653</v>
      </c>
      <c r="G179" s="102"/>
      <c r="H179" s="109"/>
      <c r="I179" s="28">
        <v>0.9</v>
      </c>
      <c r="J179" s="28">
        <v>0.7</v>
      </c>
      <c r="K179" s="28">
        <v>0.5</v>
      </c>
      <c r="L179" s="104">
        <f t="shared" si="28"/>
        <v>0.315</v>
      </c>
      <c r="M179" s="104">
        <f t="shared" si="29"/>
        <v>0.58499999999999996</v>
      </c>
      <c r="N179" s="27" t="s">
        <v>42</v>
      </c>
      <c r="O179" s="27" t="s">
        <v>269</v>
      </c>
      <c r="P179" s="27" t="s">
        <v>71</v>
      </c>
      <c r="Q179" s="27"/>
    </row>
    <row r="180" spans="1:17" ht="43.5" customHeight="1" x14ac:dyDescent="0.3">
      <c r="A180" s="108">
        <f t="shared" si="18"/>
        <v>2</v>
      </c>
      <c r="B180" s="105" t="str">
        <f>VLOOKUP(LEFT(F180,2),Tácticas!C:D,2,FALSE)</f>
        <v>Defense Evasion</v>
      </c>
      <c r="C180" s="46" t="str">
        <f t="shared" si="30"/>
        <v>DE</v>
      </c>
      <c r="D180" s="45" t="str">
        <f>VLOOKUP(LEFT(F180,6),Técnicas!C:D,2,FALSE)</f>
        <v>Access Token Manipulation</v>
      </c>
      <c r="E180" s="45" t="str">
        <f t="shared" si="31"/>
        <v>DE-ATM</v>
      </c>
      <c r="F180" s="74" t="s">
        <v>1654</v>
      </c>
      <c r="G180" s="102"/>
      <c r="H180" s="109"/>
      <c r="I180" s="28">
        <v>0.8</v>
      </c>
      <c r="J180" s="28">
        <v>0.5</v>
      </c>
      <c r="K180" s="28">
        <v>1</v>
      </c>
      <c r="L180" s="104">
        <f t="shared" si="28"/>
        <v>0.4</v>
      </c>
      <c r="M180" s="104">
        <f t="shared" si="29"/>
        <v>0.4</v>
      </c>
      <c r="N180" s="27" t="s">
        <v>273</v>
      </c>
      <c r="O180" s="27" t="s">
        <v>40</v>
      </c>
      <c r="P180" s="27" t="s">
        <v>70</v>
      </c>
      <c r="Q180" s="27"/>
    </row>
    <row r="181" spans="1:17" ht="43.5" customHeight="1" x14ac:dyDescent="0.3">
      <c r="A181" s="108">
        <f t="shared" si="18"/>
        <v>2</v>
      </c>
      <c r="B181" s="105" t="str">
        <f>VLOOKUP(LEFT(F181,2),Tácticas!C:D,2,FALSE)</f>
        <v>Defense Evasion</v>
      </c>
      <c r="C181" s="46" t="str">
        <f t="shared" si="30"/>
        <v>DE</v>
      </c>
      <c r="D181" s="45" t="str">
        <f>VLOOKUP(LEFT(F181,6),Técnicas!C:D,2,FALSE)</f>
        <v>BITS Jobs</v>
      </c>
      <c r="E181" s="45" t="str">
        <f t="shared" si="31"/>
        <v>DE-BJS</v>
      </c>
      <c r="F181" s="74" t="s">
        <v>1655</v>
      </c>
      <c r="G181" s="102"/>
      <c r="H181" s="109"/>
      <c r="I181" s="28">
        <v>0.85</v>
      </c>
      <c r="J181" s="28">
        <v>0.6</v>
      </c>
      <c r="K181" s="28">
        <v>0.98</v>
      </c>
      <c r="L181" s="104">
        <f t="shared" si="28"/>
        <v>0.49980000000000002</v>
      </c>
      <c r="M181" s="104">
        <f t="shared" si="29"/>
        <v>0.35019999999999996</v>
      </c>
      <c r="N181" s="27" t="s">
        <v>42</v>
      </c>
      <c r="O181" s="27" t="s">
        <v>271</v>
      </c>
      <c r="P181" s="27" t="s">
        <v>78</v>
      </c>
      <c r="Q181" s="27"/>
    </row>
    <row r="182" spans="1:17" ht="43.5" customHeight="1" x14ac:dyDescent="0.3">
      <c r="A182" s="108">
        <f t="shared" si="18"/>
        <v>2</v>
      </c>
      <c r="B182" s="105" t="str">
        <f>VLOOKUP(LEFT(F182,2),Tácticas!C:D,2,FALSE)</f>
        <v>Defense Evasion</v>
      </c>
      <c r="C182" s="46" t="str">
        <f t="shared" si="30"/>
        <v>DE</v>
      </c>
      <c r="D182" s="45" t="str">
        <f>VLOOKUP(LEFT(F182,6),Técnicas!C:D,2,FALSE)</f>
        <v>Build Image on Host</v>
      </c>
      <c r="E182" s="45" t="str">
        <f t="shared" si="31"/>
        <v>DE-BIH</v>
      </c>
      <c r="F182" s="74" t="s">
        <v>1656</v>
      </c>
      <c r="G182" s="102"/>
      <c r="H182" s="109"/>
      <c r="I182" s="28">
        <v>0.92</v>
      </c>
      <c r="J182" s="28">
        <v>0.65</v>
      </c>
      <c r="K182" s="28">
        <v>0.59</v>
      </c>
      <c r="L182" s="104">
        <f t="shared" si="28"/>
        <v>0.35282000000000002</v>
      </c>
      <c r="M182" s="104">
        <f t="shared" si="29"/>
        <v>0.56718000000000002</v>
      </c>
      <c r="N182" s="27" t="s">
        <v>273</v>
      </c>
      <c r="O182" s="27" t="s">
        <v>269</v>
      </c>
      <c r="P182" s="27" t="s">
        <v>72</v>
      </c>
      <c r="Q182" s="27"/>
    </row>
    <row r="183" spans="1:17" ht="43.5" customHeight="1" x14ac:dyDescent="0.3">
      <c r="A183" s="108">
        <f t="shared" si="18"/>
        <v>2</v>
      </c>
      <c r="B183" s="105" t="str">
        <f>VLOOKUP(LEFT(F183,2),Tácticas!C:D,2,FALSE)</f>
        <v>Collection</v>
      </c>
      <c r="C183" s="46" t="str">
        <f t="shared" si="30"/>
        <v>CL</v>
      </c>
      <c r="D183" s="45" t="str">
        <f>VLOOKUP(LEFT(F183,6),Técnicas!C:D,2,FALSE)</f>
        <v>Data from Removable Media</v>
      </c>
      <c r="E183" s="45" t="str">
        <f t="shared" si="31"/>
        <v>CL-DRM</v>
      </c>
      <c r="F183" s="74" t="s">
        <v>1156</v>
      </c>
      <c r="G183" s="102"/>
      <c r="H183" s="109"/>
      <c r="I183" s="28">
        <v>0.82</v>
      </c>
      <c r="J183" s="28">
        <v>0.7</v>
      </c>
      <c r="K183" s="28">
        <v>0.85</v>
      </c>
      <c r="L183" s="104">
        <f t="shared" si="28"/>
        <v>0.48789999999999994</v>
      </c>
      <c r="M183" s="104">
        <f t="shared" si="29"/>
        <v>0.33210000000000001</v>
      </c>
      <c r="N183" s="27" t="s">
        <v>273</v>
      </c>
      <c r="O183" s="27" t="s">
        <v>271</v>
      </c>
      <c r="P183" s="27" t="s">
        <v>70</v>
      </c>
      <c r="Q183" s="27"/>
    </row>
    <row r="184" spans="1:17" ht="43.5" customHeight="1" x14ac:dyDescent="0.3">
      <c r="A184" s="108">
        <f t="shared" si="18"/>
        <v>2</v>
      </c>
      <c r="B184" s="105" t="str">
        <f>VLOOKUP(LEFT(F184,2),Tácticas!C:D,2,FALSE)</f>
        <v>Collection</v>
      </c>
      <c r="C184" s="46" t="str">
        <f t="shared" si="30"/>
        <v>CL</v>
      </c>
      <c r="D184" s="45" t="str">
        <f>VLOOKUP(LEFT(F184,6),Técnicas!C:D,2,FALSE)</f>
        <v>Data Staged</v>
      </c>
      <c r="E184" s="45" t="str">
        <f t="shared" si="31"/>
        <v>CL-DST</v>
      </c>
      <c r="F184" s="74" t="s">
        <v>1157</v>
      </c>
      <c r="G184" s="102"/>
      <c r="H184" s="109"/>
      <c r="I184" s="28">
        <v>0.78</v>
      </c>
      <c r="J184" s="28">
        <v>0.63</v>
      </c>
      <c r="K184" s="28">
        <v>0.89</v>
      </c>
      <c r="L184" s="104">
        <f t="shared" si="28"/>
        <v>0.43734600000000001</v>
      </c>
      <c r="M184" s="104">
        <f t="shared" si="29"/>
        <v>0.34265400000000001</v>
      </c>
      <c r="N184" s="27" t="s">
        <v>41</v>
      </c>
      <c r="O184" s="27" t="s">
        <v>271</v>
      </c>
      <c r="P184" s="27" t="s">
        <v>71</v>
      </c>
      <c r="Q184" s="27"/>
    </row>
    <row r="185" spans="1:17" ht="43.5" customHeight="1" x14ac:dyDescent="0.3">
      <c r="A185" s="108">
        <f t="shared" si="18"/>
        <v>2</v>
      </c>
      <c r="B185" s="105" t="str">
        <f>VLOOKUP(LEFT(F185,2),Tácticas!C:D,2,FALSE)</f>
        <v>Collection</v>
      </c>
      <c r="C185" s="46" t="str">
        <f t="shared" si="30"/>
        <v>CL</v>
      </c>
      <c r="D185" s="45" t="str">
        <f>VLOOKUP(LEFT(F185,6),Técnicas!C:D,2,FALSE)</f>
        <v>Email Collection</v>
      </c>
      <c r="E185" s="45" t="str">
        <f t="shared" si="31"/>
        <v>CL-ECO</v>
      </c>
      <c r="F185" s="74" t="s">
        <v>1158</v>
      </c>
      <c r="G185" s="102"/>
      <c r="H185" s="109"/>
      <c r="I185" s="28">
        <v>0.78</v>
      </c>
      <c r="J185" s="28">
        <v>0.7</v>
      </c>
      <c r="K185" s="28">
        <v>0.86</v>
      </c>
      <c r="L185" s="104">
        <f t="shared" si="28"/>
        <v>0.46955999999999992</v>
      </c>
      <c r="M185" s="104">
        <f t="shared" si="29"/>
        <v>0.3104400000000001</v>
      </c>
      <c r="N185" s="27" t="s">
        <v>42</v>
      </c>
      <c r="O185" s="27" t="s">
        <v>5</v>
      </c>
      <c r="P185" s="27" t="s">
        <v>75</v>
      </c>
      <c r="Q185" s="27"/>
    </row>
    <row r="186" spans="1:17" ht="43.5" customHeight="1" x14ac:dyDescent="0.3">
      <c r="A186" s="108">
        <f t="shared" si="18"/>
        <v>2</v>
      </c>
      <c r="B186" s="105" t="str">
        <f>VLOOKUP(LEFT(F186,2),Tácticas!C:D,2,FALSE)</f>
        <v>Collection</v>
      </c>
      <c r="C186" s="46" t="str">
        <f t="shared" si="30"/>
        <v>CL</v>
      </c>
      <c r="D186" s="45" t="str">
        <f>VLOOKUP(LEFT(F186,6),Técnicas!C:D,2,FALSE)</f>
        <v>Input Capture</v>
      </c>
      <c r="E186" s="45" t="str">
        <f t="shared" si="31"/>
        <v>CL-ICA</v>
      </c>
      <c r="F186" s="74" t="s">
        <v>1159</v>
      </c>
      <c r="G186" s="102"/>
      <c r="H186" s="109"/>
      <c r="I186" s="28">
        <v>0.9</v>
      </c>
      <c r="J186" s="28">
        <v>0.7</v>
      </c>
      <c r="K186" s="28">
        <v>0.5</v>
      </c>
      <c r="L186" s="104">
        <f t="shared" si="28"/>
        <v>0.315</v>
      </c>
      <c r="M186" s="104">
        <f t="shared" si="29"/>
        <v>0.58499999999999996</v>
      </c>
      <c r="N186" s="27" t="s">
        <v>45</v>
      </c>
      <c r="O186" s="27" t="s">
        <v>270</v>
      </c>
      <c r="P186" s="27" t="s">
        <v>72</v>
      </c>
      <c r="Q186" s="27"/>
    </row>
    <row r="187" spans="1:17" ht="43.5" customHeight="1" x14ac:dyDescent="0.3">
      <c r="A187" s="108">
        <f t="shared" si="18"/>
        <v>2</v>
      </c>
      <c r="B187" s="105" t="str">
        <f>VLOOKUP(LEFT(F187,2),Tácticas!C:D,2,FALSE)</f>
        <v>Collection</v>
      </c>
      <c r="C187" s="46" t="str">
        <f t="shared" ref="C187:C226" si="32">LEFT(E187,2)</f>
        <v>CL</v>
      </c>
      <c r="D187" s="45" t="str">
        <f>VLOOKUP(LEFT(F187,6),Técnicas!C:D,2,FALSE)</f>
        <v>Screen Capture</v>
      </c>
      <c r="E187" s="45" t="str">
        <f t="shared" si="31"/>
        <v>CL-SCA</v>
      </c>
      <c r="F187" s="74" t="s">
        <v>1160</v>
      </c>
      <c r="G187" s="102"/>
      <c r="H187" s="109"/>
      <c r="I187" s="28">
        <v>0.8</v>
      </c>
      <c r="J187" s="28">
        <v>0.5</v>
      </c>
      <c r="K187" s="28">
        <v>1</v>
      </c>
      <c r="L187" s="104">
        <f t="shared" si="28"/>
        <v>0.4</v>
      </c>
      <c r="M187" s="104">
        <f t="shared" si="29"/>
        <v>0.4</v>
      </c>
      <c r="N187" s="27" t="s">
        <v>43</v>
      </c>
      <c r="O187" s="27" t="s">
        <v>269</v>
      </c>
      <c r="P187" s="27" t="s">
        <v>80</v>
      </c>
      <c r="Q187" s="27"/>
    </row>
    <row r="188" spans="1:17" ht="43.5" customHeight="1" x14ac:dyDescent="0.3">
      <c r="A188" s="108">
        <f t="shared" si="18"/>
        <v>2</v>
      </c>
      <c r="B188" s="105" t="str">
        <f>VLOOKUP(LEFT(F188,2),Tácticas!C:D,2,FALSE)</f>
        <v>Collection</v>
      </c>
      <c r="C188" s="46" t="str">
        <f t="shared" si="32"/>
        <v>CL</v>
      </c>
      <c r="D188" s="45" t="str">
        <f>VLOOKUP(LEFT(F188,6),Técnicas!C:D,2,FALSE)</f>
        <v>Video Capture</v>
      </c>
      <c r="E188" s="45" t="str">
        <f t="shared" si="31"/>
        <v>CL-VCA</v>
      </c>
      <c r="F188" s="74" t="s">
        <v>1161</v>
      </c>
      <c r="G188" s="102"/>
      <c r="H188" s="109"/>
      <c r="I188" s="28">
        <v>0.85</v>
      </c>
      <c r="J188" s="28">
        <v>0.6</v>
      </c>
      <c r="K188" s="28">
        <v>0.95</v>
      </c>
      <c r="L188" s="104">
        <f t="shared" si="28"/>
        <v>0.48449999999999999</v>
      </c>
      <c r="M188" s="104">
        <f t="shared" si="29"/>
        <v>0.36549999999999999</v>
      </c>
      <c r="N188" s="27" t="s">
        <v>43</v>
      </c>
      <c r="O188" s="27" t="s">
        <v>271</v>
      </c>
      <c r="P188" s="27" t="s">
        <v>75</v>
      </c>
      <c r="Q188" s="27"/>
    </row>
    <row r="189" spans="1:17" ht="43.5" customHeight="1" x14ac:dyDescent="0.3">
      <c r="A189" s="108">
        <f t="shared" si="18"/>
        <v>2</v>
      </c>
      <c r="B189" s="105" t="str">
        <f>VLOOKUP(LEFT(F189,2),Tácticas!C:D,2,FALSE)</f>
        <v>Command &amp; Control</v>
      </c>
      <c r="C189" s="46" t="str">
        <f t="shared" si="32"/>
        <v>CC</v>
      </c>
      <c r="D189" s="45" t="str">
        <f>VLOOKUP(LEFT(F189,6),Técnicas!C:D,2,FALSE)</f>
        <v>Application Layer Protocol</v>
      </c>
      <c r="E189" s="45" t="str">
        <f t="shared" si="31"/>
        <v>CC-ALP</v>
      </c>
      <c r="F189" s="74" t="s">
        <v>1162</v>
      </c>
      <c r="G189" s="102"/>
      <c r="H189" s="109"/>
      <c r="I189" s="28">
        <v>0.92</v>
      </c>
      <c r="J189" s="28">
        <v>0.65</v>
      </c>
      <c r="K189" s="28">
        <v>0.59</v>
      </c>
      <c r="L189" s="104">
        <f t="shared" si="28"/>
        <v>0.35282000000000002</v>
      </c>
      <c r="M189" s="104">
        <f t="shared" si="29"/>
        <v>0.56718000000000002</v>
      </c>
      <c r="N189" s="27" t="s">
        <v>273</v>
      </c>
      <c r="O189" s="27" t="s">
        <v>270</v>
      </c>
      <c r="P189" s="27" t="s">
        <v>71</v>
      </c>
      <c r="Q189" s="27"/>
    </row>
    <row r="190" spans="1:17" ht="43.5" customHeight="1" x14ac:dyDescent="0.3">
      <c r="A190" s="108">
        <f t="shared" si="18"/>
        <v>2</v>
      </c>
      <c r="B190" s="105" t="str">
        <f>VLOOKUP(LEFT(F190,2),Tácticas!C:D,2,FALSE)</f>
        <v>Command &amp; Control</v>
      </c>
      <c r="C190" s="46" t="str">
        <f t="shared" si="32"/>
        <v>CC</v>
      </c>
      <c r="D190" s="45" t="str">
        <f>VLOOKUP(LEFT(F190,6),Técnicas!C:D,2,FALSE)</f>
        <v>Communication Through Removable Media</v>
      </c>
      <c r="E190" s="45" t="str">
        <f t="shared" si="31"/>
        <v>CC-CTR</v>
      </c>
      <c r="F190" s="74" t="s">
        <v>1163</v>
      </c>
      <c r="G190" s="102"/>
      <c r="H190" s="109"/>
      <c r="I190" s="28">
        <v>0.82</v>
      </c>
      <c r="J190" s="28">
        <v>0.7</v>
      </c>
      <c r="K190" s="28">
        <v>0.85</v>
      </c>
      <c r="L190" s="104">
        <f t="shared" si="28"/>
        <v>0.48789999999999994</v>
      </c>
      <c r="M190" s="104">
        <f t="shared" si="29"/>
        <v>0.33210000000000001</v>
      </c>
      <c r="N190" s="27" t="s">
        <v>45</v>
      </c>
      <c r="O190" s="27" t="s">
        <v>5</v>
      </c>
      <c r="P190" s="27" t="s">
        <v>70</v>
      </c>
      <c r="Q190" s="27"/>
    </row>
    <row r="191" spans="1:17" ht="43.5" customHeight="1" x14ac:dyDescent="0.3">
      <c r="A191" s="108">
        <f t="shared" si="18"/>
        <v>2</v>
      </c>
      <c r="B191" s="105" t="str">
        <f>VLOOKUP(LEFT(F191,2),Tácticas!C:D,2,FALSE)</f>
        <v>Command &amp; Control</v>
      </c>
      <c r="C191" s="46" t="str">
        <f t="shared" si="32"/>
        <v>CC</v>
      </c>
      <c r="D191" s="45" t="str">
        <f>VLOOKUP(LEFT(F191,6),Técnicas!C:D,2,FALSE)</f>
        <v>Data Encoding</v>
      </c>
      <c r="E191" s="45" t="str">
        <f t="shared" si="31"/>
        <v>CC-DEN</v>
      </c>
      <c r="F191" s="74" t="s">
        <v>1164</v>
      </c>
      <c r="G191" s="102"/>
      <c r="H191" s="109"/>
      <c r="I191" s="28">
        <v>0.78</v>
      </c>
      <c r="J191" s="28">
        <v>0.63</v>
      </c>
      <c r="K191" s="28">
        <v>0.89</v>
      </c>
      <c r="L191" s="104">
        <f t="shared" si="28"/>
        <v>0.43734600000000001</v>
      </c>
      <c r="M191" s="104">
        <f t="shared" si="29"/>
        <v>0.34265400000000001</v>
      </c>
      <c r="N191" s="27" t="s">
        <v>67</v>
      </c>
      <c r="O191" s="27" t="s">
        <v>270</v>
      </c>
      <c r="P191" s="27" t="s">
        <v>75</v>
      </c>
      <c r="Q191" s="27"/>
    </row>
    <row r="192" spans="1:17" ht="43.5" customHeight="1" x14ac:dyDescent="0.3">
      <c r="A192" s="108">
        <f t="shared" si="18"/>
        <v>2</v>
      </c>
      <c r="B192" s="105" t="str">
        <f>VLOOKUP(LEFT(F192,2),Tácticas!C:D,2,FALSE)</f>
        <v>Command &amp; Control</v>
      </c>
      <c r="C192" s="46" t="str">
        <f t="shared" si="32"/>
        <v>CC</v>
      </c>
      <c r="D192" s="45" t="str">
        <f>VLOOKUP(LEFT(F192,6),Técnicas!C:D,2,FALSE)</f>
        <v>Data Obfuscation</v>
      </c>
      <c r="E192" s="45" t="str">
        <f t="shared" si="31"/>
        <v>CC-DOB</v>
      </c>
      <c r="F192" s="74" t="s">
        <v>1165</v>
      </c>
      <c r="G192" s="102"/>
      <c r="H192" s="109"/>
      <c r="I192" s="28">
        <v>0.78</v>
      </c>
      <c r="J192" s="28">
        <v>0.7</v>
      </c>
      <c r="K192" s="28">
        <v>0.89</v>
      </c>
      <c r="L192" s="104">
        <f t="shared" si="28"/>
        <v>0.48593999999999993</v>
      </c>
      <c r="M192" s="104">
        <f t="shared" si="29"/>
        <v>0.2940600000000001</v>
      </c>
      <c r="N192" s="27" t="s">
        <v>67</v>
      </c>
      <c r="O192" s="27" t="s">
        <v>269</v>
      </c>
      <c r="P192" s="27" t="s">
        <v>78</v>
      </c>
      <c r="Q192" s="27"/>
    </row>
    <row r="193" spans="1:17" ht="43.5" customHeight="1" x14ac:dyDescent="0.3">
      <c r="A193" s="108">
        <f t="shared" si="18"/>
        <v>2</v>
      </c>
      <c r="B193" s="105" t="str">
        <f>VLOOKUP(LEFT(F193,2),Tácticas!C:D,2,FALSE)</f>
        <v>Command &amp; Control</v>
      </c>
      <c r="C193" s="46" t="str">
        <f t="shared" si="32"/>
        <v>CC</v>
      </c>
      <c r="D193" s="45" t="str">
        <f>VLOOKUP(LEFT(F193,6),Técnicas!C:D,2,FALSE)</f>
        <v>Dynamic Resolution</v>
      </c>
      <c r="E193" s="45" t="str">
        <f t="shared" si="31"/>
        <v>CC-DRE</v>
      </c>
      <c r="F193" s="74" t="s">
        <v>1166</v>
      </c>
      <c r="G193" s="102"/>
      <c r="H193" s="109"/>
      <c r="I193" s="28">
        <v>0.9</v>
      </c>
      <c r="J193" s="28">
        <v>0.7</v>
      </c>
      <c r="K193" s="28">
        <v>0.5</v>
      </c>
      <c r="L193" s="104">
        <f t="shared" si="28"/>
        <v>0.315</v>
      </c>
      <c r="M193" s="104">
        <f t="shared" si="29"/>
        <v>0.58499999999999996</v>
      </c>
      <c r="N193" s="27" t="s">
        <v>273</v>
      </c>
      <c r="O193" s="27" t="s">
        <v>272</v>
      </c>
      <c r="P193" s="27" t="s">
        <v>79</v>
      </c>
      <c r="Q193" s="27"/>
    </row>
    <row r="194" spans="1:17" ht="43.5" customHeight="1" x14ac:dyDescent="0.3">
      <c r="A194" s="108">
        <f t="shared" ref="A194:A257" si="33">COUNTIF(E:E,E194)</f>
        <v>2</v>
      </c>
      <c r="B194" s="105" t="str">
        <f>VLOOKUP(LEFT(F194,2),Tácticas!C:D,2,FALSE)</f>
        <v>Command &amp; Control</v>
      </c>
      <c r="C194" s="46" t="str">
        <f t="shared" si="32"/>
        <v>CC</v>
      </c>
      <c r="D194" s="45" t="str">
        <f>VLOOKUP(LEFT(F194,6),Técnicas!C:D,2,FALSE)</f>
        <v>Encrypted Channel</v>
      </c>
      <c r="E194" s="45" t="str">
        <f t="shared" si="31"/>
        <v>CC-ECH</v>
      </c>
      <c r="F194" s="74" t="s">
        <v>1167</v>
      </c>
      <c r="G194" s="102"/>
      <c r="H194" s="109"/>
      <c r="I194" s="28">
        <v>0.8</v>
      </c>
      <c r="J194" s="28">
        <v>0.5</v>
      </c>
      <c r="K194" s="28">
        <v>1</v>
      </c>
      <c r="L194" s="104">
        <f t="shared" si="28"/>
        <v>0.4</v>
      </c>
      <c r="M194" s="104">
        <f t="shared" si="29"/>
        <v>0.4</v>
      </c>
      <c r="N194" s="27" t="s">
        <v>44</v>
      </c>
      <c r="O194" s="27" t="s">
        <v>270</v>
      </c>
      <c r="P194" s="27" t="s">
        <v>78</v>
      </c>
      <c r="Q194" s="27"/>
    </row>
    <row r="195" spans="1:17" ht="43.5" customHeight="1" x14ac:dyDescent="0.3">
      <c r="A195" s="108">
        <f t="shared" si="33"/>
        <v>2</v>
      </c>
      <c r="B195" s="105" t="str">
        <f>VLOOKUP(LEFT(F195,2),Tácticas!C:D,2,FALSE)</f>
        <v>Command &amp; Control</v>
      </c>
      <c r="C195" s="46" t="str">
        <f t="shared" si="32"/>
        <v>CC</v>
      </c>
      <c r="D195" s="45" t="str">
        <f>VLOOKUP(LEFT(F195,6),Técnicas!C:D,2,FALSE)</f>
        <v>Fallback Channels</v>
      </c>
      <c r="E195" s="45" t="str">
        <f t="shared" si="31"/>
        <v>CC-FCH</v>
      </c>
      <c r="F195" s="74" t="s">
        <v>1168</v>
      </c>
      <c r="G195" s="102"/>
      <c r="H195" s="109"/>
      <c r="I195" s="28">
        <v>0.85</v>
      </c>
      <c r="J195" s="28">
        <v>0.6</v>
      </c>
      <c r="K195" s="28">
        <v>0.8</v>
      </c>
      <c r="L195" s="104">
        <f t="shared" si="28"/>
        <v>0.40800000000000003</v>
      </c>
      <c r="M195" s="104">
        <f t="shared" si="29"/>
        <v>0.44199999999999995</v>
      </c>
      <c r="N195" s="27" t="s">
        <v>43</v>
      </c>
      <c r="O195" s="27" t="s">
        <v>272</v>
      </c>
      <c r="P195" s="27" t="s">
        <v>77</v>
      </c>
      <c r="Q195" s="27"/>
    </row>
    <row r="196" spans="1:17" ht="43.5" customHeight="1" x14ac:dyDescent="0.3">
      <c r="A196" s="108">
        <f t="shared" si="33"/>
        <v>2</v>
      </c>
      <c r="B196" s="105" t="str">
        <f>VLOOKUP(LEFT(F196,2),Tácticas!C:D,2,FALSE)</f>
        <v>Command &amp; Control</v>
      </c>
      <c r="C196" s="46" t="str">
        <f t="shared" si="32"/>
        <v>CC</v>
      </c>
      <c r="D196" s="45" t="str">
        <f>VLOOKUP(LEFT(F196,6),Técnicas!C:D,2,FALSE)</f>
        <v>Ingress Tool Transfer</v>
      </c>
      <c r="E196" s="45" t="str">
        <f t="shared" si="31"/>
        <v>CC-ITT</v>
      </c>
      <c r="F196" s="74" t="s">
        <v>1169</v>
      </c>
      <c r="G196" s="102"/>
      <c r="H196" s="109"/>
      <c r="I196" s="28">
        <v>0.92</v>
      </c>
      <c r="J196" s="28">
        <v>0.65</v>
      </c>
      <c r="K196" s="28">
        <v>0.59</v>
      </c>
      <c r="L196" s="104">
        <f t="shared" si="28"/>
        <v>0.35282000000000002</v>
      </c>
      <c r="M196" s="104">
        <f t="shared" si="29"/>
        <v>0.56718000000000002</v>
      </c>
      <c r="N196" s="27" t="s">
        <v>42</v>
      </c>
      <c r="O196" s="27" t="s">
        <v>269</v>
      </c>
      <c r="P196" s="27" t="s">
        <v>79</v>
      </c>
      <c r="Q196" s="27"/>
    </row>
    <row r="197" spans="1:17" ht="43.5" customHeight="1" x14ac:dyDescent="0.3">
      <c r="A197" s="108">
        <f t="shared" si="33"/>
        <v>2</v>
      </c>
      <c r="B197" s="105" t="str">
        <f>VLOOKUP(LEFT(F197,2),Tácticas!C:D,2,FALSE)</f>
        <v>Command &amp; Control</v>
      </c>
      <c r="C197" s="46" t="str">
        <f t="shared" si="32"/>
        <v>CC</v>
      </c>
      <c r="D197" s="45" t="str">
        <f>VLOOKUP(LEFT(F197,6),Técnicas!C:D,2,FALSE)</f>
        <v>Multi-Stage Channels</v>
      </c>
      <c r="E197" s="45" t="str">
        <f t="shared" si="31"/>
        <v>CC-MSC</v>
      </c>
      <c r="F197" s="74" t="s">
        <v>1170</v>
      </c>
      <c r="G197" s="102"/>
      <c r="H197" s="109"/>
      <c r="I197" s="28">
        <v>0.82</v>
      </c>
      <c r="J197" s="28">
        <v>0.7</v>
      </c>
      <c r="K197" s="28">
        <v>0.85</v>
      </c>
      <c r="L197" s="104">
        <f t="shared" si="28"/>
        <v>0.48789999999999994</v>
      </c>
      <c r="M197" s="104">
        <f t="shared" si="29"/>
        <v>0.33210000000000001</v>
      </c>
      <c r="N197" s="27" t="s">
        <v>41</v>
      </c>
      <c r="O197" s="27" t="s">
        <v>40</v>
      </c>
      <c r="P197" s="27" t="s">
        <v>70</v>
      </c>
      <c r="Q197" s="27"/>
    </row>
    <row r="198" spans="1:17" ht="43.5" customHeight="1" x14ac:dyDescent="0.3">
      <c r="A198" s="108">
        <f t="shared" si="33"/>
        <v>2</v>
      </c>
      <c r="B198" s="105" t="str">
        <f>VLOOKUP(LEFT(F198,2),Tácticas!C:D,2,FALSE)</f>
        <v>Command &amp; Control</v>
      </c>
      <c r="C198" s="46" t="str">
        <f t="shared" si="32"/>
        <v>CC</v>
      </c>
      <c r="D198" s="45" t="str">
        <f>VLOOKUP(LEFT(F198,6),Técnicas!C:D,2,FALSE)</f>
        <v>Non-Application Layer Protocol</v>
      </c>
      <c r="E198" s="45" t="str">
        <f t="shared" si="31"/>
        <v>CC-NLP</v>
      </c>
      <c r="F198" s="74" t="s">
        <v>1171</v>
      </c>
      <c r="G198" s="102"/>
      <c r="H198" s="109"/>
      <c r="I198" s="28">
        <v>0.78</v>
      </c>
      <c r="J198" s="28">
        <v>0.63</v>
      </c>
      <c r="K198" s="28">
        <v>0.89</v>
      </c>
      <c r="L198" s="104">
        <f t="shared" si="28"/>
        <v>0.43734600000000001</v>
      </c>
      <c r="M198" s="104">
        <f t="shared" si="29"/>
        <v>0.34265400000000001</v>
      </c>
      <c r="N198" s="27" t="s">
        <v>67</v>
      </c>
      <c r="O198" s="27" t="s">
        <v>5</v>
      </c>
      <c r="P198" s="27" t="s">
        <v>80</v>
      </c>
      <c r="Q198" s="27"/>
    </row>
    <row r="199" spans="1:17" ht="43.5" customHeight="1" x14ac:dyDescent="0.3">
      <c r="A199" s="108">
        <f t="shared" si="33"/>
        <v>2</v>
      </c>
      <c r="B199" s="105" t="str">
        <f>VLOOKUP(LEFT(F199,2),Tácticas!C:D,2,FALSE)</f>
        <v>Command &amp; Control</v>
      </c>
      <c r="C199" s="46" t="str">
        <f t="shared" si="32"/>
        <v>CC</v>
      </c>
      <c r="D199" s="45" t="str">
        <f>VLOOKUP(LEFT(F199,6),Técnicas!C:D,2,FALSE)</f>
        <v>Non-Standard Port</v>
      </c>
      <c r="E199" s="45" t="str">
        <f t="shared" si="31"/>
        <v>CC-NSP</v>
      </c>
      <c r="F199" s="74" t="s">
        <v>1172</v>
      </c>
      <c r="G199" s="102"/>
      <c r="H199" s="109"/>
      <c r="I199" s="28">
        <v>0.78</v>
      </c>
      <c r="J199" s="28">
        <v>0.7</v>
      </c>
      <c r="K199" s="28">
        <v>0.9</v>
      </c>
      <c r="L199" s="104">
        <f t="shared" si="28"/>
        <v>0.49139999999999995</v>
      </c>
      <c r="M199" s="104">
        <f t="shared" si="29"/>
        <v>0.28860000000000008</v>
      </c>
      <c r="N199" s="27" t="s">
        <v>45</v>
      </c>
      <c r="O199" s="27" t="s">
        <v>97</v>
      </c>
      <c r="P199" s="27" t="s">
        <v>71</v>
      </c>
      <c r="Q199" s="27"/>
    </row>
    <row r="200" spans="1:17" ht="43.5" customHeight="1" x14ac:dyDescent="0.3">
      <c r="A200" s="108">
        <f t="shared" si="33"/>
        <v>2</v>
      </c>
      <c r="B200" s="105" t="str">
        <f>VLOOKUP(LEFT(F200,2),Tácticas!C:D,2,FALSE)</f>
        <v>Command &amp; Control</v>
      </c>
      <c r="C200" s="46" t="str">
        <f t="shared" si="32"/>
        <v>CC</v>
      </c>
      <c r="D200" s="45" t="str">
        <f>VLOOKUP(LEFT(F200,6),Técnicas!C:D,2,FALSE)</f>
        <v>Protocol Tunneling</v>
      </c>
      <c r="E200" s="45" t="str">
        <f t="shared" si="31"/>
        <v>CC-PTU</v>
      </c>
      <c r="F200" s="74" t="s">
        <v>1173</v>
      </c>
      <c r="G200" s="102"/>
      <c r="H200" s="109"/>
      <c r="I200" s="28">
        <v>0.75</v>
      </c>
      <c r="J200" s="28">
        <v>0.6</v>
      </c>
      <c r="K200" s="28">
        <v>0.95</v>
      </c>
      <c r="L200" s="104">
        <f t="shared" si="28"/>
        <v>0.42749999999999994</v>
      </c>
      <c r="M200" s="104">
        <f t="shared" si="29"/>
        <v>0.32250000000000006</v>
      </c>
      <c r="N200" s="27" t="s">
        <v>43</v>
      </c>
      <c r="O200" s="27" t="s">
        <v>272</v>
      </c>
      <c r="P200" s="27" t="s">
        <v>78</v>
      </c>
      <c r="Q200" s="27"/>
    </row>
    <row r="201" spans="1:17" ht="43.5" customHeight="1" x14ac:dyDescent="0.3">
      <c r="A201" s="108">
        <f t="shared" si="33"/>
        <v>2</v>
      </c>
      <c r="B201" s="105" t="str">
        <f>VLOOKUP(LEFT(F201,2),Tácticas!C:D,2,FALSE)</f>
        <v>Command &amp; Control</v>
      </c>
      <c r="C201" s="46" t="str">
        <f t="shared" si="32"/>
        <v>CC</v>
      </c>
      <c r="D201" s="45" t="str">
        <f>VLOOKUP(LEFT(F201,6),Técnicas!C:D,2,FALSE)</f>
        <v>Proxy</v>
      </c>
      <c r="E201" s="45" t="str">
        <f t="shared" si="31"/>
        <v>CC-PRO</v>
      </c>
      <c r="F201" s="74" t="s">
        <v>1174</v>
      </c>
      <c r="G201" s="102"/>
      <c r="H201" s="109"/>
      <c r="I201" s="28">
        <v>0.95</v>
      </c>
      <c r="J201" s="28">
        <v>0.8</v>
      </c>
      <c r="K201" s="28">
        <v>0.69</v>
      </c>
      <c r="L201" s="104">
        <f t="shared" si="28"/>
        <v>0.52439999999999998</v>
      </c>
      <c r="M201" s="104">
        <f t="shared" si="29"/>
        <v>0.42559999999999998</v>
      </c>
      <c r="N201" s="27" t="s">
        <v>273</v>
      </c>
      <c r="O201" s="27" t="s">
        <v>269</v>
      </c>
      <c r="P201" s="27" t="s">
        <v>77</v>
      </c>
      <c r="Q201" s="27"/>
    </row>
    <row r="202" spans="1:17" ht="43.5" customHeight="1" x14ac:dyDescent="0.3">
      <c r="A202" s="108">
        <f t="shared" si="33"/>
        <v>2</v>
      </c>
      <c r="B202" s="105" t="str">
        <f>VLOOKUP(LEFT(F202,2),Tácticas!C:D,2,FALSE)</f>
        <v>Command &amp; Control</v>
      </c>
      <c r="C202" s="46" t="str">
        <f t="shared" si="32"/>
        <v>CC</v>
      </c>
      <c r="D202" s="45" t="str">
        <f>VLOOKUP(LEFT(F202,6),Técnicas!C:D,2,FALSE)</f>
        <v>Remote Access Software</v>
      </c>
      <c r="E202" s="45" t="str">
        <f t="shared" si="31"/>
        <v>CC-RAS</v>
      </c>
      <c r="F202" s="74" t="s">
        <v>1175</v>
      </c>
      <c r="G202" s="102"/>
      <c r="H202" s="109"/>
      <c r="I202" s="28">
        <v>0.82</v>
      </c>
      <c r="J202" s="28">
        <v>0.7</v>
      </c>
      <c r="K202" s="28">
        <v>0.85</v>
      </c>
      <c r="L202" s="104">
        <f t="shared" si="28"/>
        <v>0.48789999999999994</v>
      </c>
      <c r="M202" s="104">
        <f t="shared" si="29"/>
        <v>0.33210000000000001</v>
      </c>
      <c r="N202" s="27" t="s">
        <v>44</v>
      </c>
      <c r="O202" s="27" t="s">
        <v>40</v>
      </c>
      <c r="P202" s="27" t="s">
        <v>79</v>
      </c>
      <c r="Q202" s="27"/>
    </row>
    <row r="203" spans="1:17" ht="43.5" customHeight="1" x14ac:dyDescent="0.3">
      <c r="A203" s="108">
        <f t="shared" si="33"/>
        <v>2</v>
      </c>
      <c r="B203" s="105" t="str">
        <f>VLOOKUP(LEFT(F203,2),Tácticas!C:D,2,FALSE)</f>
        <v>Command &amp; Control</v>
      </c>
      <c r="C203" s="46" t="str">
        <f t="shared" si="32"/>
        <v>CC</v>
      </c>
      <c r="D203" s="45" t="str">
        <f>VLOOKUP(LEFT(F203,6),Técnicas!C:D,2,FALSE)</f>
        <v>Traffic Signaling</v>
      </c>
      <c r="E203" s="45" t="str">
        <f t="shared" si="31"/>
        <v>CC-TSI</v>
      </c>
      <c r="F203" s="74" t="s">
        <v>1176</v>
      </c>
      <c r="G203" s="102"/>
      <c r="H203" s="109"/>
      <c r="I203" s="28">
        <v>0.78</v>
      </c>
      <c r="J203" s="28">
        <v>0.63</v>
      </c>
      <c r="K203" s="28">
        <v>0.89</v>
      </c>
      <c r="L203" s="104">
        <f t="shared" si="28"/>
        <v>0.43734600000000001</v>
      </c>
      <c r="M203" s="104">
        <f t="shared" si="29"/>
        <v>0.34265400000000001</v>
      </c>
      <c r="N203" s="27" t="s">
        <v>45</v>
      </c>
      <c r="O203" s="27" t="s">
        <v>270</v>
      </c>
      <c r="P203" s="27" t="s">
        <v>80</v>
      </c>
      <c r="Q203" s="27"/>
    </row>
    <row r="204" spans="1:17" ht="43.5" customHeight="1" x14ac:dyDescent="0.3">
      <c r="A204" s="108">
        <f t="shared" si="33"/>
        <v>2</v>
      </c>
      <c r="B204" s="105" t="str">
        <f>VLOOKUP(LEFT(F204,2),Tácticas!C:D,2,FALSE)</f>
        <v>Command &amp; Control</v>
      </c>
      <c r="C204" s="46" t="str">
        <f t="shared" si="32"/>
        <v>CC</v>
      </c>
      <c r="D204" s="45" t="str">
        <f>VLOOKUP(LEFT(F204,6),Técnicas!C:D,2,FALSE)</f>
        <v>Web Service</v>
      </c>
      <c r="E204" s="45" t="str">
        <f t="shared" si="31"/>
        <v>CC-WSE</v>
      </c>
      <c r="F204" s="74" t="s">
        <v>1177</v>
      </c>
      <c r="G204" s="102"/>
      <c r="H204" s="27"/>
      <c r="I204" s="28">
        <v>0.78</v>
      </c>
      <c r="J204" s="28">
        <v>0.7</v>
      </c>
      <c r="K204" s="28">
        <v>0.87</v>
      </c>
      <c r="L204" s="104">
        <f t="shared" si="28"/>
        <v>0.47501999999999994</v>
      </c>
      <c r="M204" s="104">
        <f t="shared" si="29"/>
        <v>0.30498000000000008</v>
      </c>
      <c r="N204" s="27" t="s">
        <v>42</v>
      </c>
      <c r="O204" s="27" t="s">
        <v>271</v>
      </c>
      <c r="P204" s="27" t="s">
        <v>72</v>
      </c>
      <c r="Q204" s="27"/>
    </row>
    <row r="205" spans="1:17" ht="43.5" customHeight="1" x14ac:dyDescent="0.3">
      <c r="A205" s="108">
        <f t="shared" si="33"/>
        <v>2</v>
      </c>
      <c r="B205" s="105" t="str">
        <f>VLOOKUP(LEFT(F205,2),Tácticas!C:D,2,FALSE)</f>
        <v>Exfiltration</v>
      </c>
      <c r="C205" s="46" t="str">
        <f t="shared" si="32"/>
        <v>ET</v>
      </c>
      <c r="D205" s="45" t="str">
        <f>VLOOKUP(LEFT(F205,6),Técnicas!C:D,2,FALSE)</f>
        <v>Automated Exfiltration</v>
      </c>
      <c r="E205" s="45" t="str">
        <f t="shared" si="31"/>
        <v>ET-AEX</v>
      </c>
      <c r="F205" s="74" t="s">
        <v>1178</v>
      </c>
      <c r="G205" s="102"/>
      <c r="H205" s="109"/>
      <c r="I205" s="28">
        <v>0.75</v>
      </c>
      <c r="J205" s="28">
        <v>0.6</v>
      </c>
      <c r="K205" s="28">
        <v>0.95</v>
      </c>
      <c r="L205" s="104">
        <f t="shared" si="28"/>
        <v>0.42749999999999994</v>
      </c>
      <c r="M205" s="104">
        <f t="shared" si="29"/>
        <v>0.32250000000000006</v>
      </c>
      <c r="N205" s="27" t="s">
        <v>67</v>
      </c>
      <c r="O205" s="27" t="s">
        <v>97</v>
      </c>
      <c r="P205" s="27" t="s">
        <v>75</v>
      </c>
      <c r="Q205" s="27"/>
    </row>
    <row r="206" spans="1:17" ht="43.5" customHeight="1" x14ac:dyDescent="0.3">
      <c r="A206" s="108">
        <f t="shared" si="33"/>
        <v>2</v>
      </c>
      <c r="B206" s="105" t="str">
        <f>VLOOKUP(LEFT(F206,2),Tácticas!C:D,2,FALSE)</f>
        <v>Exfiltration</v>
      </c>
      <c r="C206" s="46" t="str">
        <f t="shared" si="32"/>
        <v>ET</v>
      </c>
      <c r="D206" s="45" t="str">
        <f>VLOOKUP(LEFT(F206,6),Técnicas!C:D,2,FALSE)</f>
        <v>Data Transfer Size Limits</v>
      </c>
      <c r="E206" s="45" t="str">
        <f t="shared" si="31"/>
        <v>ET-DTS</v>
      </c>
      <c r="F206" s="74" t="s">
        <v>1179</v>
      </c>
      <c r="G206" s="102"/>
      <c r="H206" s="109"/>
      <c r="I206" s="28">
        <v>0.95</v>
      </c>
      <c r="J206" s="28">
        <v>0.8</v>
      </c>
      <c r="K206" s="28">
        <v>0.69</v>
      </c>
      <c r="L206" s="104">
        <f t="shared" si="28"/>
        <v>0.52439999999999998</v>
      </c>
      <c r="M206" s="104">
        <f t="shared" si="29"/>
        <v>0.42559999999999998</v>
      </c>
      <c r="N206" s="27" t="s">
        <v>41</v>
      </c>
      <c r="O206" s="27" t="s">
        <v>5</v>
      </c>
      <c r="P206" s="27" t="s">
        <v>72</v>
      </c>
      <c r="Q206" s="27"/>
    </row>
    <row r="207" spans="1:17" ht="43.5" customHeight="1" x14ac:dyDescent="0.3">
      <c r="A207" s="108">
        <f t="shared" si="33"/>
        <v>2</v>
      </c>
      <c r="B207" s="105" t="str">
        <f>VLOOKUP(LEFT(F207,2),Tácticas!C:D,2,FALSE)</f>
        <v>Exfiltration</v>
      </c>
      <c r="C207" s="46" t="str">
        <f t="shared" si="32"/>
        <v>ET</v>
      </c>
      <c r="D207" s="45" t="str">
        <f>VLOOKUP(LEFT(F207,6),Técnicas!C:D,2,FALSE)</f>
        <v>Exfiltration Over Alternative Protocol</v>
      </c>
      <c r="E207" s="45" t="str">
        <f t="shared" si="31"/>
        <v>ET-EOA</v>
      </c>
      <c r="F207" s="74" t="s">
        <v>1180</v>
      </c>
      <c r="G207" s="102"/>
      <c r="H207" s="109"/>
      <c r="I207" s="28">
        <v>0.78</v>
      </c>
      <c r="J207" s="28">
        <v>0.7</v>
      </c>
      <c r="K207" s="28">
        <v>0.74</v>
      </c>
      <c r="L207" s="104">
        <f t="shared" si="28"/>
        <v>0.40403999999999995</v>
      </c>
      <c r="M207" s="104">
        <f t="shared" si="29"/>
        <v>0.37596000000000007</v>
      </c>
      <c r="N207" s="27" t="s">
        <v>41</v>
      </c>
      <c r="O207" s="27" t="s">
        <v>5</v>
      </c>
      <c r="P207" s="27" t="s">
        <v>70</v>
      </c>
      <c r="Q207" s="27"/>
    </row>
    <row r="208" spans="1:17" ht="43.5" customHeight="1" x14ac:dyDescent="0.3">
      <c r="A208" s="108">
        <f t="shared" si="33"/>
        <v>2</v>
      </c>
      <c r="B208" s="105" t="str">
        <f>VLOOKUP(LEFT(F208,2),Tácticas!C:D,2,FALSE)</f>
        <v>Exfiltration</v>
      </c>
      <c r="C208" s="46" t="str">
        <f t="shared" si="32"/>
        <v>ET</v>
      </c>
      <c r="D208" s="45" t="str">
        <f>VLOOKUP(LEFT(F208,6),Técnicas!C:D,2,FALSE)</f>
        <v>Exfiltration Over C2 Channel</v>
      </c>
      <c r="E208" s="45" t="str">
        <f t="shared" si="31"/>
        <v>ET-EOC</v>
      </c>
      <c r="F208" s="74" t="s">
        <v>1181</v>
      </c>
      <c r="G208" s="102"/>
      <c r="H208" s="109"/>
      <c r="I208" s="28">
        <v>0.9</v>
      </c>
      <c r="J208" s="28">
        <v>0.7</v>
      </c>
      <c r="K208" s="28">
        <v>0.5</v>
      </c>
      <c r="L208" s="104">
        <f t="shared" si="28"/>
        <v>0.315</v>
      </c>
      <c r="M208" s="104">
        <f t="shared" si="29"/>
        <v>0.58499999999999996</v>
      </c>
      <c r="N208" s="27" t="s">
        <v>67</v>
      </c>
      <c r="O208" s="27" t="s">
        <v>97</v>
      </c>
      <c r="P208" s="27" t="s">
        <v>71</v>
      </c>
      <c r="Q208" s="27"/>
    </row>
    <row r="209" spans="1:17" ht="43.5" customHeight="1" x14ac:dyDescent="0.3">
      <c r="A209" s="108">
        <f t="shared" si="33"/>
        <v>2</v>
      </c>
      <c r="B209" s="105" t="str">
        <f>VLOOKUP(LEFT(F209,2),Tácticas!C:D,2,FALSE)</f>
        <v>Exfiltration</v>
      </c>
      <c r="C209" s="46" t="str">
        <f t="shared" si="32"/>
        <v>ET</v>
      </c>
      <c r="D209" s="45" t="str">
        <f>VLOOKUP(LEFT(F209,6),Técnicas!C:D,2,FALSE)</f>
        <v>Exfiltration Over Other Network Medium</v>
      </c>
      <c r="E209" s="45" t="str">
        <f t="shared" si="31"/>
        <v>ET-ENM</v>
      </c>
      <c r="F209" s="74" t="s">
        <v>1182</v>
      </c>
      <c r="G209" s="102"/>
      <c r="H209" s="109"/>
      <c r="I209" s="28">
        <v>0.8</v>
      </c>
      <c r="J209" s="28">
        <v>0.5</v>
      </c>
      <c r="K209" s="28">
        <v>1</v>
      </c>
      <c r="L209" s="104">
        <f t="shared" si="28"/>
        <v>0.4</v>
      </c>
      <c r="M209" s="104">
        <f t="shared" si="29"/>
        <v>0.4</v>
      </c>
      <c r="N209" s="27" t="s">
        <v>42</v>
      </c>
      <c r="O209" s="27" t="s">
        <v>271</v>
      </c>
      <c r="P209" s="27" t="s">
        <v>75</v>
      </c>
      <c r="Q209" s="27"/>
    </row>
    <row r="210" spans="1:17" ht="43.5" customHeight="1" x14ac:dyDescent="0.3">
      <c r="A210" s="108">
        <f t="shared" si="33"/>
        <v>2</v>
      </c>
      <c r="B210" s="105" t="str">
        <f>VLOOKUP(LEFT(F210,2),Tácticas!C:D,2,FALSE)</f>
        <v>Exfiltration</v>
      </c>
      <c r="C210" s="46" t="str">
        <f t="shared" si="32"/>
        <v>ET</v>
      </c>
      <c r="D210" s="45" t="str">
        <f>VLOOKUP(LEFT(F210,6),Técnicas!C:D,2,FALSE)</f>
        <v>Exfiltration Over Physical Medium</v>
      </c>
      <c r="E210" s="45" t="str">
        <f t="shared" si="31"/>
        <v>ET-EPM</v>
      </c>
      <c r="F210" s="74" t="s">
        <v>1183</v>
      </c>
      <c r="G210" s="102"/>
      <c r="H210" s="109"/>
      <c r="I210" s="28">
        <v>0.85</v>
      </c>
      <c r="J210" s="28">
        <v>0.6</v>
      </c>
      <c r="K210" s="28">
        <v>0.79</v>
      </c>
      <c r="L210" s="104">
        <f t="shared" si="28"/>
        <v>0.40290000000000004</v>
      </c>
      <c r="M210" s="104">
        <f t="shared" si="29"/>
        <v>0.44709999999999994</v>
      </c>
      <c r="N210" s="27" t="s">
        <v>43</v>
      </c>
      <c r="O210" s="27" t="s">
        <v>270</v>
      </c>
      <c r="P210" s="27" t="s">
        <v>72</v>
      </c>
      <c r="Q210" s="27"/>
    </row>
    <row r="211" spans="1:17" ht="43.5" customHeight="1" x14ac:dyDescent="0.3">
      <c r="A211" s="108">
        <f t="shared" si="33"/>
        <v>2</v>
      </c>
      <c r="B211" s="105" t="str">
        <f>VLOOKUP(LEFT(F211,2),Tácticas!C:D,2,FALSE)</f>
        <v>Exfiltration</v>
      </c>
      <c r="C211" s="46" t="str">
        <f t="shared" si="32"/>
        <v>ET</v>
      </c>
      <c r="D211" s="45" t="str">
        <f>VLOOKUP(LEFT(F211,6),Técnicas!C:D,2,FALSE)</f>
        <v>Exfiltration Over Web Service</v>
      </c>
      <c r="E211" s="45" t="str">
        <f t="shared" si="31"/>
        <v>ET-EWS</v>
      </c>
      <c r="F211" s="74" t="s">
        <v>1184</v>
      </c>
      <c r="G211" s="102"/>
      <c r="H211" s="109"/>
      <c r="I211" s="28">
        <v>0.92</v>
      </c>
      <c r="J211" s="28">
        <v>0.65</v>
      </c>
      <c r="K211" s="28">
        <v>0.59</v>
      </c>
      <c r="L211" s="104">
        <f t="shared" si="28"/>
        <v>0.35282000000000002</v>
      </c>
      <c r="M211" s="104">
        <f t="shared" si="29"/>
        <v>0.56718000000000002</v>
      </c>
      <c r="N211" s="27" t="s">
        <v>273</v>
      </c>
      <c r="O211" s="27" t="s">
        <v>272</v>
      </c>
      <c r="P211" s="27" t="s">
        <v>78</v>
      </c>
      <c r="Q211" s="27"/>
    </row>
    <row r="212" spans="1:17" ht="43.5" customHeight="1" x14ac:dyDescent="0.3">
      <c r="A212" s="108">
        <f t="shared" si="33"/>
        <v>2</v>
      </c>
      <c r="B212" s="105" t="str">
        <f>VLOOKUP(LEFT(F212,2),Tácticas!C:D,2,FALSE)</f>
        <v>Exfiltration</v>
      </c>
      <c r="C212" s="46" t="str">
        <f t="shared" si="32"/>
        <v>ET</v>
      </c>
      <c r="D212" s="45" t="str">
        <f>VLOOKUP(LEFT(F212,6),Técnicas!C:D,2,FALSE)</f>
        <v>Scheduled Transfer</v>
      </c>
      <c r="E212" s="45" t="str">
        <f t="shared" si="31"/>
        <v>ET-SCT</v>
      </c>
      <c r="F212" s="74" t="s">
        <v>1185</v>
      </c>
      <c r="G212" s="102"/>
      <c r="H212" s="109"/>
      <c r="I212" s="28">
        <v>0.82</v>
      </c>
      <c r="J212" s="28">
        <v>0.7</v>
      </c>
      <c r="K212" s="28">
        <v>0.85</v>
      </c>
      <c r="L212" s="104">
        <f t="shared" si="28"/>
        <v>0.48789999999999994</v>
      </c>
      <c r="M212" s="104">
        <f t="shared" si="29"/>
        <v>0.33210000000000001</v>
      </c>
      <c r="N212" s="27" t="s">
        <v>44</v>
      </c>
      <c r="O212" s="27" t="s">
        <v>269</v>
      </c>
      <c r="P212" s="27" t="s">
        <v>80</v>
      </c>
      <c r="Q212" s="27"/>
    </row>
    <row r="213" spans="1:17" ht="43.5" customHeight="1" x14ac:dyDescent="0.3">
      <c r="A213" s="108">
        <f t="shared" si="33"/>
        <v>2</v>
      </c>
      <c r="B213" s="105" t="str">
        <f>VLOOKUP(LEFT(F213,2),Tácticas!C:D,2,FALSE)</f>
        <v>Exfiltration</v>
      </c>
      <c r="C213" s="46" t="str">
        <f t="shared" si="32"/>
        <v>ET</v>
      </c>
      <c r="D213" s="45" t="str">
        <f>VLOOKUP(LEFT(F213,6),Técnicas!C:D,2,FALSE)</f>
        <v>Transfer Data to Cloud Account</v>
      </c>
      <c r="E213" s="45" t="str">
        <f t="shared" si="31"/>
        <v>ET-TDC</v>
      </c>
      <c r="F213" s="74" t="s">
        <v>1186</v>
      </c>
      <c r="G213" s="102"/>
      <c r="H213" s="109"/>
      <c r="I213" s="28">
        <v>0.78</v>
      </c>
      <c r="J213" s="28">
        <v>0.63</v>
      </c>
      <c r="K213" s="28">
        <v>0.89</v>
      </c>
      <c r="L213" s="104">
        <f t="shared" si="28"/>
        <v>0.43734600000000001</v>
      </c>
      <c r="M213" s="104">
        <f t="shared" si="29"/>
        <v>0.34265400000000001</v>
      </c>
      <c r="N213" s="27" t="s">
        <v>45</v>
      </c>
      <c r="O213" s="27" t="s">
        <v>40</v>
      </c>
      <c r="P213" s="27" t="s">
        <v>75</v>
      </c>
      <c r="Q213" s="27"/>
    </row>
    <row r="214" spans="1:17" ht="43.5" customHeight="1" x14ac:dyDescent="0.3">
      <c r="A214" s="108">
        <f t="shared" si="33"/>
        <v>2</v>
      </c>
      <c r="B214" s="105" t="str">
        <f>VLOOKUP(LEFT(F214,2),Tácticas!C:D,2,FALSE)</f>
        <v>Impact</v>
      </c>
      <c r="C214" s="46" t="str">
        <f t="shared" si="32"/>
        <v>IP</v>
      </c>
      <c r="D214" s="45" t="str">
        <f>VLOOKUP(LEFT(F214,6),Técnicas!C:D,2,FALSE)</f>
        <v>Account Access Removal</v>
      </c>
      <c r="E214" s="45" t="str">
        <f t="shared" si="31"/>
        <v>IP-AAR</v>
      </c>
      <c r="F214" s="74" t="s">
        <v>1187</v>
      </c>
      <c r="G214" s="102"/>
      <c r="H214" s="109"/>
      <c r="I214" s="28">
        <v>0.78</v>
      </c>
      <c r="J214" s="28">
        <v>0.7</v>
      </c>
      <c r="K214" s="28">
        <v>0.7</v>
      </c>
      <c r="L214" s="104">
        <f t="shared" si="28"/>
        <v>0.38219999999999993</v>
      </c>
      <c r="M214" s="104">
        <f t="shared" si="29"/>
        <v>0.3978000000000001</v>
      </c>
      <c r="N214" s="27" t="s">
        <v>273</v>
      </c>
      <c r="O214" s="27" t="s">
        <v>270</v>
      </c>
      <c r="P214" s="27" t="s">
        <v>77</v>
      </c>
      <c r="Q214" s="27"/>
    </row>
    <row r="215" spans="1:17" ht="43.5" customHeight="1" x14ac:dyDescent="0.3">
      <c r="A215" s="108">
        <f t="shared" si="33"/>
        <v>2</v>
      </c>
      <c r="B215" s="105" t="str">
        <f>VLOOKUP(LEFT(F215,2),Tácticas!C:D,2,FALSE)</f>
        <v>Impact</v>
      </c>
      <c r="C215" s="46" t="str">
        <f t="shared" si="32"/>
        <v>IP</v>
      </c>
      <c r="D215" s="45" t="str">
        <f>VLOOKUP(LEFT(F215,6),Técnicas!C:D,2,FALSE)</f>
        <v>Data Destruction</v>
      </c>
      <c r="E215" s="45" t="str">
        <f t="shared" si="31"/>
        <v>IP-DDE</v>
      </c>
      <c r="F215" s="74" t="s">
        <v>1188</v>
      </c>
      <c r="G215" s="102"/>
      <c r="H215" s="109"/>
      <c r="I215" s="28">
        <v>0.75</v>
      </c>
      <c r="J215" s="28">
        <v>0.6</v>
      </c>
      <c r="K215" s="28">
        <v>0.95</v>
      </c>
      <c r="L215" s="104">
        <f t="shared" si="28"/>
        <v>0.42749999999999994</v>
      </c>
      <c r="M215" s="104">
        <f t="shared" si="29"/>
        <v>0.32250000000000006</v>
      </c>
      <c r="N215" s="27" t="s">
        <v>41</v>
      </c>
      <c r="O215" s="27" t="s">
        <v>97</v>
      </c>
      <c r="P215" s="27" t="s">
        <v>75</v>
      </c>
      <c r="Q215" s="27"/>
    </row>
    <row r="216" spans="1:17" ht="43.5" customHeight="1" x14ac:dyDescent="0.3">
      <c r="A216" s="108">
        <f t="shared" si="33"/>
        <v>2</v>
      </c>
      <c r="B216" s="105" t="str">
        <f>VLOOKUP(LEFT(F216,2),Tácticas!C:D,2,FALSE)</f>
        <v>Impact</v>
      </c>
      <c r="C216" s="46" t="str">
        <f t="shared" si="32"/>
        <v>IP</v>
      </c>
      <c r="D216" s="45" t="str">
        <f>VLOOKUP(LEFT(F216,6),Técnicas!C:D,2,FALSE)</f>
        <v>Data Encrypted for Impact</v>
      </c>
      <c r="E216" s="45" t="str">
        <f t="shared" si="31"/>
        <v>IP-DEI</v>
      </c>
      <c r="F216" s="74" t="s">
        <v>1189</v>
      </c>
      <c r="G216" s="102"/>
      <c r="H216" s="109"/>
      <c r="I216" s="28">
        <v>0.95</v>
      </c>
      <c r="J216" s="28">
        <v>0.8</v>
      </c>
      <c r="K216" s="28">
        <v>0.69</v>
      </c>
      <c r="L216" s="104">
        <f t="shared" si="28"/>
        <v>0.52439999999999998</v>
      </c>
      <c r="M216" s="104">
        <f t="shared" si="29"/>
        <v>0.42559999999999998</v>
      </c>
      <c r="N216" s="27" t="s">
        <v>273</v>
      </c>
      <c r="O216" s="27" t="s">
        <v>40</v>
      </c>
      <c r="P216" s="27" t="s">
        <v>70</v>
      </c>
      <c r="Q216" s="27"/>
    </row>
    <row r="217" spans="1:17" ht="43.5" customHeight="1" x14ac:dyDescent="0.3">
      <c r="A217" s="108">
        <f t="shared" si="33"/>
        <v>2</v>
      </c>
      <c r="B217" s="105" t="str">
        <f>VLOOKUP(LEFT(F217,2),Tácticas!C:D,2,FALSE)</f>
        <v>Impact</v>
      </c>
      <c r="C217" s="46" t="str">
        <f t="shared" si="32"/>
        <v>IP</v>
      </c>
      <c r="D217" s="45" t="str">
        <f>VLOOKUP(LEFT(F217,6),Técnicas!C:D,2,FALSE)</f>
        <v>Data Manipulation</v>
      </c>
      <c r="E217" s="45" t="str">
        <f t="shared" si="31"/>
        <v>IP-DMA</v>
      </c>
      <c r="F217" s="74" t="s">
        <v>1190</v>
      </c>
      <c r="G217" s="102"/>
      <c r="H217" s="109"/>
      <c r="I217" s="28">
        <v>0.82</v>
      </c>
      <c r="J217" s="28">
        <v>0.7</v>
      </c>
      <c r="K217" s="28">
        <v>0.85</v>
      </c>
      <c r="L217" s="104">
        <f t="shared" si="28"/>
        <v>0.48789999999999994</v>
      </c>
      <c r="M217" s="104">
        <f t="shared" si="29"/>
        <v>0.33210000000000001</v>
      </c>
      <c r="N217" s="27" t="s">
        <v>45</v>
      </c>
      <c r="O217" s="27" t="s">
        <v>5</v>
      </c>
      <c r="P217" s="27" t="s">
        <v>80</v>
      </c>
      <c r="Q217" s="27"/>
    </row>
    <row r="218" spans="1:17" ht="43.5" customHeight="1" x14ac:dyDescent="0.3">
      <c r="A218" s="108">
        <f t="shared" si="33"/>
        <v>2</v>
      </c>
      <c r="B218" s="105" t="str">
        <f>VLOOKUP(LEFT(F218,2),Tácticas!C:D,2,FALSE)</f>
        <v>Impact</v>
      </c>
      <c r="C218" s="46" t="str">
        <f t="shared" si="32"/>
        <v>IP</v>
      </c>
      <c r="D218" s="45" t="str">
        <f>VLOOKUP(LEFT(F218,6),Técnicas!C:D,2,FALSE)</f>
        <v>Defacement</v>
      </c>
      <c r="E218" s="45" t="str">
        <f t="shared" si="31"/>
        <v>IP-DEF</v>
      </c>
      <c r="F218" s="74" t="s">
        <v>1191</v>
      </c>
      <c r="G218" s="102"/>
      <c r="H218" s="109"/>
      <c r="I218" s="28">
        <v>0.78</v>
      </c>
      <c r="J218" s="28">
        <v>0.63</v>
      </c>
      <c r="K218" s="28">
        <v>0.89</v>
      </c>
      <c r="L218" s="104">
        <f t="shared" si="28"/>
        <v>0.43734600000000001</v>
      </c>
      <c r="M218" s="104">
        <f t="shared" si="29"/>
        <v>0.34265400000000001</v>
      </c>
      <c r="N218" s="27" t="s">
        <v>45</v>
      </c>
      <c r="O218" s="27" t="s">
        <v>269</v>
      </c>
      <c r="P218" s="27" t="s">
        <v>79</v>
      </c>
      <c r="Q218" s="27"/>
    </row>
    <row r="219" spans="1:17" ht="43.5" customHeight="1" x14ac:dyDescent="0.3">
      <c r="A219" s="108">
        <f t="shared" si="33"/>
        <v>2</v>
      </c>
      <c r="B219" s="105" t="str">
        <f>VLOOKUP(LEFT(F219,2),Tácticas!C:D,2,FALSE)</f>
        <v>Impact</v>
      </c>
      <c r="C219" s="46" t="str">
        <f t="shared" si="32"/>
        <v>IP</v>
      </c>
      <c r="D219" s="45" t="str">
        <f>VLOOKUP(LEFT(F219,6),Técnicas!C:D,2,FALSE)</f>
        <v>Disk Wipe</v>
      </c>
      <c r="E219" s="45" t="str">
        <f t="shared" si="31"/>
        <v>IP-DWI</v>
      </c>
      <c r="F219" s="74" t="s">
        <v>1192</v>
      </c>
      <c r="G219" s="102"/>
      <c r="H219" s="109"/>
      <c r="I219" s="28">
        <v>0.78</v>
      </c>
      <c r="J219" s="28">
        <v>0.7</v>
      </c>
      <c r="K219" s="28">
        <v>0.9</v>
      </c>
      <c r="L219" s="104">
        <f t="shared" si="28"/>
        <v>0.49139999999999995</v>
      </c>
      <c r="M219" s="104">
        <f t="shared" si="29"/>
        <v>0.28860000000000008</v>
      </c>
      <c r="N219" s="27" t="s">
        <v>42</v>
      </c>
      <c r="O219" s="27" t="s">
        <v>40</v>
      </c>
      <c r="P219" s="27" t="s">
        <v>78</v>
      </c>
      <c r="Q219" s="27"/>
    </row>
    <row r="220" spans="1:17" ht="43.5" customHeight="1" x14ac:dyDescent="0.3">
      <c r="A220" s="108">
        <f t="shared" si="33"/>
        <v>2</v>
      </c>
      <c r="B220" s="105" t="str">
        <f>VLOOKUP(LEFT(F220,2),Tácticas!C:D,2,FALSE)</f>
        <v>Impact</v>
      </c>
      <c r="C220" s="46" t="str">
        <f t="shared" si="32"/>
        <v>IP</v>
      </c>
      <c r="D220" s="45" t="str">
        <f>VLOOKUP(LEFT(F220,6),Técnicas!C:D,2,FALSE)</f>
        <v>Endpoint Denial of Service</v>
      </c>
      <c r="E220" s="45" t="str">
        <f t="shared" si="31"/>
        <v>IP-EDS</v>
      </c>
      <c r="F220" s="74" t="s">
        <v>1193</v>
      </c>
      <c r="G220" s="102"/>
      <c r="H220" s="109"/>
      <c r="I220" s="28">
        <v>0.75</v>
      </c>
      <c r="J220" s="28">
        <v>0.6</v>
      </c>
      <c r="K220" s="28">
        <v>0.95</v>
      </c>
      <c r="L220" s="104">
        <f t="shared" si="28"/>
        <v>0.42749999999999994</v>
      </c>
      <c r="M220" s="104">
        <f t="shared" si="29"/>
        <v>0.32250000000000006</v>
      </c>
      <c r="N220" s="27" t="s">
        <v>42</v>
      </c>
      <c r="O220" s="27" t="s">
        <v>271</v>
      </c>
      <c r="P220" s="27" t="s">
        <v>72</v>
      </c>
      <c r="Q220" s="27"/>
    </row>
    <row r="221" spans="1:17" ht="43.5" customHeight="1" x14ac:dyDescent="0.3">
      <c r="A221" s="108">
        <f t="shared" si="33"/>
        <v>2</v>
      </c>
      <c r="B221" s="105" t="str">
        <f>VLOOKUP(LEFT(F221,2),Tácticas!C:D,2,FALSE)</f>
        <v>Impact</v>
      </c>
      <c r="C221" s="46" t="str">
        <f t="shared" si="32"/>
        <v>IP</v>
      </c>
      <c r="D221" s="45" t="str">
        <f>VLOOKUP(LEFT(F221,6),Técnicas!C:D,2,FALSE)</f>
        <v>Firmware Corruption</v>
      </c>
      <c r="E221" s="45" t="str">
        <f t="shared" si="31"/>
        <v>IP-FCO</v>
      </c>
      <c r="F221" s="74" t="s">
        <v>1194</v>
      </c>
      <c r="G221" s="102"/>
      <c r="H221" s="109"/>
      <c r="I221" s="28">
        <v>0.95</v>
      </c>
      <c r="J221" s="28">
        <v>0.8</v>
      </c>
      <c r="K221" s="28">
        <v>0.69</v>
      </c>
      <c r="L221" s="104">
        <f t="shared" si="28"/>
        <v>0.52439999999999998</v>
      </c>
      <c r="M221" s="104">
        <f t="shared" si="29"/>
        <v>0.42559999999999998</v>
      </c>
      <c r="N221" s="27" t="s">
        <v>42</v>
      </c>
      <c r="O221" s="27" t="s">
        <v>272</v>
      </c>
      <c r="P221" s="27" t="s">
        <v>78</v>
      </c>
      <c r="Q221" s="27"/>
    </row>
    <row r="222" spans="1:17" ht="43.5" customHeight="1" x14ac:dyDescent="0.3">
      <c r="A222" s="108">
        <f t="shared" si="33"/>
        <v>2</v>
      </c>
      <c r="B222" s="105" t="str">
        <f>VLOOKUP(LEFT(F222,2),Tácticas!C:D,2,FALSE)</f>
        <v>Impact</v>
      </c>
      <c r="C222" s="46" t="str">
        <f t="shared" si="32"/>
        <v>IP</v>
      </c>
      <c r="D222" s="45" t="str">
        <f>VLOOKUP(LEFT(F222,6),Técnicas!C:D,2,FALSE)</f>
        <v>Inhibit System Recovery</v>
      </c>
      <c r="E222" s="45" t="str">
        <f t="shared" si="31"/>
        <v>IP-ISR</v>
      </c>
      <c r="F222" s="74" t="s">
        <v>1195</v>
      </c>
      <c r="G222" s="102"/>
      <c r="H222" s="109"/>
      <c r="I222" s="28">
        <v>0.9</v>
      </c>
      <c r="J222" s="28">
        <v>0.7</v>
      </c>
      <c r="K222" s="28">
        <v>0.5</v>
      </c>
      <c r="L222" s="104">
        <f t="shared" si="28"/>
        <v>0.315</v>
      </c>
      <c r="M222" s="104">
        <f t="shared" si="29"/>
        <v>0.58499999999999996</v>
      </c>
      <c r="N222" s="27" t="s">
        <v>67</v>
      </c>
      <c r="O222" s="27" t="s">
        <v>97</v>
      </c>
      <c r="P222" s="27" t="s">
        <v>80</v>
      </c>
      <c r="Q222" s="27"/>
    </row>
    <row r="223" spans="1:17" ht="43.5" customHeight="1" x14ac:dyDescent="0.3">
      <c r="A223" s="108">
        <f t="shared" si="33"/>
        <v>2</v>
      </c>
      <c r="B223" s="105" t="str">
        <f>VLOOKUP(LEFT(F223,2),Tácticas!C:D,2,FALSE)</f>
        <v>Impact</v>
      </c>
      <c r="C223" s="46" t="str">
        <f t="shared" si="32"/>
        <v>IP</v>
      </c>
      <c r="D223" s="45" t="str">
        <f>VLOOKUP(LEFT(F223,6),Técnicas!C:D,2,FALSE)</f>
        <v>Network Denial of Service</v>
      </c>
      <c r="E223" s="45" t="str">
        <f t="shared" si="31"/>
        <v>IP-NDS</v>
      </c>
      <c r="F223" s="74" t="s">
        <v>1196</v>
      </c>
      <c r="G223" s="102"/>
      <c r="H223" s="109"/>
      <c r="I223" s="28">
        <v>0.8</v>
      </c>
      <c r="J223" s="28">
        <v>0.5</v>
      </c>
      <c r="K223" s="28">
        <v>1</v>
      </c>
      <c r="L223" s="104">
        <f t="shared" si="28"/>
        <v>0.4</v>
      </c>
      <c r="M223" s="104">
        <f t="shared" si="29"/>
        <v>0.4</v>
      </c>
      <c r="N223" s="27" t="s">
        <v>43</v>
      </c>
      <c r="O223" s="27" t="s">
        <v>40</v>
      </c>
      <c r="P223" s="27" t="s">
        <v>79</v>
      </c>
      <c r="Q223" s="27"/>
    </row>
    <row r="224" spans="1:17" ht="43.5" customHeight="1" x14ac:dyDescent="0.3">
      <c r="A224" s="108">
        <f t="shared" si="33"/>
        <v>2</v>
      </c>
      <c r="B224" s="105" t="str">
        <f>VLOOKUP(LEFT(F224,2),Tácticas!C:D,2,FALSE)</f>
        <v>Impact</v>
      </c>
      <c r="C224" s="46" t="str">
        <f t="shared" si="32"/>
        <v>IP</v>
      </c>
      <c r="D224" s="45" t="str">
        <f>VLOOKUP(LEFT(F224,6),Técnicas!C:D,2,FALSE)</f>
        <v>Resource Hijacking</v>
      </c>
      <c r="E224" s="45" t="str">
        <f t="shared" si="31"/>
        <v>IP-RHI</v>
      </c>
      <c r="F224" s="74" t="s">
        <v>1197</v>
      </c>
      <c r="G224" s="102"/>
      <c r="H224" s="109"/>
      <c r="I224" s="28">
        <v>0.85</v>
      </c>
      <c r="J224" s="28">
        <v>0.6</v>
      </c>
      <c r="K224" s="28">
        <v>0.93</v>
      </c>
      <c r="L224" s="104">
        <f t="shared" si="28"/>
        <v>0.47430000000000005</v>
      </c>
      <c r="M224" s="104">
        <f t="shared" si="29"/>
        <v>0.37569999999999992</v>
      </c>
      <c r="N224" s="27" t="s">
        <v>273</v>
      </c>
      <c r="O224" s="27" t="s">
        <v>97</v>
      </c>
      <c r="P224" s="27" t="s">
        <v>70</v>
      </c>
      <c r="Q224" s="27"/>
    </row>
    <row r="225" spans="1:17" ht="43.5" customHeight="1" x14ac:dyDescent="0.3">
      <c r="A225" s="108">
        <f t="shared" si="33"/>
        <v>2</v>
      </c>
      <c r="B225" s="105" t="str">
        <f>VLOOKUP(LEFT(F225,2),Tácticas!C:D,2,FALSE)</f>
        <v>Impact</v>
      </c>
      <c r="C225" s="46" t="str">
        <f t="shared" si="32"/>
        <v>IP</v>
      </c>
      <c r="D225" s="45" t="str">
        <f>VLOOKUP(LEFT(F225,6),Técnicas!C:D,2,FALSE)</f>
        <v>Service Stop</v>
      </c>
      <c r="E225" s="45" t="str">
        <f t="shared" si="31"/>
        <v>IP-SST</v>
      </c>
      <c r="F225" s="74" t="s">
        <v>1198</v>
      </c>
      <c r="G225" s="102"/>
      <c r="H225" s="109"/>
      <c r="I225" s="28">
        <v>0.92</v>
      </c>
      <c r="J225" s="28">
        <v>0.65</v>
      </c>
      <c r="K225" s="28">
        <v>0.59</v>
      </c>
      <c r="L225" s="104">
        <f t="shared" si="28"/>
        <v>0.35282000000000002</v>
      </c>
      <c r="M225" s="104">
        <f t="shared" si="29"/>
        <v>0.56718000000000002</v>
      </c>
      <c r="N225" s="27" t="s">
        <v>45</v>
      </c>
      <c r="O225" s="27" t="s">
        <v>269</v>
      </c>
      <c r="P225" s="27" t="s">
        <v>71</v>
      </c>
      <c r="Q225" s="27"/>
    </row>
    <row r="226" spans="1:17" ht="43.5" customHeight="1" x14ac:dyDescent="0.3">
      <c r="A226" s="108">
        <f t="shared" si="33"/>
        <v>2</v>
      </c>
      <c r="B226" s="105" t="str">
        <f>VLOOKUP(LEFT(F226,2),Tácticas!C:D,2,FALSE)</f>
        <v>Impact</v>
      </c>
      <c r="C226" s="46" t="str">
        <f t="shared" si="32"/>
        <v>IP</v>
      </c>
      <c r="D226" s="45" t="str">
        <f>VLOOKUP(LEFT(F226,6),Técnicas!C:D,2,FALSE)</f>
        <v>System Shutdown/Reboot</v>
      </c>
      <c r="E226" s="45" t="str">
        <f t="shared" si="31"/>
        <v>IP-SSR</v>
      </c>
      <c r="F226" s="74" t="s">
        <v>1199</v>
      </c>
      <c r="G226" s="102"/>
      <c r="H226" s="109"/>
      <c r="I226" s="28">
        <v>0.82</v>
      </c>
      <c r="J226" s="28">
        <v>0.7</v>
      </c>
      <c r="K226" s="28">
        <v>0.85</v>
      </c>
      <c r="L226" s="104">
        <f t="shared" si="28"/>
        <v>0.48789999999999994</v>
      </c>
      <c r="M226" s="104">
        <f t="shared" si="29"/>
        <v>0.33210000000000001</v>
      </c>
      <c r="N226" s="27" t="s">
        <v>44</v>
      </c>
      <c r="O226" s="27" t="s">
        <v>97</v>
      </c>
      <c r="P226" s="27" t="s">
        <v>78</v>
      </c>
      <c r="Q226" s="27"/>
    </row>
    <row r="227" spans="1:17" ht="43.5" customHeight="1" x14ac:dyDescent="0.3">
      <c r="A227" s="108">
        <f t="shared" si="33"/>
        <v>6</v>
      </c>
      <c r="B227" s="105" t="str">
        <f>VLOOKUP(LEFT(F227,2),Tácticas!C:D,2,FALSE)</f>
        <v>Reconnaissance</v>
      </c>
      <c r="C227" s="46" t="str">
        <f t="shared" ref="C227:C290" si="34">LEFT(E227,2)</f>
        <v>RE</v>
      </c>
      <c r="D227" s="45" t="str">
        <f>VLOOKUP(LEFT(F227,6),Técnicas!C:D,2,FALSE)</f>
        <v>Active Scanning</v>
      </c>
      <c r="E227" s="45" t="str">
        <f t="shared" si="31"/>
        <v>RE-POS</v>
      </c>
      <c r="F227" s="74" t="s">
        <v>1200</v>
      </c>
      <c r="G227" s="102"/>
      <c r="H227" s="109"/>
      <c r="I227" s="28">
        <v>0.78</v>
      </c>
      <c r="J227" s="28">
        <v>0.63</v>
      </c>
      <c r="K227" s="28">
        <v>0.89</v>
      </c>
      <c r="L227" s="104">
        <f t="shared" si="28"/>
        <v>0.43734600000000001</v>
      </c>
      <c r="M227" s="104">
        <f t="shared" si="29"/>
        <v>0.34265400000000001</v>
      </c>
      <c r="N227" s="27" t="s">
        <v>42</v>
      </c>
      <c r="O227" s="27" t="s">
        <v>271</v>
      </c>
      <c r="P227" s="27" t="s">
        <v>72</v>
      </c>
      <c r="Q227" s="27"/>
    </row>
    <row r="228" spans="1:17" ht="43.5" customHeight="1" x14ac:dyDescent="0.3">
      <c r="A228" s="108">
        <f t="shared" si="33"/>
        <v>6</v>
      </c>
      <c r="B228" s="105" t="str">
        <f>VLOOKUP(LEFT(F228,2),Tácticas!C:D,2,FALSE)</f>
        <v>Reconnaissance</v>
      </c>
      <c r="C228" s="46" t="str">
        <f t="shared" si="34"/>
        <v>RE</v>
      </c>
      <c r="D228" s="45" t="str">
        <f>VLOOKUP(LEFT(F228,6),Técnicas!C:D,2,FALSE)</f>
        <v>Gather Victim Host Information</v>
      </c>
      <c r="E228" s="45" t="str">
        <f t="shared" si="31"/>
        <v>RE-MAP</v>
      </c>
      <c r="F228" s="74" t="s">
        <v>1201</v>
      </c>
      <c r="G228" s="102"/>
      <c r="H228" s="109"/>
      <c r="I228" s="28">
        <v>0.78</v>
      </c>
      <c r="J228" s="28">
        <v>0.7</v>
      </c>
      <c r="K228" s="28">
        <v>0.94</v>
      </c>
      <c r="L228" s="104">
        <f t="shared" si="28"/>
        <v>0.51323999999999992</v>
      </c>
      <c r="M228" s="104">
        <f t="shared" si="29"/>
        <v>0.26676000000000011</v>
      </c>
      <c r="N228" s="27" t="s">
        <v>67</v>
      </c>
      <c r="O228" s="27" t="s">
        <v>5</v>
      </c>
      <c r="P228" s="27" t="s">
        <v>79</v>
      </c>
      <c r="Q228" s="27"/>
    </row>
    <row r="229" spans="1:17" ht="43.5" customHeight="1" x14ac:dyDescent="0.3">
      <c r="A229" s="108">
        <f t="shared" si="33"/>
        <v>6</v>
      </c>
      <c r="B229" s="105" t="str">
        <f>VLOOKUP(LEFT(F229,2),Tácticas!C:D,2,FALSE)</f>
        <v>Reconnaissance</v>
      </c>
      <c r="C229" s="46" t="str">
        <f t="shared" si="34"/>
        <v>RE</v>
      </c>
      <c r="D229" s="45" t="str">
        <f>VLOOKUP(LEFT(F229,6),Técnicas!C:D,2,FALSE)</f>
        <v>Gather Victim Identity Information</v>
      </c>
      <c r="E229" s="45" t="str">
        <f t="shared" si="31"/>
        <v>RE-FIP</v>
      </c>
      <c r="F229" s="74" t="s">
        <v>1202</v>
      </c>
      <c r="G229" s="102"/>
      <c r="H229" s="109"/>
      <c r="I229" s="28">
        <v>0.9</v>
      </c>
      <c r="J229" s="28">
        <v>0.7</v>
      </c>
      <c r="K229" s="28">
        <v>0.5</v>
      </c>
      <c r="L229" s="104">
        <f t="shared" si="28"/>
        <v>0.315</v>
      </c>
      <c r="M229" s="104">
        <f t="shared" si="29"/>
        <v>0.58499999999999996</v>
      </c>
      <c r="N229" s="27" t="s">
        <v>44</v>
      </c>
      <c r="O229" s="27" t="s">
        <v>40</v>
      </c>
      <c r="P229" s="27" t="s">
        <v>78</v>
      </c>
      <c r="Q229" s="27"/>
    </row>
    <row r="230" spans="1:17" ht="43.5" customHeight="1" x14ac:dyDescent="0.3">
      <c r="A230" s="108">
        <f t="shared" si="33"/>
        <v>6</v>
      </c>
      <c r="B230" s="105" t="str">
        <f>VLOOKUP(LEFT(F230,2),Tácticas!C:D,2,FALSE)</f>
        <v>Reconnaissance</v>
      </c>
      <c r="C230" s="46" t="str">
        <f t="shared" si="34"/>
        <v>RE</v>
      </c>
      <c r="D230" s="45" t="str">
        <f>VLOOKUP(LEFT(F230,6),Técnicas!C:D,2,FALSE)</f>
        <v xml:space="preserve">Gather Victim Network Information </v>
      </c>
      <c r="E230" s="45" t="str">
        <f t="shared" si="31"/>
        <v>RE-PAS</v>
      </c>
      <c r="F230" s="74" t="s">
        <v>1203</v>
      </c>
      <c r="G230" s="102"/>
      <c r="H230" s="109"/>
      <c r="I230" s="28">
        <v>0.8</v>
      </c>
      <c r="J230" s="28">
        <v>0.5</v>
      </c>
      <c r="K230" s="28">
        <v>1</v>
      </c>
      <c r="L230" s="104">
        <f t="shared" si="28"/>
        <v>0.4</v>
      </c>
      <c r="M230" s="104">
        <f t="shared" si="29"/>
        <v>0.4</v>
      </c>
      <c r="N230" s="27" t="s">
        <v>41</v>
      </c>
      <c r="O230" s="27" t="s">
        <v>270</v>
      </c>
      <c r="P230" s="27" t="s">
        <v>77</v>
      </c>
      <c r="Q230" s="27"/>
    </row>
    <row r="231" spans="1:17" ht="43.5" customHeight="1" x14ac:dyDescent="0.3">
      <c r="A231" s="108">
        <f t="shared" si="33"/>
        <v>6</v>
      </c>
      <c r="B231" s="105" t="str">
        <f>VLOOKUP(LEFT(F231,2),Tácticas!C:D,2,FALSE)</f>
        <v>Reconnaissance</v>
      </c>
      <c r="C231" s="46" t="str">
        <f t="shared" si="34"/>
        <v>RE</v>
      </c>
      <c r="D231" s="45" t="str">
        <f>VLOOKUP(LEFT(F231,6),Técnicas!C:D,2,FALSE)</f>
        <v xml:space="preserve">Gather Victim Org Information </v>
      </c>
      <c r="E231" s="45" t="str">
        <f t="shared" si="31"/>
        <v>RE-BRU</v>
      </c>
      <c r="F231" s="74" t="s">
        <v>1204</v>
      </c>
      <c r="G231" s="102"/>
      <c r="H231" s="109"/>
      <c r="I231" s="28">
        <v>0.85</v>
      </c>
      <c r="J231" s="28">
        <v>0.6</v>
      </c>
      <c r="K231" s="28">
        <v>0.92</v>
      </c>
      <c r="L231" s="104">
        <f t="shared" si="28"/>
        <v>0.46920000000000001</v>
      </c>
      <c r="M231" s="104">
        <f t="shared" si="29"/>
        <v>0.38079999999999997</v>
      </c>
      <c r="N231" s="27" t="s">
        <v>45</v>
      </c>
      <c r="O231" s="27" t="s">
        <v>97</v>
      </c>
      <c r="P231" s="27" t="s">
        <v>72</v>
      </c>
      <c r="Q231" s="27"/>
    </row>
    <row r="232" spans="1:17" ht="43.5" customHeight="1" x14ac:dyDescent="0.3">
      <c r="A232" s="108">
        <f t="shared" si="33"/>
        <v>6</v>
      </c>
      <c r="B232" s="105" t="str">
        <f>VLOOKUP(LEFT(F232,2),Tácticas!C:D,2,FALSE)</f>
        <v>Reconnaissance</v>
      </c>
      <c r="C232" s="46" t="str">
        <f t="shared" si="34"/>
        <v>RE</v>
      </c>
      <c r="D232" s="45" t="str">
        <f>VLOOKUP(LEFT(F232,6),Técnicas!C:D,2,FALSE)</f>
        <v>Phishing for Information</v>
      </c>
      <c r="E232" s="45" t="str">
        <f t="shared" si="31"/>
        <v>RE-SEN</v>
      </c>
      <c r="F232" s="74" t="s">
        <v>1205</v>
      </c>
      <c r="G232" s="102"/>
      <c r="H232" s="109"/>
      <c r="I232" s="28">
        <v>0.92</v>
      </c>
      <c r="J232" s="28">
        <v>0.65</v>
      </c>
      <c r="K232" s="28">
        <v>0.59</v>
      </c>
      <c r="L232" s="104">
        <f t="shared" si="28"/>
        <v>0.35282000000000002</v>
      </c>
      <c r="M232" s="104">
        <f t="shared" si="29"/>
        <v>0.56718000000000002</v>
      </c>
      <c r="N232" s="27" t="s">
        <v>42</v>
      </c>
      <c r="O232" s="27" t="s">
        <v>272</v>
      </c>
      <c r="P232" s="27" t="s">
        <v>71</v>
      </c>
      <c r="Q232" s="27"/>
    </row>
    <row r="233" spans="1:17" ht="43.5" customHeight="1" x14ac:dyDescent="0.3">
      <c r="A233" s="108">
        <f t="shared" si="33"/>
        <v>6</v>
      </c>
      <c r="B233" s="105" t="str">
        <f>VLOOKUP(LEFT(F233,2),Tácticas!C:D,2,FALSE)</f>
        <v>Reconnaissance</v>
      </c>
      <c r="C233" s="46" t="str">
        <f t="shared" si="34"/>
        <v>RE</v>
      </c>
      <c r="D233" s="45" t="str">
        <f>VLOOKUP(LEFT(F233,6),Técnicas!C:D,2,FALSE)</f>
        <v>Search Closed Sources</v>
      </c>
      <c r="E233" s="45" t="str">
        <f t="shared" si="31"/>
        <v>RE-PHI</v>
      </c>
      <c r="F233" s="74" t="s">
        <v>1206</v>
      </c>
      <c r="G233" s="102"/>
      <c r="H233" s="109"/>
      <c r="I233" s="28">
        <v>0.82</v>
      </c>
      <c r="J233" s="28">
        <v>0.7</v>
      </c>
      <c r="K233" s="28">
        <v>0.85</v>
      </c>
      <c r="L233" s="104">
        <f t="shared" si="28"/>
        <v>0.48789999999999994</v>
      </c>
      <c r="M233" s="104">
        <f t="shared" si="29"/>
        <v>0.33210000000000001</v>
      </c>
      <c r="N233" s="27" t="s">
        <v>67</v>
      </c>
      <c r="O233" s="27" t="s">
        <v>40</v>
      </c>
      <c r="P233" s="27" t="s">
        <v>77</v>
      </c>
      <c r="Q233" s="27"/>
    </row>
    <row r="234" spans="1:17" ht="43.5" customHeight="1" x14ac:dyDescent="0.3">
      <c r="A234" s="108">
        <f t="shared" si="33"/>
        <v>6</v>
      </c>
      <c r="B234" s="105" t="str">
        <f>VLOOKUP(LEFT(F234,2),Tácticas!C:D,2,FALSE)</f>
        <v>Reconnaissance</v>
      </c>
      <c r="C234" s="46" t="str">
        <f t="shared" si="34"/>
        <v>RE</v>
      </c>
      <c r="D234" s="45" t="str">
        <f>VLOOKUP(LEFT(F234,6),Técnicas!C:D,2,FALSE)</f>
        <v>Search Open Technical Databases</v>
      </c>
      <c r="E234" s="45" t="str">
        <f t="shared" si="31"/>
        <v>RE-SOD</v>
      </c>
      <c r="F234" s="74" t="s">
        <v>1207</v>
      </c>
      <c r="G234" s="102"/>
      <c r="H234" s="109"/>
      <c r="I234" s="28">
        <v>0.78</v>
      </c>
      <c r="J234" s="28">
        <v>0.63</v>
      </c>
      <c r="K234" s="28">
        <v>0.89</v>
      </c>
      <c r="L234" s="104">
        <f t="shared" si="28"/>
        <v>0.43734600000000001</v>
      </c>
      <c r="M234" s="104">
        <f t="shared" si="29"/>
        <v>0.34265400000000001</v>
      </c>
      <c r="N234" s="27"/>
      <c r="O234" s="27"/>
      <c r="P234" s="27"/>
      <c r="Q234" s="27"/>
    </row>
    <row r="235" spans="1:17" ht="43.5" customHeight="1" x14ac:dyDescent="0.3">
      <c r="A235" s="108">
        <f t="shared" si="33"/>
        <v>6</v>
      </c>
      <c r="B235" s="105" t="str">
        <f>VLOOKUP(LEFT(F235,2),Tácticas!C:D,2,FALSE)</f>
        <v>Reconnaissance</v>
      </c>
      <c r="C235" s="46" t="str">
        <f t="shared" si="34"/>
        <v>RE</v>
      </c>
      <c r="D235" s="45" t="str">
        <f>VLOOKUP(LEFT(F235,6),Técnicas!C:D,2,FALSE)</f>
        <v xml:space="preserve">Search Open Websites/Domains </v>
      </c>
      <c r="E235" s="45" t="str">
        <f t="shared" si="31"/>
        <v>RE-SOW</v>
      </c>
      <c r="F235" s="74" t="s">
        <v>1208</v>
      </c>
      <c r="G235" s="102"/>
      <c r="H235" s="109"/>
      <c r="I235" s="28">
        <v>0.78</v>
      </c>
      <c r="J235" s="28">
        <v>0.7</v>
      </c>
      <c r="K235" s="28">
        <v>0.86</v>
      </c>
      <c r="L235" s="104">
        <f t="shared" ref="L235:L298" si="35">I235*J235*K235</f>
        <v>0.46955999999999992</v>
      </c>
      <c r="M235" s="104">
        <f t="shared" ref="M235:M298" si="36">I235-L235</f>
        <v>0.3104400000000001</v>
      </c>
      <c r="N235" s="27"/>
      <c r="O235" s="27"/>
      <c r="P235" s="27"/>
      <c r="Q235" s="27"/>
    </row>
    <row r="236" spans="1:17" ht="43.5" customHeight="1" x14ac:dyDescent="0.3">
      <c r="A236" s="108">
        <f t="shared" si="33"/>
        <v>6</v>
      </c>
      <c r="B236" s="105" t="str">
        <f>VLOOKUP(LEFT(F236,2),Tácticas!C:D,2,FALSE)</f>
        <v>Reconnaissance</v>
      </c>
      <c r="C236" s="46" t="str">
        <f t="shared" si="34"/>
        <v>RE</v>
      </c>
      <c r="D236" s="45" t="str">
        <f>VLOOKUP(LEFT(F236,6),Técnicas!C:D,2,FALSE)</f>
        <v>Search Victim-Owned Websites</v>
      </c>
      <c r="E236" s="45" t="str">
        <f t="shared" ref="E236:E299" si="37">LEFT(F236,6)</f>
        <v>RE-SVW</v>
      </c>
      <c r="F236" s="74" t="s">
        <v>1209</v>
      </c>
      <c r="G236" s="102"/>
      <c r="H236" s="109"/>
      <c r="I236" s="28">
        <v>0.9</v>
      </c>
      <c r="J236" s="28">
        <v>0.7</v>
      </c>
      <c r="K236" s="28">
        <v>0.5</v>
      </c>
      <c r="L236" s="104">
        <f t="shared" si="35"/>
        <v>0.315</v>
      </c>
      <c r="M236" s="104">
        <f t="shared" si="36"/>
        <v>0.58499999999999996</v>
      </c>
      <c r="N236" s="27"/>
      <c r="O236" s="27"/>
      <c r="P236" s="27"/>
      <c r="Q236" s="27"/>
    </row>
    <row r="237" spans="1:17" ht="43.5" customHeight="1" x14ac:dyDescent="0.3">
      <c r="A237" s="108">
        <f t="shared" si="33"/>
        <v>1</v>
      </c>
      <c r="B237" s="105" t="str">
        <f>VLOOKUP(LEFT(F237,2),Tácticas!C:D,2,FALSE)</f>
        <v>Resource Development</v>
      </c>
      <c r="C237" s="46" t="str">
        <f t="shared" si="34"/>
        <v>RD</v>
      </c>
      <c r="D237" s="45" t="str">
        <f>VLOOKUP(LEFT(F237,6),Técnicas!C:D,2,FALSE)</f>
        <v>Acquire Infrastructure</v>
      </c>
      <c r="E237" s="45" t="str">
        <f t="shared" si="37"/>
        <v>RD-AIT</v>
      </c>
      <c r="F237" s="74" t="s">
        <v>1210</v>
      </c>
      <c r="G237" s="102"/>
      <c r="H237" s="109"/>
      <c r="I237" s="28">
        <v>0.8</v>
      </c>
      <c r="J237" s="28">
        <v>0.5</v>
      </c>
      <c r="K237" s="28">
        <v>1</v>
      </c>
      <c r="L237" s="104">
        <f t="shared" si="35"/>
        <v>0.4</v>
      </c>
      <c r="M237" s="104">
        <f t="shared" si="36"/>
        <v>0.4</v>
      </c>
      <c r="N237" s="27"/>
      <c r="O237" s="27"/>
      <c r="P237" s="27"/>
      <c r="Q237" s="27"/>
    </row>
    <row r="238" spans="1:17" ht="43.5" customHeight="1" x14ac:dyDescent="0.3">
      <c r="A238" s="108">
        <f t="shared" si="33"/>
        <v>1</v>
      </c>
      <c r="B238" s="105" t="str">
        <f>VLOOKUP(LEFT(F238,2),Tácticas!C:D,2,FALSE)</f>
        <v>Resource Development</v>
      </c>
      <c r="C238" s="46" t="str">
        <f t="shared" si="34"/>
        <v>RD</v>
      </c>
      <c r="D238" s="45" t="str">
        <f>VLOOKUP(LEFT(F238,6),Técnicas!C:D,2,FALSE)</f>
        <v>Compromise Accounts</v>
      </c>
      <c r="E238" s="45" t="str">
        <f t="shared" si="37"/>
        <v>RD-CAC</v>
      </c>
      <c r="F238" s="74" t="s">
        <v>1211</v>
      </c>
      <c r="G238" s="102"/>
      <c r="H238" s="109"/>
      <c r="I238" s="28">
        <v>0.85</v>
      </c>
      <c r="J238" s="28">
        <v>0.6</v>
      </c>
      <c r="K238" s="28">
        <v>0.8</v>
      </c>
      <c r="L238" s="104">
        <f t="shared" si="35"/>
        <v>0.40800000000000003</v>
      </c>
      <c r="M238" s="104">
        <f t="shared" si="36"/>
        <v>0.44199999999999995</v>
      </c>
      <c r="N238" s="27"/>
      <c r="O238" s="27"/>
      <c r="P238" s="27"/>
      <c r="Q238" s="27"/>
    </row>
    <row r="239" spans="1:17" ht="43.5" customHeight="1" x14ac:dyDescent="0.3">
      <c r="A239" s="108">
        <f t="shared" si="33"/>
        <v>1</v>
      </c>
      <c r="B239" s="105" t="str">
        <f>VLOOKUP(LEFT(F239,2),Tácticas!C:D,2,FALSE)</f>
        <v>Resource Development</v>
      </c>
      <c r="C239" s="46" t="str">
        <f t="shared" si="34"/>
        <v>RD</v>
      </c>
      <c r="D239" s="45" t="str">
        <f>VLOOKUP(LEFT(F239,6),Técnicas!C:D,2,FALSE)</f>
        <v>Compromise Infrastructure</v>
      </c>
      <c r="E239" s="45" t="str">
        <f t="shared" si="37"/>
        <v>RD-CIT</v>
      </c>
      <c r="F239" s="74" t="s">
        <v>1212</v>
      </c>
      <c r="G239" s="102"/>
      <c r="H239" s="109"/>
      <c r="I239" s="28">
        <v>0.92</v>
      </c>
      <c r="J239" s="28">
        <v>0.65</v>
      </c>
      <c r="K239" s="28">
        <v>0.59</v>
      </c>
      <c r="L239" s="104">
        <f t="shared" si="35"/>
        <v>0.35282000000000002</v>
      </c>
      <c r="M239" s="104">
        <f t="shared" si="36"/>
        <v>0.56718000000000002</v>
      </c>
      <c r="N239" s="27"/>
      <c r="O239" s="27"/>
      <c r="P239" s="27"/>
      <c r="Q239" s="27"/>
    </row>
    <row r="240" spans="1:17" ht="43.5" customHeight="1" x14ac:dyDescent="0.3">
      <c r="A240" s="108">
        <f t="shared" si="33"/>
        <v>1</v>
      </c>
      <c r="B240" s="105" t="str">
        <f>VLOOKUP(LEFT(F240,2),Tácticas!C:D,2,FALSE)</f>
        <v>Resource Development</v>
      </c>
      <c r="C240" s="46" t="str">
        <f t="shared" si="34"/>
        <v>RD</v>
      </c>
      <c r="D240" s="45" t="str">
        <f>VLOOKUP(LEFT(F240,6),Técnicas!C:D,2,FALSE)</f>
        <v>Develop Capabilities</v>
      </c>
      <c r="E240" s="45" t="str">
        <f t="shared" si="37"/>
        <v>RD-DCB</v>
      </c>
      <c r="F240" s="74" t="s">
        <v>1213</v>
      </c>
      <c r="G240" s="102"/>
      <c r="H240" s="109"/>
      <c r="I240" s="28">
        <v>0.82</v>
      </c>
      <c r="J240" s="28">
        <v>0.7</v>
      </c>
      <c r="K240" s="28">
        <v>0.85</v>
      </c>
      <c r="L240" s="104">
        <f t="shared" si="35"/>
        <v>0.48789999999999994</v>
      </c>
      <c r="M240" s="104">
        <f t="shared" si="36"/>
        <v>0.33210000000000001</v>
      </c>
      <c r="N240" s="27"/>
      <c r="O240" s="27"/>
      <c r="P240" s="27"/>
      <c r="Q240" s="27"/>
    </row>
    <row r="241" spans="1:17" ht="43.5" customHeight="1" x14ac:dyDescent="0.3">
      <c r="A241" s="108">
        <f t="shared" si="33"/>
        <v>1</v>
      </c>
      <c r="B241" s="105" t="str">
        <f>VLOOKUP(LEFT(F241,2),Tácticas!C:D,2,FALSE)</f>
        <v>Resource Development</v>
      </c>
      <c r="C241" s="46" t="str">
        <f t="shared" si="34"/>
        <v>RD</v>
      </c>
      <c r="D241" s="45" t="str">
        <f>VLOOKUP(LEFT(F241,6),Técnicas!C:D,2,FALSE)</f>
        <v>Establish Accounts</v>
      </c>
      <c r="E241" s="45" t="str">
        <f t="shared" si="37"/>
        <v>RD-EAC</v>
      </c>
      <c r="F241" s="74" t="s">
        <v>1214</v>
      </c>
      <c r="G241" s="102"/>
      <c r="H241" s="109"/>
      <c r="I241" s="28">
        <v>0.78</v>
      </c>
      <c r="J241" s="28">
        <v>0.63</v>
      </c>
      <c r="K241" s="28">
        <v>0.89</v>
      </c>
      <c r="L241" s="104">
        <f t="shared" si="35"/>
        <v>0.43734600000000001</v>
      </c>
      <c r="M241" s="104">
        <f t="shared" si="36"/>
        <v>0.34265400000000001</v>
      </c>
      <c r="N241" s="27"/>
      <c r="O241" s="27"/>
      <c r="P241" s="27"/>
      <c r="Q241" s="27"/>
    </row>
    <row r="242" spans="1:17" ht="43.5" customHeight="1" x14ac:dyDescent="0.3">
      <c r="A242" s="108">
        <f t="shared" si="33"/>
        <v>1</v>
      </c>
      <c r="B242" s="105" t="str">
        <f>VLOOKUP(LEFT(F242,2),Tácticas!C:D,2,FALSE)</f>
        <v>Resource Development</v>
      </c>
      <c r="C242" s="46" t="str">
        <f t="shared" si="34"/>
        <v>RD</v>
      </c>
      <c r="D242" s="45" t="str">
        <f>VLOOKUP(LEFT(F242,6),Técnicas!C:D,2,FALSE)</f>
        <v>Obtain Capabilities</v>
      </c>
      <c r="E242" s="45" t="str">
        <f t="shared" si="37"/>
        <v>RD-OCP</v>
      </c>
      <c r="F242" s="74" t="s">
        <v>1215</v>
      </c>
      <c r="G242" s="102"/>
      <c r="H242" s="109"/>
      <c r="I242" s="28">
        <v>0.78</v>
      </c>
      <c r="J242" s="28">
        <v>0.7</v>
      </c>
      <c r="K242" s="28">
        <v>0.91</v>
      </c>
      <c r="L242" s="104">
        <f t="shared" si="35"/>
        <v>0.49685999999999997</v>
      </c>
      <c r="M242" s="104">
        <f t="shared" si="36"/>
        <v>0.28314000000000006</v>
      </c>
      <c r="N242" s="27"/>
      <c r="O242" s="27"/>
      <c r="P242" s="27"/>
      <c r="Q242" s="27"/>
    </row>
    <row r="243" spans="1:17" ht="43.5" customHeight="1" x14ac:dyDescent="0.3">
      <c r="A243" s="108">
        <f t="shared" si="33"/>
        <v>1</v>
      </c>
      <c r="B243" s="105" t="str">
        <f>VLOOKUP(LEFT(F243,2),Tácticas!C:D,2,FALSE)</f>
        <v>Resource Development</v>
      </c>
      <c r="C243" s="46" t="str">
        <f t="shared" si="34"/>
        <v>RD</v>
      </c>
      <c r="D243" s="45" t="str">
        <f>VLOOKUP(LEFT(F243,6),Técnicas!C:D,2,FALSE)</f>
        <v>Stage Capabilities</v>
      </c>
      <c r="E243" s="45" t="str">
        <f t="shared" si="37"/>
        <v>RD-SCP</v>
      </c>
      <c r="F243" s="74" t="s">
        <v>1216</v>
      </c>
      <c r="G243" s="102"/>
      <c r="H243" s="109"/>
      <c r="I243" s="28">
        <v>0.9</v>
      </c>
      <c r="J243" s="28">
        <v>0.7</v>
      </c>
      <c r="K243" s="28">
        <v>0.5</v>
      </c>
      <c r="L243" s="104">
        <f t="shared" si="35"/>
        <v>0.315</v>
      </c>
      <c r="M243" s="104">
        <f t="shared" si="36"/>
        <v>0.58499999999999996</v>
      </c>
      <c r="N243" s="27"/>
      <c r="O243" s="27"/>
      <c r="P243" s="27"/>
      <c r="Q243" s="27"/>
    </row>
    <row r="244" spans="1:17" ht="43.5" customHeight="1" x14ac:dyDescent="0.3">
      <c r="A244" s="108">
        <f t="shared" si="33"/>
        <v>1</v>
      </c>
      <c r="B244" s="105" t="str">
        <f>VLOOKUP(LEFT(F244,2),Tácticas!C:D,2,FALSE)</f>
        <v>Initial Access</v>
      </c>
      <c r="C244" s="46" t="str">
        <f t="shared" si="34"/>
        <v>IA</v>
      </c>
      <c r="D244" s="45" t="str">
        <f>VLOOKUP(LEFT(F244,6),Técnicas!C:D,2,FALSE)</f>
        <v>Drive-by Compromise</v>
      </c>
      <c r="E244" s="45" t="str">
        <f t="shared" si="37"/>
        <v>IA-DBC</v>
      </c>
      <c r="F244" s="74" t="s">
        <v>1217</v>
      </c>
      <c r="G244" s="102"/>
      <c r="H244" s="109"/>
      <c r="I244" s="28">
        <v>0.8</v>
      </c>
      <c r="J244" s="28">
        <v>0.5</v>
      </c>
      <c r="K244" s="28">
        <v>1</v>
      </c>
      <c r="L244" s="104">
        <f t="shared" si="35"/>
        <v>0.4</v>
      </c>
      <c r="M244" s="104">
        <f t="shared" si="36"/>
        <v>0.4</v>
      </c>
      <c r="N244" s="27"/>
      <c r="O244" s="27"/>
      <c r="P244" s="27"/>
      <c r="Q244" s="27"/>
    </row>
    <row r="245" spans="1:17" ht="43.5" customHeight="1" x14ac:dyDescent="0.3">
      <c r="A245" s="108">
        <f t="shared" si="33"/>
        <v>1</v>
      </c>
      <c r="B245" s="105" t="str">
        <f>VLOOKUP(LEFT(F245,2),Tácticas!C:D,2,FALSE)</f>
        <v>Initial Access</v>
      </c>
      <c r="C245" s="46" t="str">
        <f t="shared" si="34"/>
        <v>IA</v>
      </c>
      <c r="D245" s="45" t="str">
        <f>VLOOKUP(LEFT(F245,6),Técnicas!C:D,2,FALSE)</f>
        <v>Exploit Public-Facing Application</v>
      </c>
      <c r="E245" s="45" t="str">
        <f t="shared" si="37"/>
        <v>IA-EPF</v>
      </c>
      <c r="F245" s="74" t="s">
        <v>1218</v>
      </c>
      <c r="G245" s="102"/>
      <c r="H245" s="109"/>
      <c r="I245" s="28">
        <v>0.85</v>
      </c>
      <c r="J245" s="28">
        <v>0.6</v>
      </c>
      <c r="K245" s="28">
        <v>0.93</v>
      </c>
      <c r="L245" s="104">
        <f t="shared" si="35"/>
        <v>0.47430000000000005</v>
      </c>
      <c r="M245" s="104">
        <f t="shared" si="36"/>
        <v>0.37569999999999992</v>
      </c>
      <c r="N245" s="27"/>
      <c r="O245" s="27"/>
      <c r="P245" s="27"/>
      <c r="Q245" s="27"/>
    </row>
    <row r="246" spans="1:17" ht="43.5" customHeight="1" x14ac:dyDescent="0.3">
      <c r="A246" s="108">
        <f t="shared" si="33"/>
        <v>1</v>
      </c>
      <c r="B246" s="105" t="str">
        <f>VLOOKUP(LEFT(F246,2),Tácticas!C:D,2,FALSE)</f>
        <v>Initial Access</v>
      </c>
      <c r="C246" s="46" t="str">
        <f t="shared" si="34"/>
        <v>IA</v>
      </c>
      <c r="D246" s="45" t="str">
        <f>VLOOKUP(LEFT(F246,6),Técnicas!C:D,2,FALSE)</f>
        <v>External Remote Services</v>
      </c>
      <c r="E246" s="45" t="str">
        <f t="shared" si="37"/>
        <v>IA-ERS</v>
      </c>
      <c r="F246" s="74" t="s">
        <v>1219</v>
      </c>
      <c r="G246" s="102"/>
      <c r="H246" s="109"/>
      <c r="I246" s="28">
        <v>0.92</v>
      </c>
      <c r="J246" s="28">
        <v>0.65</v>
      </c>
      <c r="K246" s="28">
        <v>0.59</v>
      </c>
      <c r="L246" s="104">
        <f t="shared" si="35"/>
        <v>0.35282000000000002</v>
      </c>
      <c r="M246" s="104">
        <f t="shared" si="36"/>
        <v>0.56718000000000002</v>
      </c>
      <c r="N246" s="27"/>
      <c r="O246" s="27"/>
      <c r="P246" s="27"/>
      <c r="Q246" s="27"/>
    </row>
    <row r="247" spans="1:17" ht="43.5" customHeight="1" x14ac:dyDescent="0.3">
      <c r="A247" s="108">
        <f t="shared" si="33"/>
        <v>1</v>
      </c>
      <c r="B247" s="105" t="str">
        <f>VLOOKUP(LEFT(F247,2),Tácticas!C:D,2,FALSE)</f>
        <v>Initial Access</v>
      </c>
      <c r="C247" s="46" t="str">
        <f t="shared" si="34"/>
        <v>IA</v>
      </c>
      <c r="D247" s="45" t="str">
        <f>VLOOKUP(LEFT(F247,6),Técnicas!C:D,2,FALSE)</f>
        <v>Hardware Additions</v>
      </c>
      <c r="E247" s="45" t="str">
        <f t="shared" si="37"/>
        <v>IA-HAD</v>
      </c>
      <c r="F247" s="74" t="s">
        <v>1220</v>
      </c>
      <c r="G247" s="102"/>
      <c r="H247" s="109"/>
      <c r="I247" s="28">
        <v>0.82</v>
      </c>
      <c r="J247" s="28">
        <v>0.7</v>
      </c>
      <c r="K247" s="28">
        <v>0.85</v>
      </c>
      <c r="L247" s="104">
        <f t="shared" si="35"/>
        <v>0.48789999999999994</v>
      </c>
      <c r="M247" s="104">
        <f t="shared" si="36"/>
        <v>0.33210000000000001</v>
      </c>
      <c r="N247" s="27"/>
      <c r="O247" s="27"/>
      <c r="P247" s="27"/>
      <c r="Q247" s="27"/>
    </row>
    <row r="248" spans="1:17" ht="43.5" customHeight="1" x14ac:dyDescent="0.3">
      <c r="A248" s="108">
        <f t="shared" si="33"/>
        <v>1</v>
      </c>
      <c r="B248" s="105" t="str">
        <f>VLOOKUP(LEFT(F248,2),Tácticas!C:D,2,FALSE)</f>
        <v>Initial Access</v>
      </c>
      <c r="C248" s="46" t="str">
        <f t="shared" si="34"/>
        <v>IA</v>
      </c>
      <c r="D248" s="45" t="str">
        <f>VLOOKUP(LEFT(F248,6),Técnicas!C:D,2,FALSE)</f>
        <v>Phishing</v>
      </c>
      <c r="E248" s="45" t="str">
        <f t="shared" si="37"/>
        <v>IA-PHI</v>
      </c>
      <c r="F248" s="74" t="s">
        <v>1221</v>
      </c>
      <c r="G248" s="102"/>
      <c r="H248" s="109"/>
      <c r="I248" s="28">
        <v>0.78</v>
      </c>
      <c r="J248" s="28">
        <v>0.63</v>
      </c>
      <c r="K248" s="28">
        <v>0.89</v>
      </c>
      <c r="L248" s="104">
        <f t="shared" si="35"/>
        <v>0.43734600000000001</v>
      </c>
      <c r="M248" s="104">
        <f t="shared" si="36"/>
        <v>0.34265400000000001</v>
      </c>
      <c r="N248" s="27"/>
      <c r="O248" s="27"/>
      <c r="P248" s="27"/>
      <c r="Q248" s="27"/>
    </row>
    <row r="249" spans="1:17" ht="43.5" customHeight="1" x14ac:dyDescent="0.3">
      <c r="A249" s="108">
        <f t="shared" si="33"/>
        <v>1</v>
      </c>
      <c r="B249" s="105" t="str">
        <f>VLOOKUP(LEFT(F249,2),Tácticas!C:D,2,FALSE)</f>
        <v>Initial Access</v>
      </c>
      <c r="C249" s="46" t="str">
        <f t="shared" si="34"/>
        <v>IA</v>
      </c>
      <c r="D249" s="45" t="str">
        <f>VLOOKUP(LEFT(F249,6),Técnicas!C:D,2,FALSE)</f>
        <v>Replication Through Removable Media</v>
      </c>
      <c r="E249" s="45" t="str">
        <f t="shared" si="37"/>
        <v>IA-RTR</v>
      </c>
      <c r="F249" s="74" t="s">
        <v>1222</v>
      </c>
      <c r="G249" s="102"/>
      <c r="H249" s="109"/>
      <c r="I249" s="28">
        <v>0.78</v>
      </c>
      <c r="J249" s="28">
        <v>0.7</v>
      </c>
      <c r="K249" s="28">
        <v>0.95</v>
      </c>
      <c r="L249" s="104">
        <f t="shared" si="35"/>
        <v>0.51869999999999994</v>
      </c>
      <c r="M249" s="104">
        <f t="shared" si="36"/>
        <v>0.26130000000000009</v>
      </c>
      <c r="N249" s="27"/>
      <c r="O249" s="27"/>
      <c r="P249" s="27"/>
      <c r="Q249" s="27"/>
    </row>
    <row r="250" spans="1:17" ht="43.5" customHeight="1" x14ac:dyDescent="0.3">
      <c r="A250" s="108">
        <f t="shared" si="33"/>
        <v>1</v>
      </c>
      <c r="B250" s="105" t="str">
        <f>VLOOKUP(LEFT(F250,2),Tácticas!C:D,2,FALSE)</f>
        <v>Initial Access</v>
      </c>
      <c r="C250" s="46" t="str">
        <f t="shared" si="34"/>
        <v>IA</v>
      </c>
      <c r="D250" s="45" t="str">
        <f>VLOOKUP(LEFT(F250,6),Técnicas!C:D,2,FALSE)</f>
        <v>Supply Chain Compromise</v>
      </c>
      <c r="E250" s="45" t="str">
        <f t="shared" si="37"/>
        <v>IA-SCC</v>
      </c>
      <c r="F250" s="74" t="s">
        <v>1223</v>
      </c>
      <c r="G250" s="102"/>
      <c r="H250" s="109"/>
      <c r="I250" s="28">
        <v>0.75</v>
      </c>
      <c r="J250" s="28">
        <v>0.6</v>
      </c>
      <c r="K250" s="28">
        <v>0.95</v>
      </c>
      <c r="L250" s="104">
        <f t="shared" si="35"/>
        <v>0.42749999999999994</v>
      </c>
      <c r="M250" s="104">
        <f t="shared" si="36"/>
        <v>0.32250000000000006</v>
      </c>
      <c r="N250" s="27"/>
      <c r="O250" s="27"/>
      <c r="P250" s="27"/>
      <c r="Q250" s="27"/>
    </row>
    <row r="251" spans="1:17" ht="43.5" customHeight="1" x14ac:dyDescent="0.3">
      <c r="A251" s="108">
        <f t="shared" si="33"/>
        <v>1</v>
      </c>
      <c r="B251" s="105" t="str">
        <f>VLOOKUP(LEFT(F251,2),Tácticas!C:D,2,FALSE)</f>
        <v>Initial Access</v>
      </c>
      <c r="C251" s="46" t="str">
        <f t="shared" si="34"/>
        <v>IA</v>
      </c>
      <c r="D251" s="45" t="str">
        <f>VLOOKUP(LEFT(F251,6),Técnicas!C:D,2,FALSE)</f>
        <v>Trusted Relationship</v>
      </c>
      <c r="E251" s="45" t="str">
        <f t="shared" si="37"/>
        <v>IA-TRS</v>
      </c>
      <c r="F251" s="74" t="s">
        <v>1224</v>
      </c>
      <c r="G251" s="102"/>
      <c r="H251" s="109"/>
      <c r="I251" s="28">
        <v>0.95</v>
      </c>
      <c r="J251" s="28">
        <v>0.8</v>
      </c>
      <c r="K251" s="28">
        <v>0.69</v>
      </c>
      <c r="L251" s="104">
        <f t="shared" si="35"/>
        <v>0.52439999999999998</v>
      </c>
      <c r="M251" s="104">
        <f t="shared" si="36"/>
        <v>0.42559999999999998</v>
      </c>
      <c r="N251" s="27"/>
      <c r="O251" s="27"/>
      <c r="P251" s="27"/>
      <c r="Q251" s="27"/>
    </row>
    <row r="252" spans="1:17" ht="43.5" customHeight="1" x14ac:dyDescent="0.3">
      <c r="A252" s="108">
        <f t="shared" si="33"/>
        <v>1</v>
      </c>
      <c r="B252" s="105" t="str">
        <f>VLOOKUP(LEFT(F252,2),Tácticas!C:D,2,FALSE)</f>
        <v>Initial Access</v>
      </c>
      <c r="C252" s="46" t="str">
        <f t="shared" si="34"/>
        <v>IA</v>
      </c>
      <c r="D252" s="45" t="str">
        <f>VLOOKUP(LEFT(F252,6),Técnicas!C:D,2,FALSE)</f>
        <v>Valid Accounts</v>
      </c>
      <c r="E252" s="45" t="str">
        <f t="shared" si="37"/>
        <v>IA-VAC</v>
      </c>
      <c r="F252" s="74" t="s">
        <v>1225</v>
      </c>
      <c r="G252" s="102"/>
      <c r="H252" s="109"/>
      <c r="I252" s="28">
        <v>0.82</v>
      </c>
      <c r="J252" s="28">
        <v>0.7</v>
      </c>
      <c r="K252" s="28">
        <v>0.85</v>
      </c>
      <c r="L252" s="104">
        <f t="shared" si="35"/>
        <v>0.48789999999999994</v>
      </c>
      <c r="M252" s="104">
        <f t="shared" si="36"/>
        <v>0.33210000000000001</v>
      </c>
      <c r="N252" s="27"/>
      <c r="O252" s="27"/>
      <c r="P252" s="27"/>
      <c r="Q252" s="27"/>
    </row>
    <row r="253" spans="1:17" ht="43.5" customHeight="1" x14ac:dyDescent="0.3">
      <c r="A253" s="108">
        <f t="shared" si="33"/>
        <v>1</v>
      </c>
      <c r="B253" s="105" t="str">
        <f>VLOOKUP(LEFT(F253,2),Tácticas!C:D,2,FALSE)</f>
        <v>Execution</v>
      </c>
      <c r="C253" s="46" t="str">
        <f t="shared" si="34"/>
        <v>EX</v>
      </c>
      <c r="D253" s="45" t="str">
        <f>VLOOKUP(LEFT(F253,6),Técnicas!C:D,2,FALSE)</f>
        <v>Command and Scripting Interpreter</v>
      </c>
      <c r="E253" s="45" t="str">
        <f t="shared" si="37"/>
        <v>EX-CSI</v>
      </c>
      <c r="F253" s="74" t="s">
        <v>1226</v>
      </c>
      <c r="G253" s="102"/>
      <c r="H253" s="109"/>
      <c r="I253" s="28">
        <v>0.78</v>
      </c>
      <c r="J253" s="28">
        <v>0.63</v>
      </c>
      <c r="K253" s="28">
        <v>0.89</v>
      </c>
      <c r="L253" s="104">
        <f t="shared" si="35"/>
        <v>0.43734600000000001</v>
      </c>
      <c r="M253" s="104">
        <f t="shared" si="36"/>
        <v>0.34265400000000001</v>
      </c>
      <c r="N253" s="27"/>
      <c r="O253" s="27"/>
      <c r="P253" s="27"/>
      <c r="Q253" s="27"/>
    </row>
    <row r="254" spans="1:17" ht="43.5" customHeight="1" x14ac:dyDescent="0.3">
      <c r="A254" s="108">
        <f t="shared" si="33"/>
        <v>1</v>
      </c>
      <c r="B254" s="105" t="str">
        <f>VLOOKUP(LEFT(F254,2),Tácticas!C:D,2,FALSE)</f>
        <v>Execution</v>
      </c>
      <c r="C254" s="46" t="str">
        <f t="shared" si="34"/>
        <v>EX</v>
      </c>
      <c r="D254" s="45" t="str">
        <f>VLOOKUP(LEFT(F254,6),Técnicas!C:D,2,FALSE)</f>
        <v>Container Administration Command</v>
      </c>
      <c r="E254" s="45" t="str">
        <f t="shared" si="37"/>
        <v>EX-CAC</v>
      </c>
      <c r="F254" s="74" t="s">
        <v>1227</v>
      </c>
      <c r="G254" s="102"/>
      <c r="H254" s="109"/>
      <c r="I254" s="28">
        <v>0.78</v>
      </c>
      <c r="J254" s="28">
        <v>0.7</v>
      </c>
      <c r="K254" s="28">
        <v>0.93</v>
      </c>
      <c r="L254" s="104">
        <f t="shared" si="35"/>
        <v>0.50778000000000001</v>
      </c>
      <c r="M254" s="104">
        <f t="shared" si="36"/>
        <v>0.27222000000000002</v>
      </c>
      <c r="N254" s="27"/>
      <c r="O254" s="27"/>
      <c r="P254" s="27"/>
      <c r="Q254" s="27"/>
    </row>
    <row r="255" spans="1:17" ht="43.5" customHeight="1" x14ac:dyDescent="0.3">
      <c r="A255" s="108">
        <f t="shared" si="33"/>
        <v>1</v>
      </c>
      <c r="B255" s="105" t="str">
        <f>VLOOKUP(LEFT(F255,2),Tácticas!C:D,2,FALSE)</f>
        <v>Execution</v>
      </c>
      <c r="C255" s="46" t="str">
        <f t="shared" si="34"/>
        <v>EX</v>
      </c>
      <c r="D255" s="45" t="str">
        <f>VLOOKUP(LEFT(F255,6),Técnicas!C:D,2,FALSE)</f>
        <v>Deploy Container</v>
      </c>
      <c r="E255" s="45" t="str">
        <f t="shared" si="37"/>
        <v>EX-DCT</v>
      </c>
      <c r="F255" s="74" t="s">
        <v>1228</v>
      </c>
      <c r="G255" s="102"/>
      <c r="H255" s="109"/>
      <c r="I255" s="28">
        <v>0.75</v>
      </c>
      <c r="J255" s="28">
        <v>0.6</v>
      </c>
      <c r="K255" s="28">
        <v>0.95</v>
      </c>
      <c r="L255" s="104">
        <f t="shared" si="35"/>
        <v>0.42749999999999994</v>
      </c>
      <c r="M255" s="104">
        <f t="shared" si="36"/>
        <v>0.32250000000000006</v>
      </c>
      <c r="N255" s="27"/>
      <c r="O255" s="27"/>
      <c r="P255" s="27"/>
      <c r="Q255" s="27"/>
    </row>
    <row r="256" spans="1:17" ht="43.5" customHeight="1" x14ac:dyDescent="0.3">
      <c r="A256" s="108">
        <f t="shared" si="33"/>
        <v>1</v>
      </c>
      <c r="B256" s="105" t="str">
        <f>VLOOKUP(LEFT(F256,2),Tácticas!C:D,2,FALSE)</f>
        <v>Execution</v>
      </c>
      <c r="C256" s="46" t="str">
        <f t="shared" si="34"/>
        <v>EX</v>
      </c>
      <c r="D256" s="45" t="str">
        <f>VLOOKUP(LEFT(F256,6),Técnicas!C:D,2,FALSE)</f>
        <v>Exploitation for Client Execution</v>
      </c>
      <c r="E256" s="45" t="str">
        <f t="shared" si="37"/>
        <v>EX-EXC</v>
      </c>
      <c r="F256" s="74" t="s">
        <v>1229</v>
      </c>
      <c r="G256" s="102"/>
      <c r="H256" s="109"/>
      <c r="I256" s="28">
        <v>0.95</v>
      </c>
      <c r="J256" s="28">
        <v>0.8</v>
      </c>
      <c r="K256" s="28">
        <v>0.69</v>
      </c>
      <c r="L256" s="104">
        <f t="shared" si="35"/>
        <v>0.52439999999999998</v>
      </c>
      <c r="M256" s="104">
        <f t="shared" si="36"/>
        <v>0.42559999999999998</v>
      </c>
      <c r="N256" s="27"/>
      <c r="O256" s="27"/>
      <c r="P256" s="27"/>
      <c r="Q256" s="27"/>
    </row>
    <row r="257" spans="1:17" ht="43.5" customHeight="1" x14ac:dyDescent="0.3">
      <c r="A257" s="108">
        <f t="shared" si="33"/>
        <v>19</v>
      </c>
      <c r="B257" s="105" t="str">
        <f>VLOOKUP(LEFT(F257,2),Tácticas!C:D,2,FALSE)</f>
        <v>Execution</v>
      </c>
      <c r="C257" s="46" t="str">
        <f t="shared" si="34"/>
        <v>EX</v>
      </c>
      <c r="D257" s="45" t="str">
        <f>VLOOKUP(LEFT(F257,6),Técnicas!C:D,2,FALSE)</f>
        <v>Inter-Process Communication</v>
      </c>
      <c r="E257" s="45" t="str">
        <f t="shared" si="37"/>
        <v>EX-IPC</v>
      </c>
      <c r="F257" s="74" t="s">
        <v>1230</v>
      </c>
      <c r="G257" s="102"/>
      <c r="H257" s="109"/>
      <c r="I257" s="28">
        <v>0.78</v>
      </c>
      <c r="J257" s="28">
        <v>0.7</v>
      </c>
      <c r="K257" s="28">
        <v>0.9</v>
      </c>
      <c r="L257" s="104">
        <f t="shared" si="35"/>
        <v>0.49139999999999995</v>
      </c>
      <c r="M257" s="104">
        <f t="shared" si="36"/>
        <v>0.28860000000000008</v>
      </c>
      <c r="N257" s="27"/>
      <c r="O257" s="27"/>
      <c r="P257" s="27"/>
      <c r="Q257" s="27"/>
    </row>
    <row r="258" spans="1:17" ht="43.5" customHeight="1" x14ac:dyDescent="0.3">
      <c r="A258" s="108">
        <f t="shared" ref="A258:A321" si="38">COUNTIF(E:E,E258)</f>
        <v>19</v>
      </c>
      <c r="B258" s="105" t="str">
        <f>VLOOKUP(LEFT(F258,2),Tácticas!C:D,2,FALSE)</f>
        <v>Execution</v>
      </c>
      <c r="C258" s="46" t="str">
        <f t="shared" si="34"/>
        <v>EX</v>
      </c>
      <c r="D258" s="45" t="str">
        <f>VLOOKUP(LEFT(F258,6),Técnicas!C:D,2,FALSE)</f>
        <v>Native API</v>
      </c>
      <c r="E258" s="45" t="str">
        <f t="shared" si="37"/>
        <v>EX-NAP</v>
      </c>
      <c r="F258" s="74" t="s">
        <v>1231</v>
      </c>
      <c r="G258" s="102"/>
      <c r="H258" s="109"/>
      <c r="I258" s="28">
        <v>0.9</v>
      </c>
      <c r="J258" s="28">
        <v>0.7</v>
      </c>
      <c r="K258" s="28">
        <v>0.5</v>
      </c>
      <c r="L258" s="104">
        <f t="shared" si="35"/>
        <v>0.315</v>
      </c>
      <c r="M258" s="104">
        <f t="shared" si="36"/>
        <v>0.58499999999999996</v>
      </c>
      <c r="N258" s="27"/>
      <c r="O258" s="27"/>
      <c r="P258" s="27"/>
      <c r="Q258" s="27"/>
    </row>
    <row r="259" spans="1:17" ht="43.5" customHeight="1" x14ac:dyDescent="0.3">
      <c r="A259" s="108">
        <f t="shared" si="38"/>
        <v>19</v>
      </c>
      <c r="B259" s="105" t="str">
        <f>VLOOKUP(LEFT(F259,2),Tácticas!C:D,2,FALSE)</f>
        <v>Execution</v>
      </c>
      <c r="C259" s="46" t="str">
        <f t="shared" si="34"/>
        <v>EX</v>
      </c>
      <c r="D259" s="45" t="str">
        <f>VLOOKUP(LEFT(F259,6),Técnicas!C:D,2,FALSE)</f>
        <v>Scheduled Task/Job</v>
      </c>
      <c r="E259" s="45" t="str">
        <f t="shared" si="37"/>
        <v>EX-STJ</v>
      </c>
      <c r="F259" s="74" t="s">
        <v>1232</v>
      </c>
      <c r="G259" s="102"/>
      <c r="H259" s="109"/>
      <c r="I259" s="28">
        <v>0.8</v>
      </c>
      <c r="J259" s="28">
        <v>0.5</v>
      </c>
      <c r="K259" s="28">
        <v>1</v>
      </c>
      <c r="L259" s="104">
        <f t="shared" si="35"/>
        <v>0.4</v>
      </c>
      <c r="M259" s="104">
        <f t="shared" si="36"/>
        <v>0.4</v>
      </c>
      <c r="N259" s="27"/>
      <c r="O259" s="27"/>
      <c r="P259" s="27"/>
      <c r="Q259" s="27"/>
    </row>
    <row r="260" spans="1:17" ht="43.5" customHeight="1" x14ac:dyDescent="0.3">
      <c r="A260" s="108">
        <f t="shared" si="38"/>
        <v>19</v>
      </c>
      <c r="B260" s="105" t="str">
        <f>VLOOKUP(LEFT(F260,2),Tácticas!C:D,2,FALSE)</f>
        <v>Execution</v>
      </c>
      <c r="C260" s="46" t="str">
        <f t="shared" si="34"/>
        <v>EX</v>
      </c>
      <c r="D260" s="45" t="str">
        <f>VLOOKUP(LEFT(F260,6),Técnicas!C:D,2,FALSE)</f>
        <v>Serverless Execution</v>
      </c>
      <c r="E260" s="45" t="str">
        <f t="shared" si="37"/>
        <v>EX-SEX</v>
      </c>
      <c r="F260" s="74" t="s">
        <v>1233</v>
      </c>
      <c r="G260" s="102"/>
      <c r="H260" s="109"/>
      <c r="I260" s="28">
        <v>0.85</v>
      </c>
      <c r="J260" s="28">
        <v>0.6</v>
      </c>
      <c r="K260" s="28">
        <v>0.95</v>
      </c>
      <c r="L260" s="104">
        <f t="shared" si="35"/>
        <v>0.48449999999999999</v>
      </c>
      <c r="M260" s="104">
        <f t="shared" si="36"/>
        <v>0.36549999999999999</v>
      </c>
      <c r="N260" s="27"/>
      <c r="O260" s="27"/>
      <c r="P260" s="27"/>
      <c r="Q260" s="27"/>
    </row>
    <row r="261" spans="1:17" ht="43.5" customHeight="1" x14ac:dyDescent="0.3">
      <c r="A261" s="108">
        <f t="shared" si="38"/>
        <v>19</v>
      </c>
      <c r="B261" s="105" t="str">
        <f>VLOOKUP(LEFT(F261,2),Tácticas!C:D,2,FALSE)</f>
        <v>Execution</v>
      </c>
      <c r="C261" s="46" t="str">
        <f t="shared" si="34"/>
        <v>EX</v>
      </c>
      <c r="D261" s="45" t="str">
        <f>VLOOKUP(LEFT(F261,6),Técnicas!C:D,2,FALSE)</f>
        <v>Shared Modules</v>
      </c>
      <c r="E261" s="45" t="str">
        <f t="shared" si="37"/>
        <v>EX-SMD</v>
      </c>
      <c r="F261" s="74" t="s">
        <v>1234</v>
      </c>
      <c r="G261" s="102"/>
      <c r="H261" s="109"/>
      <c r="I261" s="28">
        <v>0.92</v>
      </c>
      <c r="J261" s="28">
        <v>0.65</v>
      </c>
      <c r="K261" s="28">
        <v>0.59</v>
      </c>
      <c r="L261" s="104">
        <f t="shared" si="35"/>
        <v>0.35282000000000002</v>
      </c>
      <c r="M261" s="104">
        <f t="shared" si="36"/>
        <v>0.56718000000000002</v>
      </c>
      <c r="N261" s="27"/>
      <c r="O261" s="27"/>
      <c r="P261" s="27"/>
      <c r="Q261" s="27"/>
    </row>
    <row r="262" spans="1:17" ht="43.5" customHeight="1" x14ac:dyDescent="0.3">
      <c r="A262" s="108">
        <f t="shared" si="38"/>
        <v>19</v>
      </c>
      <c r="B262" s="105" t="str">
        <f>VLOOKUP(LEFT(F262,2),Tácticas!C:D,2,FALSE)</f>
        <v>Execution</v>
      </c>
      <c r="C262" s="46" t="str">
        <f t="shared" si="34"/>
        <v>EX</v>
      </c>
      <c r="D262" s="45" t="str">
        <f>VLOOKUP(LEFT(F262,6),Técnicas!C:D,2,FALSE)</f>
        <v>Software Deployment Tools</v>
      </c>
      <c r="E262" s="45" t="str">
        <f t="shared" si="37"/>
        <v>EX-SDT</v>
      </c>
      <c r="F262" s="74" t="s">
        <v>1235</v>
      </c>
      <c r="G262" s="102"/>
      <c r="H262" s="109"/>
      <c r="I262" s="28">
        <v>0.82</v>
      </c>
      <c r="J262" s="28">
        <v>0.7</v>
      </c>
      <c r="K262" s="28">
        <v>0.85</v>
      </c>
      <c r="L262" s="104">
        <f t="shared" si="35"/>
        <v>0.48789999999999994</v>
      </c>
      <c r="M262" s="104">
        <f t="shared" si="36"/>
        <v>0.33210000000000001</v>
      </c>
      <c r="N262" s="27"/>
      <c r="O262" s="27"/>
      <c r="P262" s="27"/>
      <c r="Q262" s="27"/>
    </row>
    <row r="263" spans="1:17" ht="43.5" customHeight="1" x14ac:dyDescent="0.3">
      <c r="A263" s="108">
        <f t="shared" si="38"/>
        <v>13</v>
      </c>
      <c r="B263" s="105" t="str">
        <f>VLOOKUP(LEFT(F263,2),Tácticas!C:D,2,FALSE)</f>
        <v>Execution</v>
      </c>
      <c r="C263" s="46" t="str">
        <f t="shared" si="34"/>
        <v>EX</v>
      </c>
      <c r="D263" s="45" t="str">
        <f>VLOOKUP(LEFT(F263,6),Técnicas!C:D,2,FALSE)</f>
        <v>System Services</v>
      </c>
      <c r="E263" s="45" t="str">
        <f t="shared" si="37"/>
        <v>EX-SSV</v>
      </c>
      <c r="F263" s="74" t="s">
        <v>1236</v>
      </c>
      <c r="G263" s="102"/>
      <c r="H263" s="109"/>
      <c r="I263" s="28">
        <v>0.78</v>
      </c>
      <c r="J263" s="28">
        <v>0.63</v>
      </c>
      <c r="K263" s="28">
        <v>0.89</v>
      </c>
      <c r="L263" s="104">
        <f t="shared" si="35"/>
        <v>0.43734600000000001</v>
      </c>
      <c r="M263" s="104">
        <f t="shared" si="36"/>
        <v>0.34265400000000001</v>
      </c>
      <c r="N263" s="27"/>
      <c r="O263" s="27"/>
      <c r="P263" s="27"/>
      <c r="Q263" s="27"/>
    </row>
    <row r="264" spans="1:17" ht="43.5" customHeight="1" x14ac:dyDescent="0.3">
      <c r="A264" s="108">
        <f t="shared" si="38"/>
        <v>13</v>
      </c>
      <c r="B264" s="105" t="str">
        <f>VLOOKUP(LEFT(F264,2),Tácticas!C:D,2,FALSE)</f>
        <v>Execution</v>
      </c>
      <c r="C264" s="46" t="str">
        <f t="shared" si="34"/>
        <v>EX</v>
      </c>
      <c r="D264" s="45" t="str">
        <f>VLOOKUP(LEFT(F264,6),Técnicas!C:D,2,FALSE)</f>
        <v>User Execution</v>
      </c>
      <c r="E264" s="45" t="str">
        <f t="shared" si="37"/>
        <v>EX-UEX</v>
      </c>
      <c r="F264" s="74" t="s">
        <v>1237</v>
      </c>
      <c r="G264" s="102"/>
      <c r="H264" s="109"/>
      <c r="I264" s="28">
        <v>0.69</v>
      </c>
      <c r="J264" s="28">
        <v>0.5</v>
      </c>
      <c r="K264" s="28">
        <v>1</v>
      </c>
      <c r="L264" s="104">
        <f t="shared" si="35"/>
        <v>0.34499999999999997</v>
      </c>
      <c r="M264" s="104">
        <f t="shared" si="36"/>
        <v>0.34499999999999997</v>
      </c>
      <c r="N264" s="27"/>
      <c r="O264" s="27"/>
      <c r="P264" s="27"/>
      <c r="Q264" s="27"/>
    </row>
    <row r="265" spans="1:17" ht="43.5" customHeight="1" x14ac:dyDescent="0.3">
      <c r="A265" s="108">
        <f t="shared" si="38"/>
        <v>16</v>
      </c>
      <c r="B265" s="105" t="str">
        <f>VLOOKUP(LEFT(F265,2),Tácticas!C:D,2,FALSE)</f>
        <v>Execution</v>
      </c>
      <c r="C265" s="46" t="str">
        <f t="shared" si="34"/>
        <v>EX</v>
      </c>
      <c r="D265" s="45" t="str">
        <f>VLOOKUP(LEFT(F265,6),Técnicas!C:D,2,FALSE)</f>
        <v>Windows Management Instrumentation</v>
      </c>
      <c r="E265" s="45" t="str">
        <f t="shared" si="37"/>
        <v>EX-WMI</v>
      </c>
      <c r="F265" s="74" t="s">
        <v>1238</v>
      </c>
      <c r="G265" s="102"/>
      <c r="H265" s="109"/>
      <c r="I265" s="28">
        <v>0.75</v>
      </c>
      <c r="J265" s="28">
        <v>0.6</v>
      </c>
      <c r="K265" s="28">
        <v>0.95</v>
      </c>
      <c r="L265" s="104">
        <f t="shared" si="35"/>
        <v>0.42749999999999994</v>
      </c>
      <c r="M265" s="104">
        <f t="shared" si="36"/>
        <v>0.32250000000000006</v>
      </c>
      <c r="N265" s="27"/>
      <c r="O265" s="27"/>
      <c r="P265" s="27"/>
      <c r="Q265" s="27"/>
    </row>
    <row r="266" spans="1:17" ht="43.5" customHeight="1" x14ac:dyDescent="0.3">
      <c r="A266" s="108">
        <f t="shared" si="38"/>
        <v>1</v>
      </c>
      <c r="B266" s="105" t="str">
        <f>VLOOKUP(LEFT(F266,2),Tácticas!C:D,2,FALSE)</f>
        <v>Persistence</v>
      </c>
      <c r="C266" s="46" t="str">
        <f t="shared" si="34"/>
        <v>PT</v>
      </c>
      <c r="D266" s="45" t="str">
        <f>VLOOKUP(LEFT(F266,6),Técnicas!C:D,2,FALSE)</f>
        <v>Account Manipulation</v>
      </c>
      <c r="E266" s="45" t="str">
        <f t="shared" si="37"/>
        <v>PT-ACM</v>
      </c>
      <c r="F266" s="74" t="s">
        <v>1239</v>
      </c>
      <c r="G266" s="102"/>
      <c r="H266" s="109"/>
      <c r="I266" s="28">
        <v>0.95</v>
      </c>
      <c r="J266" s="28">
        <v>0.8</v>
      </c>
      <c r="K266" s="28">
        <v>0.69</v>
      </c>
      <c r="L266" s="104">
        <f t="shared" si="35"/>
        <v>0.52439999999999998</v>
      </c>
      <c r="M266" s="104">
        <f t="shared" si="36"/>
        <v>0.42559999999999998</v>
      </c>
      <c r="N266" s="27"/>
      <c r="O266" s="27"/>
      <c r="P266" s="27"/>
      <c r="Q266" s="27"/>
    </row>
    <row r="267" spans="1:17" ht="43.5" customHeight="1" x14ac:dyDescent="0.3">
      <c r="A267" s="108">
        <f t="shared" si="38"/>
        <v>1</v>
      </c>
      <c r="B267" s="105" t="str">
        <f>VLOOKUP(LEFT(F267,2),Tácticas!C:D,2,FALSE)</f>
        <v>Persistence</v>
      </c>
      <c r="C267" s="46" t="str">
        <f t="shared" si="34"/>
        <v>PT</v>
      </c>
      <c r="D267" s="45" t="str">
        <f>VLOOKUP(LEFT(F267,6),Técnicas!C:D,2,FALSE)</f>
        <v>BITS Jobs</v>
      </c>
      <c r="E267" s="45" t="str">
        <f t="shared" si="37"/>
        <v>PT-BIJ</v>
      </c>
      <c r="F267" s="74" t="s">
        <v>1240</v>
      </c>
      <c r="G267" s="102"/>
      <c r="H267" s="109"/>
      <c r="I267" s="28">
        <v>0.82</v>
      </c>
      <c r="J267" s="28">
        <v>0.7</v>
      </c>
      <c r="K267" s="28">
        <v>0.85</v>
      </c>
      <c r="L267" s="104">
        <f t="shared" si="35"/>
        <v>0.48789999999999994</v>
      </c>
      <c r="M267" s="104">
        <f t="shared" si="36"/>
        <v>0.33210000000000001</v>
      </c>
      <c r="N267" s="27"/>
      <c r="O267" s="27"/>
      <c r="P267" s="27"/>
      <c r="Q267" s="27"/>
    </row>
    <row r="268" spans="1:17" ht="43.5" customHeight="1" x14ac:dyDescent="0.3">
      <c r="A268" s="108">
        <f t="shared" si="38"/>
        <v>1</v>
      </c>
      <c r="B268" s="105" t="str">
        <f>VLOOKUP(LEFT(F268,2),Tácticas!C:D,2,FALSE)</f>
        <v>Persistence</v>
      </c>
      <c r="C268" s="46" t="str">
        <f t="shared" si="34"/>
        <v>PT</v>
      </c>
      <c r="D268" s="45" t="str">
        <f>VLOOKUP(LEFT(F268,6),Técnicas!C:D,2,FALSE)</f>
        <v>Boot or Logon Autostart Execution</v>
      </c>
      <c r="E268" s="45" t="str">
        <f t="shared" si="37"/>
        <v>PT-BLE</v>
      </c>
      <c r="F268" s="74" t="s">
        <v>1241</v>
      </c>
      <c r="G268" s="102"/>
      <c r="H268" s="109"/>
      <c r="I268" s="28">
        <v>0.78</v>
      </c>
      <c r="J268" s="28">
        <v>0.63</v>
      </c>
      <c r="K268" s="28">
        <v>0.89</v>
      </c>
      <c r="L268" s="104">
        <f t="shared" si="35"/>
        <v>0.43734600000000001</v>
      </c>
      <c r="M268" s="104">
        <f t="shared" si="36"/>
        <v>0.34265400000000001</v>
      </c>
      <c r="N268" s="27"/>
      <c r="O268" s="27"/>
      <c r="P268" s="27"/>
      <c r="Q268" s="27"/>
    </row>
    <row r="269" spans="1:17" ht="43.5" customHeight="1" x14ac:dyDescent="0.3">
      <c r="A269" s="108">
        <f t="shared" si="38"/>
        <v>1</v>
      </c>
      <c r="B269" s="105" t="str">
        <f>VLOOKUP(LEFT(F269,2),Tácticas!C:D,2,FALSE)</f>
        <v>Persistence</v>
      </c>
      <c r="C269" s="46" t="str">
        <f t="shared" si="34"/>
        <v>PT</v>
      </c>
      <c r="D269" s="45" t="str">
        <f>VLOOKUP(LEFT(F269,6),Técnicas!C:D,2,FALSE)</f>
        <v>Boot or Logon Initialization Scripts</v>
      </c>
      <c r="E269" s="45" t="str">
        <f t="shared" si="37"/>
        <v>PT-BLS</v>
      </c>
      <c r="F269" s="74" t="s">
        <v>1242</v>
      </c>
      <c r="G269" s="102"/>
      <c r="H269" s="109"/>
      <c r="I269" s="28">
        <v>0.78</v>
      </c>
      <c r="J269" s="28">
        <v>0.7</v>
      </c>
      <c r="K269" s="28">
        <v>0.68</v>
      </c>
      <c r="L269" s="104">
        <f t="shared" si="35"/>
        <v>0.37128</v>
      </c>
      <c r="M269" s="104">
        <f t="shared" si="36"/>
        <v>0.40872000000000003</v>
      </c>
      <c r="N269" s="27"/>
      <c r="O269" s="27"/>
      <c r="P269" s="27"/>
      <c r="Q269" s="27"/>
    </row>
    <row r="270" spans="1:17" ht="43.5" customHeight="1" x14ac:dyDescent="0.3">
      <c r="A270" s="108">
        <f t="shared" si="38"/>
        <v>1</v>
      </c>
      <c r="B270" s="105" t="str">
        <f>VLOOKUP(LEFT(F270,2),Tácticas!C:D,2,FALSE)</f>
        <v>Persistence</v>
      </c>
      <c r="C270" s="46" t="str">
        <f t="shared" si="34"/>
        <v>PT</v>
      </c>
      <c r="D270" s="45" t="str">
        <f>VLOOKUP(LEFT(F270,6),Técnicas!C:D,2,FALSE)</f>
        <v>Browser Extensions</v>
      </c>
      <c r="E270" s="45" t="str">
        <f t="shared" si="37"/>
        <v>PT-BEX</v>
      </c>
      <c r="F270" s="74" t="s">
        <v>1243</v>
      </c>
      <c r="G270" s="102"/>
      <c r="H270" s="109"/>
      <c r="I270" s="28">
        <v>0.75</v>
      </c>
      <c r="J270" s="28">
        <v>0.6</v>
      </c>
      <c r="K270" s="28">
        <v>0.95</v>
      </c>
      <c r="L270" s="104">
        <f t="shared" si="35"/>
        <v>0.42749999999999994</v>
      </c>
      <c r="M270" s="104">
        <f t="shared" si="36"/>
        <v>0.32250000000000006</v>
      </c>
      <c r="N270" s="27"/>
      <c r="O270" s="27"/>
      <c r="P270" s="27"/>
      <c r="Q270" s="27"/>
    </row>
    <row r="271" spans="1:17" ht="43.5" customHeight="1" x14ac:dyDescent="0.3">
      <c r="A271" s="108">
        <f t="shared" si="38"/>
        <v>1</v>
      </c>
      <c r="B271" s="105" t="str">
        <f>VLOOKUP(LEFT(F271,2),Tácticas!C:D,2,FALSE)</f>
        <v>Persistence</v>
      </c>
      <c r="C271" s="46" t="str">
        <f t="shared" si="34"/>
        <v>PT</v>
      </c>
      <c r="D271" s="45" t="str">
        <f>VLOOKUP(LEFT(F271,6),Técnicas!C:D,2,FALSE)</f>
        <v>Compromise Client Software Binary</v>
      </c>
      <c r="E271" s="45" t="str">
        <f t="shared" si="37"/>
        <v>PT-CCB</v>
      </c>
      <c r="F271" s="74" t="s">
        <v>1244</v>
      </c>
      <c r="G271" s="102"/>
      <c r="H271" s="109"/>
      <c r="I271" s="28">
        <v>0.95</v>
      </c>
      <c r="J271" s="28">
        <v>0.8</v>
      </c>
      <c r="K271" s="28">
        <v>0.69</v>
      </c>
      <c r="L271" s="104">
        <f t="shared" si="35"/>
        <v>0.52439999999999998</v>
      </c>
      <c r="M271" s="104">
        <f t="shared" si="36"/>
        <v>0.42559999999999998</v>
      </c>
      <c r="N271" s="27"/>
      <c r="O271" s="27"/>
      <c r="P271" s="27"/>
      <c r="Q271" s="27"/>
    </row>
    <row r="272" spans="1:17" ht="43.5" customHeight="1" x14ac:dyDescent="0.3">
      <c r="A272" s="108">
        <f t="shared" si="38"/>
        <v>1</v>
      </c>
      <c r="B272" s="105" t="str">
        <f>VLOOKUP(LEFT(F272,2),Tácticas!C:D,2,FALSE)</f>
        <v>Persistence</v>
      </c>
      <c r="C272" s="46" t="str">
        <f t="shared" si="34"/>
        <v>PT</v>
      </c>
      <c r="D272" s="45" t="str">
        <f>VLOOKUP(LEFT(F272,6),Técnicas!C:D,2,FALSE)</f>
        <v>Create Account</v>
      </c>
      <c r="E272" s="45" t="str">
        <f t="shared" si="37"/>
        <v>PT-CAC</v>
      </c>
      <c r="F272" s="74" t="s">
        <v>1245</v>
      </c>
      <c r="G272" s="102"/>
      <c r="H272" s="109"/>
      <c r="I272" s="28">
        <v>0.9</v>
      </c>
      <c r="J272" s="28">
        <v>0.7</v>
      </c>
      <c r="K272" s="28">
        <v>0.5</v>
      </c>
      <c r="L272" s="104">
        <f t="shared" si="35"/>
        <v>0.315</v>
      </c>
      <c r="M272" s="104">
        <f t="shared" si="36"/>
        <v>0.58499999999999996</v>
      </c>
      <c r="N272" s="27"/>
      <c r="O272" s="27"/>
      <c r="P272" s="27"/>
      <c r="Q272" s="27"/>
    </row>
    <row r="273" spans="1:17" ht="43.5" customHeight="1" x14ac:dyDescent="0.3">
      <c r="A273" s="108">
        <f t="shared" si="38"/>
        <v>1</v>
      </c>
      <c r="B273" s="105" t="str">
        <f>VLOOKUP(LEFT(F273,2),Tácticas!C:D,2,FALSE)</f>
        <v>Persistence</v>
      </c>
      <c r="C273" s="46" t="str">
        <f t="shared" si="34"/>
        <v>PT</v>
      </c>
      <c r="D273" s="45" t="str">
        <f>VLOOKUP(LEFT(F273,6),Técnicas!C:D,2,FALSE)</f>
        <v>Create or Modify System Process</v>
      </c>
      <c r="E273" s="45" t="str">
        <f t="shared" si="37"/>
        <v>PT-CMS</v>
      </c>
      <c r="F273" s="74" t="s">
        <v>1246</v>
      </c>
      <c r="G273" s="102"/>
      <c r="H273" s="109"/>
      <c r="I273" s="28">
        <v>0.8</v>
      </c>
      <c r="J273" s="28">
        <v>0.5</v>
      </c>
      <c r="K273" s="28">
        <v>1</v>
      </c>
      <c r="L273" s="104">
        <f t="shared" si="35"/>
        <v>0.4</v>
      </c>
      <c r="M273" s="104">
        <f t="shared" si="36"/>
        <v>0.4</v>
      </c>
      <c r="N273" s="27"/>
      <c r="O273" s="27"/>
      <c r="P273" s="27"/>
      <c r="Q273" s="27"/>
    </row>
    <row r="274" spans="1:17" ht="43.5" customHeight="1" x14ac:dyDescent="0.3">
      <c r="A274" s="108">
        <f t="shared" si="38"/>
        <v>1</v>
      </c>
      <c r="B274" s="105" t="str">
        <f>VLOOKUP(LEFT(F274,2),Tácticas!C:D,2,FALSE)</f>
        <v>Persistence</v>
      </c>
      <c r="C274" s="46" t="str">
        <f t="shared" si="34"/>
        <v>PT</v>
      </c>
      <c r="D274" s="45" t="str">
        <f>VLOOKUP(LEFT(F274,6),Técnicas!C:D,2,FALSE)</f>
        <v>Event Triggered Execution</v>
      </c>
      <c r="E274" s="45" t="str">
        <f t="shared" si="37"/>
        <v>PT-ETE</v>
      </c>
      <c r="F274" s="74" t="s">
        <v>1247</v>
      </c>
      <c r="G274" s="102"/>
      <c r="H274" s="109"/>
      <c r="I274" s="28">
        <v>0.85</v>
      </c>
      <c r="J274" s="28">
        <v>0.6</v>
      </c>
      <c r="K274" s="28">
        <v>0.98</v>
      </c>
      <c r="L274" s="104">
        <f t="shared" si="35"/>
        <v>0.49980000000000002</v>
      </c>
      <c r="M274" s="104">
        <f t="shared" si="36"/>
        <v>0.35019999999999996</v>
      </c>
      <c r="N274" s="27"/>
      <c r="O274" s="27"/>
      <c r="P274" s="27"/>
      <c r="Q274" s="27"/>
    </row>
    <row r="275" spans="1:17" ht="43.5" customHeight="1" x14ac:dyDescent="0.3">
      <c r="A275" s="108">
        <f t="shared" si="38"/>
        <v>1</v>
      </c>
      <c r="B275" s="105" t="str">
        <f>VLOOKUP(LEFT(F275,2),Tácticas!C:D,2,FALSE)</f>
        <v>Persistence</v>
      </c>
      <c r="C275" s="46" t="str">
        <f t="shared" si="34"/>
        <v>PT</v>
      </c>
      <c r="D275" s="45" t="str">
        <f>VLOOKUP(LEFT(F275,6),Técnicas!C:D,2,FALSE)</f>
        <v>External Remote Services</v>
      </c>
      <c r="E275" s="45" t="str">
        <f t="shared" si="37"/>
        <v>PT-ERS</v>
      </c>
      <c r="F275" s="74" t="s">
        <v>1248</v>
      </c>
      <c r="G275" s="102"/>
      <c r="H275" s="109"/>
      <c r="I275" s="28">
        <v>0.92</v>
      </c>
      <c r="J275" s="28">
        <v>0.65</v>
      </c>
      <c r="K275" s="28">
        <v>0.59</v>
      </c>
      <c r="L275" s="104">
        <f t="shared" si="35"/>
        <v>0.35282000000000002</v>
      </c>
      <c r="M275" s="104">
        <f t="shared" si="36"/>
        <v>0.56718000000000002</v>
      </c>
      <c r="N275" s="27"/>
      <c r="O275" s="27"/>
      <c r="P275" s="27"/>
      <c r="Q275" s="27"/>
    </row>
    <row r="276" spans="1:17" ht="43.5" customHeight="1" x14ac:dyDescent="0.3">
      <c r="A276" s="108">
        <f t="shared" si="38"/>
        <v>3</v>
      </c>
      <c r="B276" s="105" t="str">
        <f>VLOOKUP(LEFT(F276,2),Tácticas!C:D,2,FALSE)</f>
        <v>Persistence</v>
      </c>
      <c r="C276" s="46" t="str">
        <f t="shared" si="34"/>
        <v>PT</v>
      </c>
      <c r="D276" s="45" t="str">
        <f>VLOOKUP(LEFT(F276,6),Técnicas!C:D,2,FALSE)</f>
        <v>Hijack Execution Flow</v>
      </c>
      <c r="E276" s="45" t="str">
        <f t="shared" si="37"/>
        <v>PT-HEF</v>
      </c>
      <c r="F276" s="74" t="s">
        <v>1249</v>
      </c>
      <c r="G276" s="102"/>
      <c r="H276" s="109"/>
      <c r="I276" s="28">
        <v>0.82</v>
      </c>
      <c r="J276" s="28">
        <v>0.7</v>
      </c>
      <c r="K276" s="28">
        <v>0.85</v>
      </c>
      <c r="L276" s="104">
        <f t="shared" si="35"/>
        <v>0.48789999999999994</v>
      </c>
      <c r="M276" s="104">
        <f t="shared" si="36"/>
        <v>0.33210000000000001</v>
      </c>
      <c r="N276" s="27"/>
      <c r="O276" s="27"/>
      <c r="P276" s="27"/>
      <c r="Q276" s="27"/>
    </row>
    <row r="277" spans="1:17" ht="43.5" customHeight="1" x14ac:dyDescent="0.3">
      <c r="A277" s="108">
        <f t="shared" si="38"/>
        <v>3</v>
      </c>
      <c r="B277" s="105" t="str">
        <f>VLOOKUP(LEFT(F277,2),Tácticas!C:D,2,FALSE)</f>
        <v>Persistence</v>
      </c>
      <c r="C277" s="46" t="str">
        <f t="shared" si="34"/>
        <v>PT</v>
      </c>
      <c r="D277" s="45" t="str">
        <f>VLOOKUP(LEFT(F277,6),Técnicas!C:D,2,FALSE)</f>
        <v>Implant Internal Image</v>
      </c>
      <c r="E277" s="45" t="str">
        <f t="shared" si="37"/>
        <v>PT-III</v>
      </c>
      <c r="F277" s="74" t="s">
        <v>1250</v>
      </c>
      <c r="G277" s="102"/>
      <c r="H277" s="109"/>
      <c r="I277" s="28">
        <v>0.78</v>
      </c>
      <c r="J277" s="28">
        <v>0.63</v>
      </c>
      <c r="K277" s="28">
        <v>0.89</v>
      </c>
      <c r="L277" s="104">
        <f t="shared" si="35"/>
        <v>0.43734600000000001</v>
      </c>
      <c r="M277" s="104">
        <f t="shared" si="36"/>
        <v>0.34265400000000001</v>
      </c>
      <c r="N277" s="27"/>
      <c r="O277" s="27"/>
      <c r="P277" s="27"/>
      <c r="Q277" s="27"/>
    </row>
    <row r="278" spans="1:17" ht="43.5" customHeight="1" x14ac:dyDescent="0.3">
      <c r="A278" s="108">
        <f t="shared" si="38"/>
        <v>3</v>
      </c>
      <c r="B278" s="105" t="str">
        <f>VLOOKUP(LEFT(F278,2),Tácticas!C:D,2,FALSE)</f>
        <v>Persistence</v>
      </c>
      <c r="C278" s="46" t="str">
        <f t="shared" si="34"/>
        <v>PT</v>
      </c>
      <c r="D278" s="45" t="str">
        <f>VLOOKUP(LEFT(F278,6),Técnicas!C:D,2,FALSE)</f>
        <v>Modify Authentication Process</v>
      </c>
      <c r="E278" s="45" t="str">
        <f t="shared" si="37"/>
        <v>PT-MAP</v>
      </c>
      <c r="F278" s="74" t="s">
        <v>1251</v>
      </c>
      <c r="G278" s="102"/>
      <c r="H278" s="109"/>
      <c r="I278" s="28">
        <v>0.78</v>
      </c>
      <c r="J278" s="28">
        <v>0.7</v>
      </c>
      <c r="K278" s="28">
        <v>0.56999999999999995</v>
      </c>
      <c r="L278" s="104">
        <f t="shared" si="35"/>
        <v>0.31121999999999994</v>
      </c>
      <c r="M278" s="104">
        <f t="shared" si="36"/>
        <v>0.46878000000000009</v>
      </c>
      <c r="N278" s="27"/>
      <c r="O278" s="27"/>
      <c r="P278" s="27"/>
      <c r="Q278" s="27"/>
    </row>
    <row r="279" spans="1:17" ht="43.5" customHeight="1" x14ac:dyDescent="0.3">
      <c r="A279" s="108">
        <f t="shared" si="38"/>
        <v>3</v>
      </c>
      <c r="B279" s="105" t="str">
        <f>VLOOKUP(LEFT(F279,2),Tácticas!C:D,2,FALSE)</f>
        <v>Persistence</v>
      </c>
      <c r="C279" s="46" t="str">
        <f t="shared" si="34"/>
        <v>PT</v>
      </c>
      <c r="D279" s="45" t="str">
        <f>VLOOKUP(LEFT(F279,6),Técnicas!C:D,2,FALSE)</f>
        <v>Office Application Startup</v>
      </c>
      <c r="E279" s="45" t="str">
        <f t="shared" si="37"/>
        <v>PT-OAS</v>
      </c>
      <c r="F279" s="74" t="s">
        <v>1252</v>
      </c>
      <c r="G279" s="102"/>
      <c r="H279" s="109"/>
      <c r="I279" s="28">
        <v>0.9</v>
      </c>
      <c r="J279" s="28">
        <v>0.7</v>
      </c>
      <c r="K279" s="28">
        <v>0.5</v>
      </c>
      <c r="L279" s="104">
        <f t="shared" si="35"/>
        <v>0.315</v>
      </c>
      <c r="M279" s="104">
        <f t="shared" si="36"/>
        <v>0.58499999999999996</v>
      </c>
      <c r="N279" s="27"/>
      <c r="O279" s="27"/>
      <c r="P279" s="27"/>
      <c r="Q279" s="27"/>
    </row>
    <row r="280" spans="1:17" ht="43.5" customHeight="1" x14ac:dyDescent="0.3">
      <c r="A280" s="108">
        <f t="shared" si="38"/>
        <v>3</v>
      </c>
      <c r="B280" s="105" t="str">
        <f>VLOOKUP(LEFT(F280,2),Tácticas!C:D,2,FALSE)</f>
        <v>Persistence</v>
      </c>
      <c r="C280" s="46" t="str">
        <f t="shared" si="34"/>
        <v>PT</v>
      </c>
      <c r="D280" s="45" t="str">
        <f>VLOOKUP(LEFT(F280,6),Técnicas!C:D,2,FALSE)</f>
        <v>Pre-OS Boot</v>
      </c>
      <c r="E280" s="45" t="str">
        <f t="shared" si="37"/>
        <v>PT-POB</v>
      </c>
      <c r="F280" s="74" t="s">
        <v>1253</v>
      </c>
      <c r="G280" s="102"/>
      <c r="H280" s="109"/>
      <c r="I280" s="28">
        <v>0.8</v>
      </c>
      <c r="J280" s="28">
        <v>0.5</v>
      </c>
      <c r="K280" s="28">
        <v>1</v>
      </c>
      <c r="L280" s="104">
        <f t="shared" si="35"/>
        <v>0.4</v>
      </c>
      <c r="M280" s="104">
        <f t="shared" si="36"/>
        <v>0.4</v>
      </c>
      <c r="N280" s="27"/>
      <c r="O280" s="27"/>
      <c r="P280" s="27"/>
      <c r="Q280" s="27"/>
    </row>
    <row r="281" spans="1:17" ht="43.5" customHeight="1" x14ac:dyDescent="0.3">
      <c r="A281" s="108">
        <f t="shared" si="38"/>
        <v>3</v>
      </c>
      <c r="B281" s="105" t="str">
        <f>VLOOKUP(LEFT(F281,2),Tácticas!C:D,2,FALSE)</f>
        <v>Persistence</v>
      </c>
      <c r="C281" s="46" t="str">
        <f t="shared" si="34"/>
        <v>PT</v>
      </c>
      <c r="D281" s="45" t="str">
        <f>VLOOKUP(LEFT(F281,6),Técnicas!C:D,2,FALSE)</f>
        <v>Scheduled Task/Job</v>
      </c>
      <c r="E281" s="45" t="str">
        <f t="shared" si="37"/>
        <v>PT-STJ</v>
      </c>
      <c r="F281" s="74" t="s">
        <v>1254</v>
      </c>
      <c r="G281" s="102"/>
      <c r="H281" s="109"/>
      <c r="I281" s="28">
        <v>0.85</v>
      </c>
      <c r="J281" s="28">
        <v>0.6</v>
      </c>
      <c r="K281" s="28">
        <v>0.68</v>
      </c>
      <c r="L281" s="104">
        <f t="shared" si="35"/>
        <v>0.34680000000000005</v>
      </c>
      <c r="M281" s="104">
        <f t="shared" si="36"/>
        <v>0.50319999999999987</v>
      </c>
      <c r="N281" s="27"/>
      <c r="O281" s="27"/>
      <c r="P281" s="27"/>
      <c r="Q281" s="27"/>
    </row>
    <row r="282" spans="1:17" ht="43.5" customHeight="1" x14ac:dyDescent="0.3">
      <c r="A282" s="108">
        <f t="shared" si="38"/>
        <v>3</v>
      </c>
      <c r="B282" s="105" t="str">
        <f>VLOOKUP(LEFT(F282,2),Tácticas!C:D,2,FALSE)</f>
        <v>Persistence</v>
      </c>
      <c r="C282" s="46" t="str">
        <f t="shared" si="34"/>
        <v>PT</v>
      </c>
      <c r="D282" s="45" t="str">
        <f>VLOOKUP(LEFT(F282,6),Técnicas!C:D,2,FALSE)</f>
        <v>Server Software Component</v>
      </c>
      <c r="E282" s="45" t="str">
        <f t="shared" si="37"/>
        <v>PT-SSC</v>
      </c>
      <c r="F282" s="74" t="s">
        <v>1255</v>
      </c>
      <c r="G282" s="102"/>
      <c r="H282" s="109"/>
      <c r="I282" s="28">
        <v>0.92</v>
      </c>
      <c r="J282" s="28">
        <v>0.65</v>
      </c>
      <c r="K282" s="28">
        <v>0.59</v>
      </c>
      <c r="L282" s="104">
        <f t="shared" si="35"/>
        <v>0.35282000000000002</v>
      </c>
      <c r="M282" s="104">
        <f t="shared" si="36"/>
        <v>0.56718000000000002</v>
      </c>
      <c r="N282" s="27"/>
      <c r="O282" s="27"/>
      <c r="P282" s="27"/>
      <c r="Q282" s="27"/>
    </row>
    <row r="283" spans="1:17" ht="43.5" customHeight="1" x14ac:dyDescent="0.3">
      <c r="A283" s="108">
        <f t="shared" si="38"/>
        <v>2</v>
      </c>
      <c r="B283" s="105" t="str">
        <f>VLOOKUP(LEFT(F283,2),Tácticas!C:D,2,FALSE)</f>
        <v>Persistence</v>
      </c>
      <c r="C283" s="46" t="str">
        <f t="shared" si="34"/>
        <v>PT</v>
      </c>
      <c r="D283" s="45" t="str">
        <f>VLOOKUP(LEFT(F283,6),Técnicas!C:D,2,FALSE)</f>
        <v>Traffic Signaling</v>
      </c>
      <c r="E283" s="45" t="str">
        <f t="shared" si="37"/>
        <v>PT-TSG</v>
      </c>
      <c r="F283" s="74" t="s">
        <v>1256</v>
      </c>
      <c r="G283" s="102"/>
      <c r="H283" s="109"/>
      <c r="I283" s="28">
        <v>0.82</v>
      </c>
      <c r="J283" s="28">
        <v>0.7</v>
      </c>
      <c r="K283" s="28">
        <v>0.85</v>
      </c>
      <c r="L283" s="104">
        <f t="shared" si="35"/>
        <v>0.48789999999999994</v>
      </c>
      <c r="M283" s="104">
        <f t="shared" si="36"/>
        <v>0.33210000000000001</v>
      </c>
      <c r="N283" s="27"/>
      <c r="O283" s="27"/>
      <c r="P283" s="27"/>
      <c r="Q283" s="27"/>
    </row>
    <row r="284" spans="1:17" ht="43.5" customHeight="1" x14ac:dyDescent="0.3">
      <c r="A284" s="108">
        <f t="shared" si="38"/>
        <v>2</v>
      </c>
      <c r="B284" s="105" t="str">
        <f>VLOOKUP(LEFT(F284,2),Tácticas!C:D,2,FALSE)</f>
        <v>Persistence</v>
      </c>
      <c r="C284" s="46" t="str">
        <f t="shared" si="34"/>
        <v>PT</v>
      </c>
      <c r="D284" s="45" t="str">
        <f>VLOOKUP(LEFT(F284,6),Técnicas!C:D,2,FALSE)</f>
        <v>Valid Accounts</v>
      </c>
      <c r="E284" s="45" t="str">
        <f t="shared" si="37"/>
        <v>PT-VAC</v>
      </c>
      <c r="F284" s="74" t="s">
        <v>1257</v>
      </c>
      <c r="G284" s="102"/>
      <c r="H284" s="109"/>
      <c r="I284" s="28">
        <v>0.78</v>
      </c>
      <c r="J284" s="28">
        <v>0.63</v>
      </c>
      <c r="K284" s="28">
        <v>0.89</v>
      </c>
      <c r="L284" s="104">
        <f t="shared" si="35"/>
        <v>0.43734600000000001</v>
      </c>
      <c r="M284" s="104">
        <f t="shared" si="36"/>
        <v>0.34265400000000001</v>
      </c>
      <c r="N284" s="27"/>
      <c r="O284" s="27"/>
      <c r="P284" s="27"/>
      <c r="Q284" s="27"/>
    </row>
    <row r="285" spans="1:17" ht="43.5" customHeight="1" x14ac:dyDescent="0.3">
      <c r="A285" s="108">
        <f t="shared" si="38"/>
        <v>2</v>
      </c>
      <c r="B285" s="105" t="str">
        <f>VLOOKUP(LEFT(F285,2),Tácticas!C:D,2,FALSE)</f>
        <v>Privilege Escalation</v>
      </c>
      <c r="C285" s="46" t="str">
        <f t="shared" si="34"/>
        <v>PE</v>
      </c>
      <c r="D285" s="45" t="str">
        <f>VLOOKUP(LEFT(F285,6),Técnicas!C:D,2,FALSE)</f>
        <v>Abuse Elevation Control Mechanism</v>
      </c>
      <c r="E285" s="45" t="str">
        <f t="shared" si="37"/>
        <v>PE-AEC</v>
      </c>
      <c r="F285" s="74" t="s">
        <v>1258</v>
      </c>
      <c r="G285" s="102"/>
      <c r="H285" s="109"/>
      <c r="I285" s="28">
        <v>0.78</v>
      </c>
      <c r="J285" s="28">
        <v>0.7</v>
      </c>
      <c r="K285" s="28">
        <v>0.76</v>
      </c>
      <c r="L285" s="104">
        <f t="shared" si="35"/>
        <v>0.41495999999999994</v>
      </c>
      <c r="M285" s="104">
        <f t="shared" si="36"/>
        <v>0.36504000000000009</v>
      </c>
      <c r="N285" s="27"/>
      <c r="O285" s="27"/>
      <c r="P285" s="27"/>
      <c r="Q285" s="27"/>
    </row>
    <row r="286" spans="1:17" ht="43.5" customHeight="1" x14ac:dyDescent="0.3">
      <c r="A286" s="108">
        <f t="shared" si="38"/>
        <v>2</v>
      </c>
      <c r="B286" s="105" t="str">
        <f>VLOOKUP(LEFT(F286,2),Tácticas!C:D,2,FALSE)</f>
        <v>Privilege Escalation</v>
      </c>
      <c r="C286" s="46" t="str">
        <f t="shared" si="34"/>
        <v>PE</v>
      </c>
      <c r="D286" s="45" t="str">
        <f>VLOOKUP(LEFT(F286,6),Técnicas!C:D,2,FALSE)</f>
        <v>Access Token Manipulation</v>
      </c>
      <c r="E286" s="45" t="str">
        <f t="shared" si="37"/>
        <v>PE-ATM</v>
      </c>
      <c r="F286" s="74" t="s">
        <v>1259</v>
      </c>
      <c r="G286" s="102"/>
      <c r="H286" s="109"/>
      <c r="I286" s="28">
        <v>0.9</v>
      </c>
      <c r="J286" s="28">
        <v>0.7</v>
      </c>
      <c r="K286" s="28">
        <v>0.5</v>
      </c>
      <c r="L286" s="104">
        <f t="shared" si="35"/>
        <v>0.315</v>
      </c>
      <c r="M286" s="104">
        <f t="shared" si="36"/>
        <v>0.58499999999999996</v>
      </c>
      <c r="N286" s="27"/>
      <c r="O286" s="27"/>
      <c r="P286" s="27"/>
      <c r="Q286" s="27"/>
    </row>
    <row r="287" spans="1:17" ht="43.5" customHeight="1" x14ac:dyDescent="0.3">
      <c r="A287" s="108">
        <f t="shared" si="38"/>
        <v>2</v>
      </c>
      <c r="B287" s="105" t="str">
        <f>VLOOKUP(LEFT(F287,2),Tácticas!C:D,2,FALSE)</f>
        <v>Privilege Escalation</v>
      </c>
      <c r="C287" s="46" t="str">
        <f t="shared" si="34"/>
        <v>PE</v>
      </c>
      <c r="D287" s="45" t="str">
        <f>VLOOKUP(LEFT(F287,6),Técnicas!C:D,2,FALSE)</f>
        <v>Boot or Logon Autostart Execution</v>
      </c>
      <c r="E287" s="45" t="str">
        <f t="shared" si="37"/>
        <v>PE-BLA</v>
      </c>
      <c r="F287" s="74" t="s">
        <v>1260</v>
      </c>
      <c r="G287" s="102"/>
      <c r="H287" s="109"/>
      <c r="I287" s="28">
        <v>0.8</v>
      </c>
      <c r="J287" s="28">
        <v>0.5</v>
      </c>
      <c r="K287" s="28">
        <v>1</v>
      </c>
      <c r="L287" s="104">
        <f t="shared" si="35"/>
        <v>0.4</v>
      </c>
      <c r="M287" s="104">
        <f t="shared" si="36"/>
        <v>0.4</v>
      </c>
      <c r="N287" s="27"/>
      <c r="O287" s="27"/>
      <c r="P287" s="27"/>
      <c r="Q287" s="27"/>
    </row>
    <row r="288" spans="1:17" ht="43.5" customHeight="1" x14ac:dyDescent="0.3">
      <c r="A288" s="108">
        <f t="shared" si="38"/>
        <v>2</v>
      </c>
      <c r="B288" s="105" t="str">
        <f>VLOOKUP(LEFT(F288,2),Tácticas!C:D,2,FALSE)</f>
        <v>Privilege Escalation</v>
      </c>
      <c r="C288" s="46" t="str">
        <f t="shared" si="34"/>
        <v>PE</v>
      </c>
      <c r="D288" s="45" t="str">
        <f>VLOOKUP(LEFT(F288,6),Técnicas!C:D,2,FALSE)</f>
        <v>Boot or Logon Initialization Scripts</v>
      </c>
      <c r="E288" s="45" t="str">
        <f t="shared" si="37"/>
        <v>PE-BLS</v>
      </c>
      <c r="F288" s="74" t="s">
        <v>1261</v>
      </c>
      <c r="G288" s="102"/>
      <c r="H288" s="109"/>
      <c r="I288" s="28">
        <v>0.85</v>
      </c>
      <c r="J288" s="28">
        <v>0.6</v>
      </c>
      <c r="K288" s="28">
        <v>0.75</v>
      </c>
      <c r="L288" s="104">
        <f t="shared" si="35"/>
        <v>0.38250000000000001</v>
      </c>
      <c r="M288" s="104">
        <f t="shared" si="36"/>
        <v>0.46749999999999997</v>
      </c>
      <c r="N288" s="27"/>
      <c r="O288" s="27"/>
      <c r="P288" s="27"/>
      <c r="Q288" s="27"/>
    </row>
    <row r="289" spans="1:17" ht="43.5" customHeight="1" x14ac:dyDescent="0.3">
      <c r="A289" s="108">
        <f t="shared" si="38"/>
        <v>2</v>
      </c>
      <c r="B289" s="105" t="str">
        <f>VLOOKUP(LEFT(F289,2),Tácticas!C:D,2,FALSE)</f>
        <v>Privilege Escalation</v>
      </c>
      <c r="C289" s="46" t="str">
        <f t="shared" si="34"/>
        <v>PE</v>
      </c>
      <c r="D289" s="45" t="str">
        <f>VLOOKUP(LEFT(F289,6),Técnicas!C:D,2,FALSE)</f>
        <v>Create or Modify System Process</v>
      </c>
      <c r="E289" s="45" t="str">
        <f t="shared" si="37"/>
        <v>PE-CMS</v>
      </c>
      <c r="F289" s="74" t="s">
        <v>1262</v>
      </c>
      <c r="G289" s="102"/>
      <c r="H289" s="109"/>
      <c r="I289" s="28">
        <v>0.92</v>
      </c>
      <c r="J289" s="28">
        <v>0.65</v>
      </c>
      <c r="K289" s="28">
        <v>0.59</v>
      </c>
      <c r="L289" s="104">
        <f t="shared" si="35"/>
        <v>0.35282000000000002</v>
      </c>
      <c r="M289" s="104">
        <f t="shared" si="36"/>
        <v>0.56718000000000002</v>
      </c>
      <c r="N289" s="27"/>
      <c r="O289" s="27"/>
      <c r="P289" s="27"/>
      <c r="Q289" s="27"/>
    </row>
    <row r="290" spans="1:17" ht="43.5" customHeight="1" x14ac:dyDescent="0.3">
      <c r="A290" s="108">
        <f t="shared" si="38"/>
        <v>2</v>
      </c>
      <c r="B290" s="105" t="str">
        <f>VLOOKUP(LEFT(F290,2),Tácticas!C:D,2,FALSE)</f>
        <v>Privilege Escalation</v>
      </c>
      <c r="C290" s="46" t="str">
        <f t="shared" si="34"/>
        <v>PE</v>
      </c>
      <c r="D290" s="45" t="str">
        <f>VLOOKUP(LEFT(F290,6),Técnicas!C:D,2,FALSE)</f>
        <v>Domain Policy Modification</v>
      </c>
      <c r="E290" s="45" t="str">
        <f t="shared" si="37"/>
        <v>PE-DPM</v>
      </c>
      <c r="F290" s="74" t="s">
        <v>1263</v>
      </c>
      <c r="G290" s="102"/>
      <c r="H290" s="109"/>
      <c r="I290" s="28">
        <v>0.82</v>
      </c>
      <c r="J290" s="28">
        <v>0.7</v>
      </c>
      <c r="K290" s="28">
        <v>0.85</v>
      </c>
      <c r="L290" s="104">
        <f t="shared" si="35"/>
        <v>0.48789999999999994</v>
      </c>
      <c r="M290" s="104">
        <f t="shared" si="36"/>
        <v>0.33210000000000001</v>
      </c>
      <c r="N290" s="27"/>
      <c r="O290" s="27"/>
      <c r="P290" s="27"/>
      <c r="Q290" s="27"/>
    </row>
    <row r="291" spans="1:17" ht="43.5" customHeight="1" x14ac:dyDescent="0.3">
      <c r="A291" s="108">
        <f t="shared" si="38"/>
        <v>2</v>
      </c>
      <c r="B291" s="105" t="str">
        <f>VLOOKUP(LEFT(F291,2),Tácticas!C:D,2,FALSE)</f>
        <v>Privilege Escalation</v>
      </c>
      <c r="C291" s="46" t="str">
        <f t="shared" ref="C291:C354" si="39">LEFT(E291,2)</f>
        <v>PE</v>
      </c>
      <c r="D291" s="45" t="str">
        <f>VLOOKUP(LEFT(F291,6),Técnicas!C:D,2,FALSE)</f>
        <v>Escape to Host</v>
      </c>
      <c r="E291" s="45" t="str">
        <f t="shared" si="37"/>
        <v>PE-ETH</v>
      </c>
      <c r="F291" s="74" t="s">
        <v>1264</v>
      </c>
      <c r="G291" s="102"/>
      <c r="H291" s="109"/>
      <c r="I291" s="28">
        <v>0.78</v>
      </c>
      <c r="J291" s="28">
        <v>0.63</v>
      </c>
      <c r="K291" s="28">
        <v>0.89</v>
      </c>
      <c r="L291" s="104">
        <f t="shared" si="35"/>
        <v>0.43734600000000001</v>
      </c>
      <c r="M291" s="104">
        <f t="shared" si="36"/>
        <v>0.34265400000000001</v>
      </c>
      <c r="N291" s="27"/>
      <c r="O291" s="27"/>
      <c r="P291" s="27"/>
      <c r="Q291" s="27"/>
    </row>
    <row r="292" spans="1:17" ht="43.5" customHeight="1" x14ac:dyDescent="0.3">
      <c r="A292" s="108">
        <f t="shared" si="38"/>
        <v>2</v>
      </c>
      <c r="B292" s="105" t="str">
        <f>VLOOKUP(LEFT(F292,2),Tácticas!C:D,2,FALSE)</f>
        <v>Privilege Escalation</v>
      </c>
      <c r="C292" s="46" t="str">
        <f t="shared" si="39"/>
        <v>PE</v>
      </c>
      <c r="D292" s="45" t="str">
        <f>VLOOKUP(LEFT(F292,6),Técnicas!C:D,2,FALSE)</f>
        <v>Event Triggered Execution</v>
      </c>
      <c r="E292" s="45" t="str">
        <f t="shared" si="37"/>
        <v>PE-ETE</v>
      </c>
      <c r="F292" s="74" t="s">
        <v>1265</v>
      </c>
      <c r="G292" s="102"/>
      <c r="H292" s="109"/>
      <c r="I292" s="28">
        <v>0.78</v>
      </c>
      <c r="J292" s="28">
        <v>0.7</v>
      </c>
      <c r="K292" s="28">
        <v>0.85</v>
      </c>
      <c r="L292" s="104">
        <f t="shared" si="35"/>
        <v>0.4640999999999999</v>
      </c>
      <c r="M292" s="104">
        <f t="shared" si="36"/>
        <v>0.31590000000000013</v>
      </c>
      <c r="N292" s="27"/>
      <c r="O292" s="27"/>
      <c r="P292" s="27"/>
      <c r="Q292" s="27"/>
    </row>
    <row r="293" spans="1:17" ht="43.5" customHeight="1" x14ac:dyDescent="0.3">
      <c r="A293" s="108">
        <f t="shared" si="38"/>
        <v>2</v>
      </c>
      <c r="B293" s="105" t="str">
        <f>VLOOKUP(LEFT(F293,2),Tácticas!C:D,2,FALSE)</f>
        <v>Privilege Escalation</v>
      </c>
      <c r="C293" s="46" t="str">
        <f t="shared" si="39"/>
        <v>PE</v>
      </c>
      <c r="D293" s="45" t="str">
        <f>VLOOKUP(LEFT(F293,6),Técnicas!C:D,2,FALSE)</f>
        <v>Exploitation for Privilege Escalation</v>
      </c>
      <c r="E293" s="45" t="str">
        <f t="shared" si="37"/>
        <v>PE-EPE</v>
      </c>
      <c r="F293" s="74" t="s">
        <v>1266</v>
      </c>
      <c r="G293" s="102"/>
      <c r="H293" s="109"/>
      <c r="I293" s="28">
        <v>0.9</v>
      </c>
      <c r="J293" s="28">
        <v>0.7</v>
      </c>
      <c r="K293" s="28">
        <v>0.5</v>
      </c>
      <c r="L293" s="104">
        <f t="shared" si="35"/>
        <v>0.315</v>
      </c>
      <c r="M293" s="104">
        <f t="shared" si="36"/>
        <v>0.58499999999999996</v>
      </c>
      <c r="N293" s="27"/>
      <c r="O293" s="27"/>
      <c r="P293" s="27"/>
      <c r="Q293" s="27"/>
    </row>
    <row r="294" spans="1:17" ht="43.5" customHeight="1" x14ac:dyDescent="0.3">
      <c r="A294" s="108">
        <f t="shared" si="38"/>
        <v>2</v>
      </c>
      <c r="B294" s="105" t="str">
        <f>VLOOKUP(LEFT(F294,2),Tácticas!C:D,2,FALSE)</f>
        <v>Privilege Escalation</v>
      </c>
      <c r="C294" s="46" t="str">
        <f t="shared" si="39"/>
        <v>PE</v>
      </c>
      <c r="D294" s="45" t="str">
        <f>VLOOKUP(LEFT(F294,6),Técnicas!C:D,2,FALSE)</f>
        <v>Hijack Execution Flow</v>
      </c>
      <c r="E294" s="45" t="str">
        <f t="shared" si="37"/>
        <v>PE-HEF</v>
      </c>
      <c r="F294" s="74" t="s">
        <v>1267</v>
      </c>
      <c r="G294" s="102"/>
      <c r="H294" s="109"/>
      <c r="I294" s="28">
        <v>0.8</v>
      </c>
      <c r="J294" s="28">
        <v>0.5</v>
      </c>
      <c r="K294" s="28">
        <v>1</v>
      </c>
      <c r="L294" s="104">
        <f t="shared" si="35"/>
        <v>0.4</v>
      </c>
      <c r="M294" s="104">
        <f t="shared" si="36"/>
        <v>0.4</v>
      </c>
      <c r="N294" s="27"/>
      <c r="O294" s="27"/>
      <c r="P294" s="27"/>
      <c r="Q294" s="27"/>
    </row>
    <row r="295" spans="1:17" ht="43.5" customHeight="1" x14ac:dyDescent="0.3">
      <c r="A295" s="108">
        <f t="shared" si="38"/>
        <v>2</v>
      </c>
      <c r="B295" s="105" t="str">
        <f>VLOOKUP(LEFT(F295,2),Tácticas!C:D,2,FALSE)</f>
        <v>Privilege Escalation</v>
      </c>
      <c r="C295" s="46" t="str">
        <f t="shared" si="39"/>
        <v>PE</v>
      </c>
      <c r="D295" s="45" t="str">
        <f>VLOOKUP(LEFT(F295,6),Técnicas!C:D,2,FALSE)</f>
        <v>Process Injection</v>
      </c>
      <c r="E295" s="45" t="str">
        <f t="shared" si="37"/>
        <v>PE-PIJ</v>
      </c>
      <c r="F295" s="74" t="s">
        <v>1268</v>
      </c>
      <c r="G295" s="102"/>
      <c r="H295" s="109"/>
      <c r="I295" s="28">
        <v>0.85</v>
      </c>
      <c r="J295" s="28">
        <v>0.6</v>
      </c>
      <c r="K295" s="28">
        <v>0.68</v>
      </c>
      <c r="L295" s="104">
        <f t="shared" si="35"/>
        <v>0.34680000000000005</v>
      </c>
      <c r="M295" s="104">
        <f t="shared" si="36"/>
        <v>0.50319999999999987</v>
      </c>
      <c r="N295" s="27"/>
      <c r="O295" s="27"/>
      <c r="P295" s="27"/>
      <c r="Q295" s="27"/>
    </row>
    <row r="296" spans="1:17" ht="43.5" customHeight="1" x14ac:dyDescent="0.3">
      <c r="A296" s="108">
        <f t="shared" si="38"/>
        <v>2</v>
      </c>
      <c r="B296" s="105" t="str">
        <f>VLOOKUP(LEFT(F296,2),Tácticas!C:D,2,FALSE)</f>
        <v>Privilege Escalation</v>
      </c>
      <c r="C296" s="46" t="str">
        <f t="shared" si="39"/>
        <v>PE</v>
      </c>
      <c r="D296" s="45" t="str">
        <f>VLOOKUP(LEFT(F296,6),Técnicas!C:D,2,FALSE)</f>
        <v>Scheduled Task/Job</v>
      </c>
      <c r="E296" s="45" t="str">
        <f t="shared" si="37"/>
        <v>PE-STJ</v>
      </c>
      <c r="F296" s="74" t="s">
        <v>1269</v>
      </c>
      <c r="G296" s="102"/>
      <c r="H296" s="109"/>
      <c r="I296" s="28">
        <v>0.92</v>
      </c>
      <c r="J296" s="28">
        <v>0.65</v>
      </c>
      <c r="K296" s="28">
        <v>0.59</v>
      </c>
      <c r="L296" s="104">
        <f t="shared" si="35"/>
        <v>0.35282000000000002</v>
      </c>
      <c r="M296" s="104">
        <f t="shared" si="36"/>
        <v>0.56718000000000002</v>
      </c>
      <c r="N296" s="27"/>
      <c r="O296" s="27"/>
      <c r="P296" s="27"/>
      <c r="Q296" s="27"/>
    </row>
    <row r="297" spans="1:17" ht="43.5" customHeight="1" x14ac:dyDescent="0.3">
      <c r="A297" s="108">
        <f t="shared" si="38"/>
        <v>2</v>
      </c>
      <c r="B297" s="105" t="str">
        <f>VLOOKUP(LEFT(F297,2),Tácticas!C:D,2,FALSE)</f>
        <v>Privilege Escalation</v>
      </c>
      <c r="C297" s="46" t="str">
        <f t="shared" si="39"/>
        <v>PE</v>
      </c>
      <c r="D297" s="45" t="str">
        <f>VLOOKUP(LEFT(F297,6),Técnicas!C:D,2,FALSE)</f>
        <v>Valid Accounts</v>
      </c>
      <c r="E297" s="45" t="str">
        <f t="shared" si="37"/>
        <v>PE-VAC</v>
      </c>
      <c r="F297" s="74" t="s">
        <v>1270</v>
      </c>
      <c r="G297" s="102"/>
      <c r="H297" s="109"/>
      <c r="I297" s="28">
        <v>0.82</v>
      </c>
      <c r="J297" s="28">
        <v>0.7</v>
      </c>
      <c r="K297" s="28">
        <v>0.85</v>
      </c>
      <c r="L297" s="104">
        <f t="shared" si="35"/>
        <v>0.48789999999999994</v>
      </c>
      <c r="M297" s="104">
        <f t="shared" si="36"/>
        <v>0.33210000000000001</v>
      </c>
      <c r="N297" s="27"/>
      <c r="O297" s="27"/>
      <c r="P297" s="27"/>
      <c r="Q297" s="27"/>
    </row>
    <row r="298" spans="1:17" ht="43.5" customHeight="1" x14ac:dyDescent="0.3">
      <c r="A298" s="108">
        <f t="shared" si="38"/>
        <v>2</v>
      </c>
      <c r="B298" s="105" t="str">
        <f>VLOOKUP(LEFT(F298,2),Tácticas!C:D,2,FALSE)</f>
        <v>Defense Evasion</v>
      </c>
      <c r="C298" s="46" t="str">
        <f t="shared" si="39"/>
        <v>DE</v>
      </c>
      <c r="D298" s="45" t="str">
        <f>VLOOKUP(LEFT(F298,6),Técnicas!C:D,2,FALSE)</f>
        <v>Abuse Elevation Control Mechanism</v>
      </c>
      <c r="E298" s="45" t="str">
        <f t="shared" si="37"/>
        <v>DE-AEM</v>
      </c>
      <c r="F298" s="74" t="s">
        <v>1271</v>
      </c>
      <c r="G298" s="102"/>
      <c r="H298" s="109"/>
      <c r="I298" s="28">
        <v>0.78</v>
      </c>
      <c r="J298" s="28">
        <v>0.63</v>
      </c>
      <c r="K298" s="28">
        <v>0.89</v>
      </c>
      <c r="L298" s="104">
        <f t="shared" si="35"/>
        <v>0.43734600000000001</v>
      </c>
      <c r="M298" s="104">
        <f t="shared" si="36"/>
        <v>0.34265400000000001</v>
      </c>
      <c r="N298" s="27"/>
      <c r="O298" s="27"/>
      <c r="P298" s="27"/>
      <c r="Q298" s="27"/>
    </row>
    <row r="299" spans="1:17" ht="43.5" customHeight="1" x14ac:dyDescent="0.3">
      <c r="A299" s="108">
        <f t="shared" si="38"/>
        <v>2</v>
      </c>
      <c r="B299" s="105" t="str">
        <f>VLOOKUP(LEFT(F299,2),Tácticas!C:D,2,FALSE)</f>
        <v>Defense Evasion</v>
      </c>
      <c r="C299" s="46" t="str">
        <f t="shared" si="39"/>
        <v>DE</v>
      </c>
      <c r="D299" s="45" t="str">
        <f>VLOOKUP(LEFT(F299,6),Técnicas!C:D,2,FALSE)</f>
        <v>Access Token Manipulation</v>
      </c>
      <c r="E299" s="45" t="str">
        <f t="shared" si="37"/>
        <v>DE-ATM</v>
      </c>
      <c r="F299" s="74" t="s">
        <v>1272</v>
      </c>
      <c r="G299" s="102"/>
      <c r="H299" s="109"/>
      <c r="I299" s="28">
        <v>0.78</v>
      </c>
      <c r="J299" s="28">
        <v>0.7</v>
      </c>
      <c r="K299" s="28">
        <v>0.68</v>
      </c>
      <c r="L299" s="104">
        <f t="shared" ref="L299:L362" si="40">I299*J299*K299</f>
        <v>0.37128</v>
      </c>
      <c r="M299" s="104">
        <f t="shared" ref="M299:M362" si="41">I299-L299</f>
        <v>0.40872000000000003</v>
      </c>
      <c r="N299" s="27"/>
      <c r="O299" s="27"/>
      <c r="P299" s="27"/>
      <c r="Q299" s="27"/>
    </row>
    <row r="300" spans="1:17" ht="43.5" customHeight="1" x14ac:dyDescent="0.3">
      <c r="A300" s="108">
        <f t="shared" si="38"/>
        <v>2</v>
      </c>
      <c r="B300" s="105" t="str">
        <f>VLOOKUP(LEFT(F300,2),Tácticas!C:D,2,FALSE)</f>
        <v>Defense Evasion</v>
      </c>
      <c r="C300" s="46" t="str">
        <f t="shared" si="39"/>
        <v>DE</v>
      </c>
      <c r="D300" s="45" t="str">
        <f>VLOOKUP(LEFT(F300,6),Técnicas!C:D,2,FALSE)</f>
        <v>BITS Jobs</v>
      </c>
      <c r="E300" s="45" t="str">
        <f t="shared" ref="E300:E363" si="42">LEFT(F300,6)</f>
        <v>DE-BJS</v>
      </c>
      <c r="F300" s="74" t="s">
        <v>1273</v>
      </c>
      <c r="G300" s="102"/>
      <c r="H300" s="109"/>
      <c r="I300" s="28">
        <v>0.75</v>
      </c>
      <c r="J300" s="28">
        <v>0.6</v>
      </c>
      <c r="K300" s="28">
        <v>0.95</v>
      </c>
      <c r="L300" s="104">
        <f t="shared" si="40"/>
        <v>0.42749999999999994</v>
      </c>
      <c r="M300" s="104">
        <f t="shared" si="41"/>
        <v>0.32250000000000006</v>
      </c>
      <c r="N300" s="27"/>
      <c r="O300" s="27"/>
      <c r="P300" s="27"/>
      <c r="Q300" s="27"/>
    </row>
    <row r="301" spans="1:17" ht="43.5" customHeight="1" x14ac:dyDescent="0.3">
      <c r="A301" s="108">
        <f t="shared" si="38"/>
        <v>2</v>
      </c>
      <c r="B301" s="105" t="str">
        <f>VLOOKUP(LEFT(F301,2),Tácticas!C:D,2,FALSE)</f>
        <v>Defense Evasion</v>
      </c>
      <c r="C301" s="46" t="str">
        <f t="shared" si="39"/>
        <v>DE</v>
      </c>
      <c r="D301" s="45" t="str">
        <f>VLOOKUP(LEFT(F301,6),Técnicas!C:D,2,FALSE)</f>
        <v>Build Image on Host</v>
      </c>
      <c r="E301" s="45" t="str">
        <f t="shared" si="42"/>
        <v>DE-BIH</v>
      </c>
      <c r="F301" s="74" t="s">
        <v>1274</v>
      </c>
      <c r="G301" s="102"/>
      <c r="H301" s="109"/>
      <c r="I301" s="28">
        <v>0.95</v>
      </c>
      <c r="J301" s="28">
        <v>0.8</v>
      </c>
      <c r="K301" s="28">
        <v>0.69</v>
      </c>
      <c r="L301" s="104">
        <f t="shared" si="40"/>
        <v>0.52439999999999998</v>
      </c>
      <c r="M301" s="104">
        <f t="shared" si="41"/>
        <v>0.42559999999999998</v>
      </c>
      <c r="N301" s="27"/>
      <c r="O301" s="27"/>
      <c r="P301" s="27"/>
      <c r="Q301" s="27"/>
    </row>
    <row r="302" spans="1:17" ht="43.5" customHeight="1" x14ac:dyDescent="0.3">
      <c r="A302" s="108">
        <f t="shared" si="38"/>
        <v>1</v>
      </c>
      <c r="B302" s="105" t="str">
        <f>VLOOKUP(LEFT(F302,2),Tácticas!C:D,2,FALSE)</f>
        <v>Defense Evasion</v>
      </c>
      <c r="C302" s="46" t="str">
        <f t="shared" si="39"/>
        <v>DE</v>
      </c>
      <c r="D302" s="45" t="str">
        <f>VLOOKUP(LEFT(F302,6),Técnicas!C:D,2,FALSE)</f>
        <v>Debugger Evasion</v>
      </c>
      <c r="E302" s="45" t="str">
        <f t="shared" si="42"/>
        <v>DE-DEV</v>
      </c>
      <c r="F302" s="74" t="s">
        <v>1275</v>
      </c>
      <c r="G302" s="102"/>
      <c r="H302" s="109"/>
      <c r="I302" s="28">
        <v>0.82</v>
      </c>
      <c r="J302" s="28">
        <v>0.7</v>
      </c>
      <c r="K302" s="28">
        <v>0.85</v>
      </c>
      <c r="L302" s="104">
        <f t="shared" si="40"/>
        <v>0.48789999999999994</v>
      </c>
      <c r="M302" s="104">
        <f t="shared" si="41"/>
        <v>0.33210000000000001</v>
      </c>
      <c r="N302" s="27"/>
      <c r="O302" s="27"/>
      <c r="P302" s="27"/>
      <c r="Q302" s="27"/>
    </row>
    <row r="303" spans="1:17" ht="43.5" customHeight="1" x14ac:dyDescent="0.3">
      <c r="A303" s="108">
        <f t="shared" si="38"/>
        <v>1</v>
      </c>
      <c r="B303" s="105" t="str">
        <f>VLOOKUP(LEFT(F303,2),Tácticas!C:D,2,FALSE)</f>
        <v>Defense Evasion</v>
      </c>
      <c r="C303" s="46" t="str">
        <f t="shared" si="39"/>
        <v>DE</v>
      </c>
      <c r="D303" s="45" t="str">
        <f>VLOOKUP(LEFT(F303,6),Técnicas!C:D,2,FALSE)</f>
        <v>Deobfuscate/Decode Files or Information</v>
      </c>
      <c r="E303" s="45" t="str">
        <f t="shared" si="42"/>
        <v>DE-DDF</v>
      </c>
      <c r="F303" s="74" t="s">
        <v>1276</v>
      </c>
      <c r="G303" s="102"/>
      <c r="H303" s="109"/>
      <c r="I303" s="28">
        <v>0.78</v>
      </c>
      <c r="J303" s="28">
        <v>0.63</v>
      </c>
      <c r="K303" s="28">
        <v>0.89</v>
      </c>
      <c r="L303" s="104">
        <f t="shared" si="40"/>
        <v>0.43734600000000001</v>
      </c>
      <c r="M303" s="104">
        <f t="shared" si="41"/>
        <v>0.34265400000000001</v>
      </c>
      <c r="N303" s="27"/>
      <c r="O303" s="27"/>
      <c r="P303" s="27"/>
      <c r="Q303" s="27"/>
    </row>
    <row r="304" spans="1:17" ht="43.5" customHeight="1" x14ac:dyDescent="0.3">
      <c r="A304" s="108">
        <f t="shared" si="38"/>
        <v>1</v>
      </c>
      <c r="B304" s="105" t="str">
        <f>VLOOKUP(LEFT(F304,2),Tácticas!C:D,2,FALSE)</f>
        <v>Defense Evasion</v>
      </c>
      <c r="C304" s="46" t="str">
        <f t="shared" si="39"/>
        <v>DE</v>
      </c>
      <c r="D304" s="45" t="str">
        <f>VLOOKUP(LEFT(F304,6),Técnicas!C:D,2,FALSE)</f>
        <v>Deploy Container</v>
      </c>
      <c r="E304" s="45" t="str">
        <f t="shared" si="42"/>
        <v>DE-DCT</v>
      </c>
      <c r="F304" s="74" t="s">
        <v>1277</v>
      </c>
      <c r="G304" s="102"/>
      <c r="H304" s="109"/>
      <c r="I304" s="28">
        <v>0.78</v>
      </c>
      <c r="J304" s="28">
        <v>0.7</v>
      </c>
      <c r="K304" s="28">
        <v>0.68</v>
      </c>
      <c r="L304" s="104">
        <f t="shared" si="40"/>
        <v>0.37128</v>
      </c>
      <c r="M304" s="104">
        <f t="shared" si="41"/>
        <v>0.40872000000000003</v>
      </c>
      <c r="N304" s="27"/>
      <c r="O304" s="27"/>
      <c r="P304" s="27"/>
      <c r="Q304" s="27"/>
    </row>
    <row r="305" spans="1:17" ht="43.5" customHeight="1" x14ac:dyDescent="0.3">
      <c r="A305" s="108">
        <f t="shared" si="38"/>
        <v>1</v>
      </c>
      <c r="B305" s="105" t="str">
        <f>VLOOKUP(LEFT(F305,2),Tácticas!C:D,2,FALSE)</f>
        <v>Defense Evasion</v>
      </c>
      <c r="C305" s="46" t="str">
        <f t="shared" si="39"/>
        <v>DE</v>
      </c>
      <c r="D305" s="45" t="str">
        <f>VLOOKUP(LEFT(F305,6),Técnicas!C:D,2,FALSE)</f>
        <v>Direct Volume Access</v>
      </c>
      <c r="E305" s="45" t="str">
        <f t="shared" si="42"/>
        <v>DE-DVA</v>
      </c>
      <c r="F305" s="74" t="s">
        <v>1278</v>
      </c>
      <c r="G305" s="102"/>
      <c r="H305" s="109"/>
      <c r="I305" s="28">
        <v>0.75</v>
      </c>
      <c r="J305" s="28">
        <v>0.6</v>
      </c>
      <c r="K305" s="28">
        <v>0.95</v>
      </c>
      <c r="L305" s="104">
        <f t="shared" si="40"/>
        <v>0.42749999999999994</v>
      </c>
      <c r="M305" s="104">
        <f t="shared" si="41"/>
        <v>0.32250000000000006</v>
      </c>
      <c r="N305" s="27"/>
      <c r="O305" s="27"/>
      <c r="P305" s="27"/>
      <c r="Q305" s="27"/>
    </row>
    <row r="306" spans="1:17" ht="43.5" customHeight="1" x14ac:dyDescent="0.3">
      <c r="A306" s="108">
        <f t="shared" si="38"/>
        <v>1</v>
      </c>
      <c r="B306" s="105" t="str">
        <f>VLOOKUP(LEFT(F306,2),Tácticas!C:D,2,FALSE)</f>
        <v>Defense Evasion</v>
      </c>
      <c r="C306" s="46" t="str">
        <f t="shared" si="39"/>
        <v>DE</v>
      </c>
      <c r="D306" s="45" t="str">
        <f>VLOOKUP(LEFT(F306,6),Técnicas!C:D,2,FALSE)</f>
        <v>Domain Policy Modification</v>
      </c>
      <c r="E306" s="45" t="str">
        <f t="shared" si="42"/>
        <v>DE-DPM</v>
      </c>
      <c r="F306" s="74" t="s">
        <v>1279</v>
      </c>
      <c r="G306" s="102"/>
      <c r="H306" s="109"/>
      <c r="I306" s="28">
        <v>0.95</v>
      </c>
      <c r="J306" s="28">
        <v>0.8</v>
      </c>
      <c r="K306" s="28">
        <v>0.69</v>
      </c>
      <c r="L306" s="104">
        <f t="shared" si="40"/>
        <v>0.52439999999999998</v>
      </c>
      <c r="M306" s="104">
        <f t="shared" si="41"/>
        <v>0.42559999999999998</v>
      </c>
      <c r="N306" s="27"/>
      <c r="O306" s="27"/>
      <c r="P306" s="27"/>
      <c r="Q306" s="27"/>
    </row>
    <row r="307" spans="1:17" ht="43.5" customHeight="1" x14ac:dyDescent="0.3">
      <c r="A307" s="108">
        <f t="shared" si="38"/>
        <v>1</v>
      </c>
      <c r="B307" s="105" t="str">
        <f>VLOOKUP(LEFT(F307,2),Tácticas!C:D,2,FALSE)</f>
        <v>Defense Evasion</v>
      </c>
      <c r="C307" s="46" t="str">
        <f t="shared" si="39"/>
        <v>DE</v>
      </c>
      <c r="D307" s="45" t="str">
        <f>VLOOKUP(LEFT(F307,6),Técnicas!C:D,2,FALSE)</f>
        <v>Execution Guardrails</v>
      </c>
      <c r="E307" s="45" t="str">
        <f t="shared" si="42"/>
        <v>DE-EGU</v>
      </c>
      <c r="F307" s="74" t="s">
        <v>1280</v>
      </c>
      <c r="G307" s="102"/>
      <c r="H307" s="109"/>
      <c r="I307" s="28">
        <v>0.85</v>
      </c>
      <c r="J307" s="28">
        <v>0.6</v>
      </c>
      <c r="K307" s="28">
        <v>0.75</v>
      </c>
      <c r="L307" s="104">
        <f t="shared" si="40"/>
        <v>0.38250000000000001</v>
      </c>
      <c r="M307" s="104">
        <f t="shared" si="41"/>
        <v>0.46749999999999997</v>
      </c>
      <c r="N307" s="27"/>
      <c r="O307" s="27"/>
      <c r="P307" s="27"/>
      <c r="Q307" s="27"/>
    </row>
    <row r="308" spans="1:17" ht="43.5" customHeight="1" x14ac:dyDescent="0.3">
      <c r="A308" s="108">
        <f t="shared" si="38"/>
        <v>1</v>
      </c>
      <c r="B308" s="105" t="str">
        <f>VLOOKUP(LEFT(F308,2),Tácticas!C:D,2,FALSE)</f>
        <v>Defense Evasion</v>
      </c>
      <c r="C308" s="46" t="str">
        <f t="shared" si="39"/>
        <v>DE</v>
      </c>
      <c r="D308" s="45" t="str">
        <f>VLOOKUP(LEFT(F308,6),Técnicas!C:D,2,FALSE)</f>
        <v>Exploitation for Defense Evasion</v>
      </c>
      <c r="E308" s="45" t="str">
        <f t="shared" si="42"/>
        <v>DE-EDE</v>
      </c>
      <c r="F308" s="74" t="s">
        <v>1281</v>
      </c>
      <c r="G308" s="102"/>
      <c r="H308" s="109"/>
      <c r="I308" s="28">
        <v>0.92</v>
      </c>
      <c r="J308" s="28">
        <v>0.65</v>
      </c>
      <c r="K308" s="28">
        <v>0.59</v>
      </c>
      <c r="L308" s="104">
        <f t="shared" si="40"/>
        <v>0.35282000000000002</v>
      </c>
      <c r="M308" s="104">
        <f t="shared" si="41"/>
        <v>0.56718000000000002</v>
      </c>
      <c r="N308" s="27"/>
      <c r="O308" s="27"/>
      <c r="P308" s="27"/>
      <c r="Q308" s="27"/>
    </row>
    <row r="309" spans="1:17" ht="43.5" customHeight="1" x14ac:dyDescent="0.3">
      <c r="A309" s="108">
        <f t="shared" si="38"/>
        <v>1</v>
      </c>
      <c r="B309" s="105" t="str">
        <f>VLOOKUP(LEFT(F309,2),Tácticas!C:D,2,FALSE)</f>
        <v>Defense Evasion</v>
      </c>
      <c r="C309" s="46" t="str">
        <f t="shared" si="39"/>
        <v>DE</v>
      </c>
      <c r="D309" s="45" t="str">
        <f>VLOOKUP(LEFT(F309,6),Técnicas!C:D,2,FALSE)</f>
        <v>File and Directory Permissions Modification</v>
      </c>
      <c r="E309" s="45" t="str">
        <f t="shared" si="42"/>
        <v>DE-FDP</v>
      </c>
      <c r="F309" s="74" t="s">
        <v>1282</v>
      </c>
      <c r="G309" s="102"/>
      <c r="H309" s="109"/>
      <c r="I309" s="28">
        <v>0.82</v>
      </c>
      <c r="J309" s="28">
        <v>0.7</v>
      </c>
      <c r="K309" s="28">
        <v>0.85</v>
      </c>
      <c r="L309" s="104">
        <f t="shared" si="40"/>
        <v>0.48789999999999994</v>
      </c>
      <c r="M309" s="104">
        <f t="shared" si="41"/>
        <v>0.33210000000000001</v>
      </c>
      <c r="N309" s="27"/>
      <c r="O309" s="27"/>
      <c r="P309" s="27"/>
      <c r="Q309" s="27"/>
    </row>
    <row r="310" spans="1:17" ht="43.5" customHeight="1" x14ac:dyDescent="0.3">
      <c r="A310" s="108">
        <f t="shared" si="38"/>
        <v>1</v>
      </c>
      <c r="B310" s="105" t="str">
        <f>VLOOKUP(LEFT(F310,2),Tácticas!C:D,2,FALSE)</f>
        <v>Defense Evasion</v>
      </c>
      <c r="C310" s="46" t="str">
        <f t="shared" si="39"/>
        <v>DE</v>
      </c>
      <c r="D310" s="45" t="str">
        <f>VLOOKUP(LEFT(F310,6),Técnicas!C:D,2,FALSE)</f>
        <v>Hide Artifacts</v>
      </c>
      <c r="E310" s="45" t="str">
        <f t="shared" si="42"/>
        <v>DE-HAR</v>
      </c>
      <c r="F310" s="74" t="s">
        <v>1283</v>
      </c>
      <c r="G310" s="102"/>
      <c r="H310" s="109"/>
      <c r="I310" s="28">
        <v>0.78</v>
      </c>
      <c r="J310" s="28">
        <v>0.63</v>
      </c>
      <c r="K310" s="28">
        <v>0.89</v>
      </c>
      <c r="L310" s="104">
        <f t="shared" si="40"/>
        <v>0.43734600000000001</v>
      </c>
      <c r="M310" s="104">
        <f t="shared" si="41"/>
        <v>0.34265400000000001</v>
      </c>
      <c r="N310" s="27"/>
      <c r="O310" s="27"/>
      <c r="P310" s="27"/>
      <c r="Q310" s="27"/>
    </row>
    <row r="311" spans="1:17" ht="43.5" customHeight="1" x14ac:dyDescent="0.3">
      <c r="A311" s="108">
        <f t="shared" si="38"/>
        <v>1</v>
      </c>
      <c r="B311" s="105" t="str">
        <f>VLOOKUP(LEFT(F311,2),Tácticas!C:D,2,FALSE)</f>
        <v>Defense Evasion</v>
      </c>
      <c r="C311" s="46" t="str">
        <f t="shared" si="39"/>
        <v>DE</v>
      </c>
      <c r="D311" s="45" t="str">
        <f>VLOOKUP(LEFT(F311,6),Técnicas!C:D,2,FALSE)</f>
        <v>Hijack Execution Flow</v>
      </c>
      <c r="E311" s="45" t="str">
        <f t="shared" si="42"/>
        <v>DE-HEF</v>
      </c>
      <c r="F311" s="74" t="s">
        <v>1284</v>
      </c>
      <c r="G311" s="102"/>
      <c r="H311" s="109"/>
      <c r="I311" s="28">
        <v>0.78</v>
      </c>
      <c r="J311" s="28">
        <v>0.7</v>
      </c>
      <c r="K311" s="28">
        <v>0.85</v>
      </c>
      <c r="L311" s="104">
        <f t="shared" si="40"/>
        <v>0.4640999999999999</v>
      </c>
      <c r="M311" s="104">
        <f t="shared" si="41"/>
        <v>0.31590000000000013</v>
      </c>
      <c r="N311" s="27"/>
      <c r="O311" s="27"/>
      <c r="P311" s="27"/>
      <c r="Q311" s="27"/>
    </row>
    <row r="312" spans="1:17" ht="43.5" customHeight="1" x14ac:dyDescent="0.3">
      <c r="A312" s="108">
        <f t="shared" si="38"/>
        <v>1</v>
      </c>
      <c r="B312" s="105" t="str">
        <f>VLOOKUP(LEFT(F312,2),Tácticas!C:D,2,FALSE)</f>
        <v>Defense Evasion</v>
      </c>
      <c r="C312" s="46" t="str">
        <f t="shared" si="39"/>
        <v>DE</v>
      </c>
      <c r="D312" s="45" t="str">
        <f>VLOOKUP(LEFT(F312,6),Técnicas!C:D,2,FALSE)</f>
        <v>Impair Defenses</v>
      </c>
      <c r="E312" s="45" t="str">
        <f t="shared" si="42"/>
        <v>DE-IDE</v>
      </c>
      <c r="F312" s="74" t="s">
        <v>1285</v>
      </c>
      <c r="G312" s="102"/>
      <c r="H312" s="109"/>
      <c r="I312" s="28">
        <v>0.9</v>
      </c>
      <c r="J312" s="28">
        <v>0.7</v>
      </c>
      <c r="K312" s="28">
        <v>0.5</v>
      </c>
      <c r="L312" s="104">
        <f t="shared" si="40"/>
        <v>0.315</v>
      </c>
      <c r="M312" s="104">
        <f t="shared" si="41"/>
        <v>0.58499999999999996</v>
      </c>
      <c r="N312" s="27"/>
      <c r="O312" s="27"/>
      <c r="P312" s="27"/>
      <c r="Q312" s="27"/>
    </row>
    <row r="313" spans="1:17" ht="43.5" customHeight="1" x14ac:dyDescent="0.3">
      <c r="A313" s="108">
        <f t="shared" si="38"/>
        <v>1</v>
      </c>
      <c r="B313" s="105" t="str">
        <f>VLOOKUP(LEFT(F313,2),Tácticas!C:D,2,FALSE)</f>
        <v>Defense Evasion</v>
      </c>
      <c r="C313" s="46" t="str">
        <f t="shared" si="39"/>
        <v>DE</v>
      </c>
      <c r="D313" s="45" t="str">
        <f>VLOOKUP(LEFT(F313,6),Técnicas!C:D,2,FALSE)</f>
        <v>Indicator Removal</v>
      </c>
      <c r="E313" s="45" t="str">
        <f t="shared" si="42"/>
        <v>DE-IRE</v>
      </c>
      <c r="F313" s="74" t="s">
        <v>1286</v>
      </c>
      <c r="G313" s="102"/>
      <c r="H313" s="109"/>
      <c r="I313" s="28">
        <v>0.8</v>
      </c>
      <c r="J313" s="28">
        <v>0.5</v>
      </c>
      <c r="K313" s="28">
        <v>1</v>
      </c>
      <c r="L313" s="104">
        <f t="shared" si="40"/>
        <v>0.4</v>
      </c>
      <c r="M313" s="104">
        <f t="shared" si="41"/>
        <v>0.4</v>
      </c>
      <c r="N313" s="27"/>
      <c r="O313" s="27"/>
      <c r="P313" s="27"/>
      <c r="Q313" s="27"/>
    </row>
    <row r="314" spans="1:17" ht="43.5" customHeight="1" x14ac:dyDescent="0.3">
      <c r="A314" s="108">
        <f t="shared" si="38"/>
        <v>1</v>
      </c>
      <c r="B314" s="105" t="str">
        <f>VLOOKUP(LEFT(F314,2),Tácticas!C:D,2,FALSE)</f>
        <v>Defense Evasion</v>
      </c>
      <c r="C314" s="46" t="str">
        <f t="shared" si="39"/>
        <v>DE</v>
      </c>
      <c r="D314" s="45" t="str">
        <f>VLOOKUP(LEFT(F314,6),Técnicas!C:D,2,FALSE)</f>
        <v>Indirect Command Execution</v>
      </c>
      <c r="E314" s="45" t="str">
        <f t="shared" si="42"/>
        <v>DE-ICE</v>
      </c>
      <c r="F314" s="74" t="s">
        <v>1287</v>
      </c>
      <c r="G314" s="102"/>
      <c r="H314" s="109"/>
      <c r="I314" s="28">
        <v>0.85</v>
      </c>
      <c r="J314" s="28">
        <v>0.6</v>
      </c>
      <c r="K314" s="28">
        <v>0.68</v>
      </c>
      <c r="L314" s="104">
        <f t="shared" si="40"/>
        <v>0.34680000000000005</v>
      </c>
      <c r="M314" s="104">
        <f t="shared" si="41"/>
        <v>0.50319999999999987</v>
      </c>
      <c r="N314" s="27"/>
      <c r="O314" s="27"/>
      <c r="P314" s="27"/>
      <c r="Q314" s="27"/>
    </row>
    <row r="315" spans="1:17" ht="43.5" customHeight="1" x14ac:dyDescent="0.3">
      <c r="A315" s="108">
        <f t="shared" si="38"/>
        <v>1</v>
      </c>
      <c r="B315" s="105" t="str">
        <f>VLOOKUP(LEFT(F315,2),Tácticas!C:D,2,FALSE)</f>
        <v>Defense Evasion</v>
      </c>
      <c r="C315" s="46" t="str">
        <f t="shared" si="39"/>
        <v>DE</v>
      </c>
      <c r="D315" s="45" t="str">
        <f>VLOOKUP(LEFT(F315,6),Técnicas!C:D,2,FALSE)</f>
        <v>Masquerading</v>
      </c>
      <c r="E315" s="45" t="str">
        <f t="shared" si="42"/>
        <v>DE-MAS</v>
      </c>
      <c r="F315" s="74" t="s">
        <v>1288</v>
      </c>
      <c r="G315" s="102"/>
      <c r="H315" s="109"/>
      <c r="I315" s="28">
        <v>0.92</v>
      </c>
      <c r="J315" s="28">
        <v>0.65</v>
      </c>
      <c r="K315" s="28">
        <v>0.59</v>
      </c>
      <c r="L315" s="104">
        <f t="shared" si="40"/>
        <v>0.35282000000000002</v>
      </c>
      <c r="M315" s="104">
        <f t="shared" si="41"/>
        <v>0.56718000000000002</v>
      </c>
      <c r="N315" s="27"/>
      <c r="O315" s="27"/>
      <c r="P315" s="27"/>
      <c r="Q315" s="27"/>
    </row>
    <row r="316" spans="1:17" ht="43.5" customHeight="1" x14ac:dyDescent="0.3">
      <c r="A316" s="108">
        <f t="shared" si="38"/>
        <v>1</v>
      </c>
      <c r="B316" s="105" t="str">
        <f>VLOOKUP(LEFT(F316,2),Tácticas!C:D,2,FALSE)</f>
        <v>Defense Evasion</v>
      </c>
      <c r="C316" s="46" t="str">
        <f t="shared" si="39"/>
        <v>DE</v>
      </c>
      <c r="D316" s="45" t="str">
        <f>VLOOKUP(LEFT(F316,6),Técnicas!C:D,2,FALSE)</f>
        <v>Modify Authentication Process</v>
      </c>
      <c r="E316" s="45" t="str">
        <f t="shared" si="42"/>
        <v>DE-MAP</v>
      </c>
      <c r="F316" s="74" t="s">
        <v>1289</v>
      </c>
      <c r="G316" s="102"/>
      <c r="H316" s="109"/>
      <c r="I316" s="28">
        <v>0.82</v>
      </c>
      <c r="J316" s="28">
        <v>0.7</v>
      </c>
      <c r="K316" s="28">
        <v>0.85</v>
      </c>
      <c r="L316" s="104">
        <f t="shared" si="40"/>
        <v>0.48789999999999994</v>
      </c>
      <c r="M316" s="104">
        <f t="shared" si="41"/>
        <v>0.33210000000000001</v>
      </c>
      <c r="N316" s="27"/>
      <c r="O316" s="27"/>
      <c r="P316" s="27"/>
      <c r="Q316" s="27"/>
    </row>
    <row r="317" spans="1:17" ht="43.5" customHeight="1" x14ac:dyDescent="0.3">
      <c r="A317" s="108">
        <f t="shared" si="38"/>
        <v>1</v>
      </c>
      <c r="B317" s="105" t="str">
        <f>VLOOKUP(LEFT(F317,2),Tácticas!C:D,2,FALSE)</f>
        <v>Defense Evasion</v>
      </c>
      <c r="C317" s="46" t="str">
        <f t="shared" si="39"/>
        <v>DE</v>
      </c>
      <c r="D317" s="45" t="str">
        <f>VLOOKUP(LEFT(F317,6),Técnicas!C:D,2,FALSE)</f>
        <v>Modify Cloud Compute Infrastructure</v>
      </c>
      <c r="E317" s="45" t="str">
        <f t="shared" si="42"/>
        <v>DE-MCI</v>
      </c>
      <c r="F317" s="74" t="s">
        <v>1290</v>
      </c>
      <c r="G317" s="102"/>
      <c r="H317" s="109"/>
      <c r="I317" s="28">
        <v>0.78</v>
      </c>
      <c r="J317" s="28">
        <v>0.63</v>
      </c>
      <c r="K317" s="28">
        <v>0.89</v>
      </c>
      <c r="L317" s="104">
        <f t="shared" si="40"/>
        <v>0.43734600000000001</v>
      </c>
      <c r="M317" s="104">
        <f t="shared" si="41"/>
        <v>0.34265400000000001</v>
      </c>
      <c r="N317" s="27"/>
      <c r="O317" s="27"/>
      <c r="P317" s="27"/>
      <c r="Q317" s="27"/>
    </row>
    <row r="318" spans="1:17" ht="43.5" customHeight="1" x14ac:dyDescent="0.3">
      <c r="A318" s="108">
        <f t="shared" si="38"/>
        <v>1</v>
      </c>
      <c r="B318" s="105" t="str">
        <f>VLOOKUP(LEFT(F318,2),Tácticas!C:D,2,FALSE)</f>
        <v>Defense Evasion</v>
      </c>
      <c r="C318" s="46" t="str">
        <f t="shared" si="39"/>
        <v>DE</v>
      </c>
      <c r="D318" s="45" t="str">
        <f>VLOOKUP(LEFT(F318,6),Técnicas!C:D,2,FALSE)</f>
        <v>Modify Registry</v>
      </c>
      <c r="E318" s="45" t="str">
        <f t="shared" si="42"/>
        <v>DE-MRE</v>
      </c>
      <c r="F318" s="74" t="s">
        <v>1291</v>
      </c>
      <c r="G318" s="102"/>
      <c r="H318" s="109"/>
      <c r="I318" s="28">
        <v>0.78</v>
      </c>
      <c r="J318" s="28">
        <v>0.7</v>
      </c>
      <c r="K318" s="28">
        <v>0.68</v>
      </c>
      <c r="L318" s="104">
        <f t="shared" si="40"/>
        <v>0.37128</v>
      </c>
      <c r="M318" s="104">
        <f t="shared" si="41"/>
        <v>0.40872000000000003</v>
      </c>
      <c r="N318" s="27"/>
      <c r="O318" s="27"/>
      <c r="P318" s="27"/>
      <c r="Q318" s="27"/>
    </row>
    <row r="319" spans="1:17" ht="43.5" customHeight="1" x14ac:dyDescent="0.3">
      <c r="A319" s="108">
        <f t="shared" si="38"/>
        <v>1</v>
      </c>
      <c r="B319" s="105" t="str">
        <f>VLOOKUP(LEFT(F319,2),Tácticas!C:D,2,FALSE)</f>
        <v>Defense Evasion</v>
      </c>
      <c r="C319" s="46" t="str">
        <f t="shared" si="39"/>
        <v>DE</v>
      </c>
      <c r="D319" s="45" t="str">
        <f>VLOOKUP(LEFT(F319,6),Técnicas!C:D,2,FALSE)</f>
        <v>Modify System Image</v>
      </c>
      <c r="E319" s="45" t="str">
        <f t="shared" si="42"/>
        <v>DE-MSI</v>
      </c>
      <c r="F319" s="74" t="s">
        <v>1292</v>
      </c>
      <c r="G319" s="102"/>
      <c r="H319" s="109"/>
      <c r="I319" s="28">
        <v>0.75</v>
      </c>
      <c r="J319" s="28">
        <v>0.6</v>
      </c>
      <c r="K319" s="28">
        <v>0.95</v>
      </c>
      <c r="L319" s="104">
        <f t="shared" si="40"/>
        <v>0.42749999999999994</v>
      </c>
      <c r="M319" s="104">
        <f t="shared" si="41"/>
        <v>0.32250000000000006</v>
      </c>
      <c r="N319" s="27"/>
      <c r="O319" s="27"/>
      <c r="P319" s="27"/>
      <c r="Q319" s="27"/>
    </row>
    <row r="320" spans="1:17" ht="43.5" customHeight="1" x14ac:dyDescent="0.3">
      <c r="A320" s="108">
        <f t="shared" si="38"/>
        <v>1</v>
      </c>
      <c r="B320" s="105" t="str">
        <f>VLOOKUP(LEFT(F320,2),Tácticas!C:D,2,FALSE)</f>
        <v>Defense Evasion</v>
      </c>
      <c r="C320" s="46" t="str">
        <f t="shared" si="39"/>
        <v>DE</v>
      </c>
      <c r="D320" s="45" t="str">
        <f>VLOOKUP(LEFT(F320,6),Técnicas!C:D,2,FALSE)</f>
        <v>Network Boundary Bridging</v>
      </c>
      <c r="E320" s="45" t="str">
        <f t="shared" si="42"/>
        <v>DE-NBB</v>
      </c>
      <c r="F320" s="74" t="s">
        <v>1293</v>
      </c>
      <c r="G320" s="102"/>
      <c r="H320" s="109"/>
      <c r="I320" s="28">
        <v>0.95</v>
      </c>
      <c r="J320" s="28">
        <v>0.8</v>
      </c>
      <c r="K320" s="28">
        <v>0.69</v>
      </c>
      <c r="L320" s="104">
        <f t="shared" si="40"/>
        <v>0.52439999999999998</v>
      </c>
      <c r="M320" s="104">
        <f t="shared" si="41"/>
        <v>0.42559999999999998</v>
      </c>
      <c r="N320" s="27"/>
      <c r="O320" s="27"/>
      <c r="P320" s="27"/>
      <c r="Q320" s="27"/>
    </row>
    <row r="321" spans="1:17" ht="43.5" customHeight="1" x14ac:dyDescent="0.3">
      <c r="A321" s="108">
        <f t="shared" si="38"/>
        <v>1</v>
      </c>
      <c r="B321" s="105" t="str">
        <f>VLOOKUP(LEFT(F321,2),Tácticas!C:D,2,FALSE)</f>
        <v>Defense Evasion</v>
      </c>
      <c r="C321" s="46" t="str">
        <f t="shared" si="39"/>
        <v>DE</v>
      </c>
      <c r="D321" s="45" t="str">
        <f>VLOOKUP(LEFT(F321,6),Técnicas!C:D,2,FALSE)</f>
        <v>Obfuscated Files or Information</v>
      </c>
      <c r="E321" s="45" t="str">
        <f t="shared" si="42"/>
        <v>DE-OFI</v>
      </c>
      <c r="F321" s="74" t="s">
        <v>1294</v>
      </c>
      <c r="G321" s="102"/>
      <c r="H321" s="109"/>
      <c r="I321" s="28">
        <v>0.82</v>
      </c>
      <c r="J321" s="28">
        <v>0.7</v>
      </c>
      <c r="K321" s="28">
        <v>0.85</v>
      </c>
      <c r="L321" s="104">
        <f t="shared" si="40"/>
        <v>0.48789999999999994</v>
      </c>
      <c r="M321" s="104">
        <f t="shared" si="41"/>
        <v>0.33210000000000001</v>
      </c>
      <c r="N321" s="27"/>
      <c r="O321" s="27"/>
      <c r="P321" s="27"/>
      <c r="Q321" s="27"/>
    </row>
    <row r="322" spans="1:17" ht="43.5" customHeight="1" x14ac:dyDescent="0.3">
      <c r="A322" s="108">
        <f t="shared" ref="A322:A385" si="43">COUNTIF(E:E,E322)</f>
        <v>1</v>
      </c>
      <c r="B322" s="105" t="str">
        <f>VLOOKUP(LEFT(F322,2),Tácticas!C:D,2,FALSE)</f>
        <v>Defense Evasion</v>
      </c>
      <c r="C322" s="46" t="str">
        <f t="shared" si="39"/>
        <v>DE</v>
      </c>
      <c r="D322" s="45" t="str">
        <f>VLOOKUP(LEFT(F322,6),Técnicas!C:D,2,FALSE)</f>
        <v>Plist File Modification</v>
      </c>
      <c r="E322" s="45" t="str">
        <f t="shared" si="42"/>
        <v>DE-PFM</v>
      </c>
      <c r="F322" s="74" t="s">
        <v>1295</v>
      </c>
      <c r="G322" s="102"/>
      <c r="H322" s="109"/>
      <c r="I322" s="28">
        <v>0.78</v>
      </c>
      <c r="J322" s="28">
        <v>0.63</v>
      </c>
      <c r="K322" s="28">
        <v>0.89</v>
      </c>
      <c r="L322" s="104">
        <f t="shared" si="40"/>
        <v>0.43734600000000001</v>
      </c>
      <c r="M322" s="104">
        <f t="shared" si="41"/>
        <v>0.34265400000000001</v>
      </c>
      <c r="N322" s="27"/>
      <c r="O322" s="27"/>
      <c r="P322" s="27"/>
      <c r="Q322" s="27"/>
    </row>
    <row r="323" spans="1:17" ht="43.5" customHeight="1" x14ac:dyDescent="0.3">
      <c r="A323" s="108">
        <f t="shared" si="43"/>
        <v>1</v>
      </c>
      <c r="B323" s="105" t="str">
        <f>VLOOKUP(LEFT(F323,2),Tácticas!C:D,2,FALSE)</f>
        <v>Defense Evasion</v>
      </c>
      <c r="C323" s="46" t="str">
        <f t="shared" si="39"/>
        <v>DE</v>
      </c>
      <c r="D323" s="45" t="str">
        <f>VLOOKUP(LEFT(F323,6),Técnicas!C:D,2,FALSE)</f>
        <v>Pre-OS Boot</v>
      </c>
      <c r="E323" s="45" t="str">
        <f t="shared" si="42"/>
        <v>DE-POB</v>
      </c>
      <c r="F323" s="74" t="s">
        <v>1296</v>
      </c>
      <c r="G323" s="102"/>
      <c r="H323" s="109"/>
      <c r="I323" s="28">
        <v>0.78</v>
      </c>
      <c r="J323" s="28">
        <v>0.7</v>
      </c>
      <c r="K323" s="28">
        <v>0.68</v>
      </c>
      <c r="L323" s="104">
        <f t="shared" si="40"/>
        <v>0.37128</v>
      </c>
      <c r="M323" s="104">
        <f t="shared" si="41"/>
        <v>0.40872000000000003</v>
      </c>
      <c r="N323" s="27"/>
      <c r="O323" s="27"/>
      <c r="P323" s="27"/>
      <c r="Q323" s="27"/>
    </row>
    <row r="324" spans="1:17" ht="43.5" customHeight="1" x14ac:dyDescent="0.3">
      <c r="A324" s="108">
        <f t="shared" si="43"/>
        <v>1</v>
      </c>
      <c r="B324" s="105" t="str">
        <f>VLOOKUP(LEFT(F324,2),Tácticas!C:D,2,FALSE)</f>
        <v>Defense Evasion</v>
      </c>
      <c r="C324" s="46" t="str">
        <f t="shared" si="39"/>
        <v>DE</v>
      </c>
      <c r="D324" s="45" t="str">
        <f>VLOOKUP(LEFT(F324,6),Técnicas!C:D,2,FALSE)</f>
        <v>Process Injection</v>
      </c>
      <c r="E324" s="45" t="str">
        <f t="shared" si="42"/>
        <v>DE-PIN</v>
      </c>
      <c r="F324" s="74" t="s">
        <v>1297</v>
      </c>
      <c r="G324" s="102"/>
      <c r="H324" s="109"/>
      <c r="I324" s="28">
        <v>0.75</v>
      </c>
      <c r="J324" s="28">
        <v>0.6</v>
      </c>
      <c r="K324" s="28">
        <v>0.95</v>
      </c>
      <c r="L324" s="104">
        <f t="shared" si="40"/>
        <v>0.42749999999999994</v>
      </c>
      <c r="M324" s="104">
        <f t="shared" si="41"/>
        <v>0.32250000000000006</v>
      </c>
      <c r="N324" s="27"/>
      <c r="O324" s="27"/>
      <c r="P324" s="27"/>
      <c r="Q324" s="27"/>
    </row>
    <row r="325" spans="1:17" ht="43.5" customHeight="1" x14ac:dyDescent="0.3">
      <c r="A325" s="108">
        <f t="shared" si="43"/>
        <v>1</v>
      </c>
      <c r="B325" s="105" t="str">
        <f>VLOOKUP(LEFT(F325,2),Tácticas!C:D,2,FALSE)</f>
        <v>Defense Evasion</v>
      </c>
      <c r="C325" s="46" t="str">
        <f t="shared" si="39"/>
        <v>DE</v>
      </c>
      <c r="D325" s="45" t="str">
        <f>VLOOKUP(LEFT(F325,6),Técnicas!C:D,2,FALSE)</f>
        <v>Reflective Code Loading</v>
      </c>
      <c r="E325" s="45" t="str">
        <f t="shared" si="42"/>
        <v>DE-RCL</v>
      </c>
      <c r="F325" s="74" t="s">
        <v>1298</v>
      </c>
      <c r="G325" s="102"/>
      <c r="H325" s="109"/>
      <c r="I325" s="28">
        <v>0.95</v>
      </c>
      <c r="J325" s="28">
        <v>0.8</v>
      </c>
      <c r="K325" s="28">
        <v>0.69</v>
      </c>
      <c r="L325" s="104">
        <f t="shared" si="40"/>
        <v>0.52439999999999998</v>
      </c>
      <c r="M325" s="104">
        <f t="shared" si="41"/>
        <v>0.42559999999999998</v>
      </c>
      <c r="N325" s="27"/>
      <c r="O325" s="27"/>
      <c r="P325" s="27"/>
      <c r="Q325" s="27"/>
    </row>
    <row r="326" spans="1:17" ht="43.5" customHeight="1" x14ac:dyDescent="0.3">
      <c r="A326" s="108">
        <f t="shared" si="43"/>
        <v>1</v>
      </c>
      <c r="B326" s="105" t="str">
        <f>VLOOKUP(LEFT(F326,2),Tácticas!C:D,2,FALSE)</f>
        <v>Defense Evasion</v>
      </c>
      <c r="C326" s="46" t="str">
        <f t="shared" si="39"/>
        <v>DE</v>
      </c>
      <c r="D326" s="45" t="str">
        <f>VLOOKUP(LEFT(F326,6),Técnicas!C:D,2,FALSE)</f>
        <v>Rogue Domain Controller</v>
      </c>
      <c r="E326" s="45" t="str">
        <f t="shared" si="42"/>
        <v>DE-RDC</v>
      </c>
      <c r="F326" s="74" t="s">
        <v>1299</v>
      </c>
      <c r="G326" s="102"/>
      <c r="H326" s="109"/>
      <c r="I326" s="28">
        <v>0.85</v>
      </c>
      <c r="J326" s="28">
        <v>0.6</v>
      </c>
      <c r="K326" s="28">
        <v>0.75</v>
      </c>
      <c r="L326" s="104">
        <f t="shared" si="40"/>
        <v>0.38250000000000001</v>
      </c>
      <c r="M326" s="104">
        <f t="shared" si="41"/>
        <v>0.46749999999999997</v>
      </c>
      <c r="N326" s="27"/>
      <c r="O326" s="27"/>
      <c r="P326" s="27"/>
      <c r="Q326" s="27"/>
    </row>
    <row r="327" spans="1:17" ht="43.5" customHeight="1" x14ac:dyDescent="0.3">
      <c r="A327" s="108">
        <f t="shared" si="43"/>
        <v>1</v>
      </c>
      <c r="B327" s="105" t="str">
        <f>VLOOKUP(LEFT(F327,2),Tácticas!C:D,2,FALSE)</f>
        <v>Defense Evasion</v>
      </c>
      <c r="C327" s="46" t="str">
        <f t="shared" si="39"/>
        <v>DE</v>
      </c>
      <c r="D327" s="45" t="str">
        <f>VLOOKUP(LEFT(F327,6),Técnicas!C:D,2,FALSE)</f>
        <v>Rootkit</v>
      </c>
      <c r="E327" s="45" t="str">
        <f t="shared" si="42"/>
        <v>DE-ROO</v>
      </c>
      <c r="F327" s="74" t="s">
        <v>1300</v>
      </c>
      <c r="G327" s="102"/>
      <c r="H327" s="109"/>
      <c r="I327" s="28">
        <v>0.92</v>
      </c>
      <c r="J327" s="28">
        <v>0.65</v>
      </c>
      <c r="K327" s="28">
        <v>0.59</v>
      </c>
      <c r="L327" s="104">
        <f t="shared" si="40"/>
        <v>0.35282000000000002</v>
      </c>
      <c r="M327" s="104">
        <f t="shared" si="41"/>
        <v>0.56718000000000002</v>
      </c>
      <c r="N327" s="27"/>
      <c r="O327" s="27"/>
      <c r="P327" s="27"/>
      <c r="Q327" s="27"/>
    </row>
    <row r="328" spans="1:17" ht="43.5" customHeight="1" x14ac:dyDescent="0.3">
      <c r="A328" s="108">
        <f t="shared" si="43"/>
        <v>1</v>
      </c>
      <c r="B328" s="105" t="str">
        <f>VLOOKUP(LEFT(F328,2),Tácticas!C:D,2,FALSE)</f>
        <v>Defense Evasion</v>
      </c>
      <c r="C328" s="46" t="str">
        <f t="shared" si="39"/>
        <v>DE</v>
      </c>
      <c r="D328" s="45" t="str">
        <f>VLOOKUP(LEFT(F328,6),Técnicas!C:D,2,FALSE)</f>
        <v>Subvert Trust Controls</v>
      </c>
      <c r="E328" s="45" t="str">
        <f t="shared" si="42"/>
        <v>DE-STC</v>
      </c>
      <c r="F328" s="74" t="s">
        <v>1301</v>
      </c>
      <c r="G328" s="102"/>
      <c r="H328" s="109"/>
      <c r="I328" s="28">
        <v>0.82</v>
      </c>
      <c r="J328" s="28">
        <v>0.7</v>
      </c>
      <c r="K328" s="28">
        <v>0.85</v>
      </c>
      <c r="L328" s="104">
        <f t="shared" si="40"/>
        <v>0.48789999999999994</v>
      </c>
      <c r="M328" s="104">
        <f t="shared" si="41"/>
        <v>0.33210000000000001</v>
      </c>
      <c r="N328" s="27"/>
      <c r="O328" s="27"/>
      <c r="P328" s="27"/>
      <c r="Q328" s="27"/>
    </row>
    <row r="329" spans="1:17" ht="43.5" customHeight="1" x14ac:dyDescent="0.3">
      <c r="A329" s="108">
        <f t="shared" si="43"/>
        <v>1</v>
      </c>
      <c r="B329" s="105" t="str">
        <f>VLOOKUP(LEFT(F329,2),Tácticas!C:D,2,FALSE)</f>
        <v>Defense Evasion</v>
      </c>
      <c r="C329" s="46" t="str">
        <f t="shared" si="39"/>
        <v>DE</v>
      </c>
      <c r="D329" s="45" t="str">
        <f>VLOOKUP(LEFT(F329,6),Técnicas!C:D,2,FALSE)</f>
        <v>System Binary Proxy Execution</v>
      </c>
      <c r="E329" s="45" t="str">
        <f t="shared" si="42"/>
        <v>DE-SBP</v>
      </c>
      <c r="F329" s="74" t="s">
        <v>1302</v>
      </c>
      <c r="G329" s="102"/>
      <c r="H329" s="109"/>
      <c r="I329" s="28">
        <v>0.78</v>
      </c>
      <c r="J329" s="28">
        <v>0.63</v>
      </c>
      <c r="K329" s="28">
        <v>0.89</v>
      </c>
      <c r="L329" s="104">
        <f t="shared" si="40"/>
        <v>0.43734600000000001</v>
      </c>
      <c r="M329" s="104">
        <f t="shared" si="41"/>
        <v>0.34265400000000001</v>
      </c>
      <c r="N329" s="27"/>
      <c r="O329" s="27"/>
      <c r="P329" s="27"/>
      <c r="Q329" s="27"/>
    </row>
    <row r="330" spans="1:17" ht="43.5" customHeight="1" x14ac:dyDescent="0.3">
      <c r="A330" s="108">
        <f t="shared" si="43"/>
        <v>1</v>
      </c>
      <c r="B330" s="105" t="str">
        <f>VLOOKUP(LEFT(F330,2),Tácticas!C:D,2,FALSE)</f>
        <v>Defense Evasion</v>
      </c>
      <c r="C330" s="46" t="str">
        <f t="shared" si="39"/>
        <v>DE</v>
      </c>
      <c r="D330" s="45" t="str">
        <f>VLOOKUP(LEFT(F330,6),Técnicas!C:D,2,FALSE)</f>
        <v>System Script Proxy Execution</v>
      </c>
      <c r="E330" s="45" t="str">
        <f t="shared" si="42"/>
        <v>DE-SSP</v>
      </c>
      <c r="F330" s="74" t="s">
        <v>1303</v>
      </c>
      <c r="G330" s="102"/>
      <c r="H330" s="109"/>
      <c r="I330" s="28">
        <v>0.78</v>
      </c>
      <c r="J330" s="28">
        <v>0.7</v>
      </c>
      <c r="K330" s="28">
        <v>0.85</v>
      </c>
      <c r="L330" s="104">
        <f t="shared" si="40"/>
        <v>0.4640999999999999</v>
      </c>
      <c r="M330" s="104">
        <f t="shared" si="41"/>
        <v>0.31590000000000013</v>
      </c>
      <c r="N330" s="27"/>
      <c r="O330" s="27"/>
      <c r="P330" s="27"/>
      <c r="Q330" s="27"/>
    </row>
    <row r="331" spans="1:17" ht="43.5" customHeight="1" x14ac:dyDescent="0.3">
      <c r="A331" s="108">
        <f t="shared" si="43"/>
        <v>1</v>
      </c>
      <c r="B331" s="105" t="str">
        <f>VLOOKUP(LEFT(F331,2),Tácticas!C:D,2,FALSE)</f>
        <v>Defense Evasion</v>
      </c>
      <c r="C331" s="46" t="str">
        <f t="shared" si="39"/>
        <v>DE</v>
      </c>
      <c r="D331" s="45" t="str">
        <f>VLOOKUP(LEFT(F331,6),Técnicas!C:D,2,FALSE)</f>
        <v>Template Injection</v>
      </c>
      <c r="E331" s="45" t="str">
        <f t="shared" si="42"/>
        <v>DE-TIN</v>
      </c>
      <c r="F331" s="74" t="s">
        <v>1304</v>
      </c>
      <c r="G331" s="102"/>
      <c r="H331" s="109"/>
      <c r="I331" s="28">
        <v>0.9</v>
      </c>
      <c r="J331" s="28">
        <v>0.7</v>
      </c>
      <c r="K331" s="28">
        <v>0.5</v>
      </c>
      <c r="L331" s="104">
        <f t="shared" si="40"/>
        <v>0.315</v>
      </c>
      <c r="M331" s="104">
        <f t="shared" si="41"/>
        <v>0.58499999999999996</v>
      </c>
      <c r="N331" s="27"/>
      <c r="O331" s="27"/>
      <c r="P331" s="27"/>
      <c r="Q331" s="27"/>
    </row>
    <row r="332" spans="1:17" ht="43.5" customHeight="1" x14ac:dyDescent="0.3">
      <c r="A332" s="108">
        <f t="shared" si="43"/>
        <v>1</v>
      </c>
      <c r="B332" s="105" t="str">
        <f>VLOOKUP(LEFT(F332,2),Tácticas!C:D,2,FALSE)</f>
        <v>Defense Evasion</v>
      </c>
      <c r="C332" s="46" t="str">
        <f t="shared" si="39"/>
        <v>DE</v>
      </c>
      <c r="D332" s="45" t="str">
        <f>VLOOKUP(LEFT(F332,6),Técnicas!C:D,2,FALSE)</f>
        <v>Traffic Signaling</v>
      </c>
      <c r="E332" s="45" t="str">
        <f t="shared" si="42"/>
        <v>DE-TSI</v>
      </c>
      <c r="F332" s="74" t="s">
        <v>1305</v>
      </c>
      <c r="G332" s="102"/>
      <c r="H332" s="109"/>
      <c r="I332" s="28">
        <v>0.8</v>
      </c>
      <c r="J332" s="28">
        <v>0.5</v>
      </c>
      <c r="K332" s="28">
        <v>1</v>
      </c>
      <c r="L332" s="104">
        <f t="shared" si="40"/>
        <v>0.4</v>
      </c>
      <c r="M332" s="104">
        <f t="shared" si="41"/>
        <v>0.4</v>
      </c>
      <c r="N332" s="27"/>
      <c r="O332" s="27"/>
      <c r="P332" s="27"/>
      <c r="Q332" s="27"/>
    </row>
    <row r="333" spans="1:17" ht="43.5" customHeight="1" x14ac:dyDescent="0.3">
      <c r="A333" s="108">
        <f t="shared" si="43"/>
        <v>1</v>
      </c>
      <c r="B333" s="105" t="str">
        <f>VLOOKUP(LEFT(F333,2),Tácticas!C:D,2,FALSE)</f>
        <v>Defense Evasion</v>
      </c>
      <c r="C333" s="46" t="str">
        <f t="shared" si="39"/>
        <v>DE</v>
      </c>
      <c r="D333" s="45" t="str">
        <f>VLOOKUP(LEFT(F333,6),Técnicas!C:D,2,FALSE)</f>
        <v>Trusted Developer Utilities Proxy Execution</v>
      </c>
      <c r="E333" s="45" t="str">
        <f t="shared" si="42"/>
        <v>DE-TDU</v>
      </c>
      <c r="F333" s="74" t="s">
        <v>1306</v>
      </c>
      <c r="G333" s="102"/>
      <c r="H333" s="109"/>
      <c r="I333" s="28">
        <v>0.85</v>
      </c>
      <c r="J333" s="28">
        <v>0.6</v>
      </c>
      <c r="K333" s="28">
        <v>0.68</v>
      </c>
      <c r="L333" s="104">
        <f t="shared" si="40"/>
        <v>0.34680000000000005</v>
      </c>
      <c r="M333" s="104">
        <f t="shared" si="41"/>
        <v>0.50319999999999987</v>
      </c>
      <c r="N333" s="27"/>
      <c r="O333" s="27"/>
      <c r="P333" s="27"/>
      <c r="Q333" s="27"/>
    </row>
    <row r="334" spans="1:17" ht="43.5" customHeight="1" x14ac:dyDescent="0.3">
      <c r="A334" s="108">
        <f t="shared" si="43"/>
        <v>1</v>
      </c>
      <c r="B334" s="105" t="str">
        <f>VLOOKUP(LEFT(F334,2),Tácticas!C:D,2,FALSE)</f>
        <v>Defense Evasion</v>
      </c>
      <c r="C334" s="46" t="str">
        <f t="shared" si="39"/>
        <v>DE</v>
      </c>
      <c r="D334" s="45" t="str">
        <f>VLOOKUP(LEFT(F334,6),Técnicas!C:D,2,FALSE)</f>
        <v>Unused/Unsupported Cloud Regions</v>
      </c>
      <c r="E334" s="45" t="str">
        <f t="shared" si="42"/>
        <v>DE-UCR</v>
      </c>
      <c r="F334" s="74" t="s">
        <v>1307</v>
      </c>
      <c r="G334" s="102"/>
      <c r="H334" s="109"/>
      <c r="I334" s="28">
        <v>0.92</v>
      </c>
      <c r="J334" s="28">
        <v>0.65</v>
      </c>
      <c r="K334" s="28">
        <v>0.59</v>
      </c>
      <c r="L334" s="104">
        <f t="shared" si="40"/>
        <v>0.35282000000000002</v>
      </c>
      <c r="M334" s="104">
        <f t="shared" si="41"/>
        <v>0.56718000000000002</v>
      </c>
      <c r="N334" s="27"/>
      <c r="O334" s="27"/>
      <c r="P334" s="27"/>
      <c r="Q334" s="27"/>
    </row>
    <row r="335" spans="1:17" ht="43.5" customHeight="1" x14ac:dyDescent="0.3">
      <c r="A335" s="108">
        <f t="shared" si="43"/>
        <v>1</v>
      </c>
      <c r="B335" s="105" t="str">
        <f>VLOOKUP(LEFT(F335,2),Tácticas!C:D,2,FALSE)</f>
        <v>Defense Evasion</v>
      </c>
      <c r="C335" s="46" t="str">
        <f t="shared" si="39"/>
        <v>DE</v>
      </c>
      <c r="D335" s="45" t="str">
        <f>VLOOKUP(LEFT(F335,6),Técnicas!C:D,2,FALSE)</f>
        <v>Use Alternate Authentication Material</v>
      </c>
      <c r="E335" s="45" t="str">
        <f t="shared" si="42"/>
        <v>DE-UAA</v>
      </c>
      <c r="F335" s="74" t="s">
        <v>1308</v>
      </c>
      <c r="G335" s="102"/>
      <c r="H335" s="109"/>
      <c r="I335" s="28">
        <v>0.82</v>
      </c>
      <c r="J335" s="28">
        <v>0.7</v>
      </c>
      <c r="K335" s="28">
        <v>0.85</v>
      </c>
      <c r="L335" s="104">
        <f t="shared" si="40"/>
        <v>0.48789999999999994</v>
      </c>
      <c r="M335" s="104">
        <f t="shared" si="41"/>
        <v>0.33210000000000001</v>
      </c>
      <c r="N335" s="27"/>
      <c r="O335" s="27"/>
      <c r="P335" s="27"/>
      <c r="Q335" s="27"/>
    </row>
    <row r="336" spans="1:17" ht="43.5" customHeight="1" x14ac:dyDescent="0.3">
      <c r="A336" s="108">
        <f t="shared" si="43"/>
        <v>1</v>
      </c>
      <c r="B336" s="105" t="str">
        <f>VLOOKUP(LEFT(F336,2),Tácticas!C:D,2,FALSE)</f>
        <v>Defense Evasion</v>
      </c>
      <c r="C336" s="46" t="str">
        <f t="shared" si="39"/>
        <v>DE</v>
      </c>
      <c r="D336" s="45" t="str">
        <f>VLOOKUP(LEFT(F336,6),Técnicas!C:D,2,FALSE)</f>
        <v>Valid Accounts</v>
      </c>
      <c r="E336" s="45" t="str">
        <f t="shared" si="42"/>
        <v>DE-VAC</v>
      </c>
      <c r="F336" s="74" t="s">
        <v>1309</v>
      </c>
      <c r="G336" s="102"/>
      <c r="H336" s="109"/>
      <c r="I336" s="28">
        <v>0.78</v>
      </c>
      <c r="J336" s="28">
        <v>0.63</v>
      </c>
      <c r="K336" s="28">
        <v>0.89</v>
      </c>
      <c r="L336" s="104">
        <f t="shared" si="40"/>
        <v>0.43734600000000001</v>
      </c>
      <c r="M336" s="104">
        <f t="shared" si="41"/>
        <v>0.34265400000000001</v>
      </c>
      <c r="N336" s="27"/>
      <c r="O336" s="27"/>
      <c r="P336" s="27"/>
      <c r="Q336" s="27"/>
    </row>
    <row r="337" spans="1:17" ht="43.5" customHeight="1" x14ac:dyDescent="0.3">
      <c r="A337" s="108">
        <f t="shared" si="43"/>
        <v>1</v>
      </c>
      <c r="B337" s="105" t="str">
        <f>VLOOKUP(LEFT(F337,2),Tácticas!C:D,2,FALSE)</f>
        <v>Defense Evasion</v>
      </c>
      <c r="C337" s="46" t="str">
        <f t="shared" si="39"/>
        <v>DE</v>
      </c>
      <c r="D337" s="45" t="str">
        <f>VLOOKUP(LEFT(F337,6),Técnicas!C:D,2,FALSE)</f>
        <v>Virtualization/Sandbox Evasion</v>
      </c>
      <c r="E337" s="45" t="str">
        <f t="shared" si="42"/>
        <v>DE-VSE</v>
      </c>
      <c r="F337" s="74" t="s">
        <v>1310</v>
      </c>
      <c r="G337" s="102"/>
      <c r="H337" s="109"/>
      <c r="I337" s="28">
        <v>0.78</v>
      </c>
      <c r="J337" s="28">
        <v>0.7</v>
      </c>
      <c r="K337" s="28">
        <v>0.68</v>
      </c>
      <c r="L337" s="104">
        <f t="shared" si="40"/>
        <v>0.37128</v>
      </c>
      <c r="M337" s="104">
        <f t="shared" si="41"/>
        <v>0.40872000000000003</v>
      </c>
      <c r="N337" s="27"/>
      <c r="O337" s="27"/>
      <c r="P337" s="27"/>
      <c r="Q337" s="27"/>
    </row>
    <row r="338" spans="1:17" ht="43.5" customHeight="1" x14ac:dyDescent="0.3">
      <c r="A338" s="108">
        <f t="shared" si="43"/>
        <v>1</v>
      </c>
      <c r="B338" s="105" t="str">
        <f>VLOOKUP(LEFT(F338,2),Tácticas!C:D,2,FALSE)</f>
        <v>Defense Evasion</v>
      </c>
      <c r="C338" s="46" t="str">
        <f t="shared" si="39"/>
        <v>DE</v>
      </c>
      <c r="D338" s="45" t="str">
        <f>VLOOKUP(LEFT(F338,6),Técnicas!C:D,2,FALSE)</f>
        <v>Weaken Encryption</v>
      </c>
      <c r="E338" s="45" t="str">
        <f t="shared" si="42"/>
        <v>DE-WEN</v>
      </c>
      <c r="F338" s="74" t="s">
        <v>1311</v>
      </c>
      <c r="G338" s="102"/>
      <c r="H338" s="109"/>
      <c r="I338" s="28">
        <v>0.75</v>
      </c>
      <c r="J338" s="28">
        <v>0.6</v>
      </c>
      <c r="K338" s="28">
        <v>0.95</v>
      </c>
      <c r="L338" s="104">
        <f t="shared" si="40"/>
        <v>0.42749999999999994</v>
      </c>
      <c r="M338" s="104">
        <f t="shared" si="41"/>
        <v>0.32250000000000006</v>
      </c>
      <c r="N338" s="27"/>
      <c r="O338" s="27"/>
      <c r="P338" s="27"/>
      <c r="Q338" s="27"/>
    </row>
    <row r="339" spans="1:17" ht="43.5" customHeight="1" x14ac:dyDescent="0.3">
      <c r="A339" s="108">
        <f t="shared" si="43"/>
        <v>1</v>
      </c>
      <c r="B339" s="105" t="str">
        <f>VLOOKUP(LEFT(F339,2),Tácticas!C:D,2,FALSE)</f>
        <v>Defense Evasion</v>
      </c>
      <c r="C339" s="46" t="str">
        <f t="shared" si="39"/>
        <v>DE</v>
      </c>
      <c r="D339" s="45" t="str">
        <f>VLOOKUP(LEFT(F339,6),Técnicas!C:D,2,FALSE)</f>
        <v>XSL Script Processing</v>
      </c>
      <c r="E339" s="45" t="str">
        <f t="shared" si="42"/>
        <v>DE-XSL</v>
      </c>
      <c r="F339" s="74" t="s">
        <v>1312</v>
      </c>
      <c r="G339" s="102"/>
      <c r="H339" s="109"/>
      <c r="I339" s="28">
        <v>0.95</v>
      </c>
      <c r="J339" s="28">
        <v>0.8</v>
      </c>
      <c r="K339" s="28">
        <v>0.69</v>
      </c>
      <c r="L339" s="104">
        <f t="shared" si="40"/>
        <v>0.52439999999999998</v>
      </c>
      <c r="M339" s="104">
        <f t="shared" si="41"/>
        <v>0.42559999999999998</v>
      </c>
      <c r="N339" s="27"/>
      <c r="O339" s="27"/>
      <c r="P339" s="27"/>
      <c r="Q339" s="27"/>
    </row>
    <row r="340" spans="1:17" ht="43.5" customHeight="1" x14ac:dyDescent="0.3">
      <c r="A340" s="108">
        <f t="shared" si="43"/>
        <v>1</v>
      </c>
      <c r="B340" s="105" t="str">
        <f>VLOOKUP(LEFT(F340,2),Tácticas!C:D,2,FALSE)</f>
        <v>Credential Access</v>
      </c>
      <c r="C340" s="46" t="str">
        <f t="shared" si="39"/>
        <v>CA</v>
      </c>
      <c r="D340" s="45" t="str">
        <f>VLOOKUP(LEFT(F340,6),Técnicas!C:D,2,FALSE)</f>
        <v>Adversary-in-the-Middle</v>
      </c>
      <c r="E340" s="45" t="str">
        <f t="shared" si="42"/>
        <v>CA-AIM</v>
      </c>
      <c r="F340" s="74" t="s">
        <v>1313</v>
      </c>
      <c r="G340" s="102"/>
      <c r="H340" s="109"/>
      <c r="I340" s="28">
        <v>0.82</v>
      </c>
      <c r="J340" s="28">
        <v>0.7</v>
      </c>
      <c r="K340" s="28">
        <v>0.85</v>
      </c>
      <c r="L340" s="104">
        <f t="shared" si="40"/>
        <v>0.48789999999999994</v>
      </c>
      <c r="M340" s="104">
        <f t="shared" si="41"/>
        <v>0.33210000000000001</v>
      </c>
      <c r="N340" s="27"/>
      <c r="O340" s="27"/>
      <c r="P340" s="27"/>
      <c r="Q340" s="27"/>
    </row>
    <row r="341" spans="1:17" ht="43.5" customHeight="1" x14ac:dyDescent="0.3">
      <c r="A341" s="108">
        <f t="shared" si="43"/>
        <v>1</v>
      </c>
      <c r="B341" s="105" t="str">
        <f>VLOOKUP(LEFT(F341,2),Tácticas!C:D,2,FALSE)</f>
        <v>Credential Access</v>
      </c>
      <c r="C341" s="46" t="str">
        <f t="shared" si="39"/>
        <v>CA</v>
      </c>
      <c r="D341" s="45" t="str">
        <f>VLOOKUP(LEFT(F341,6),Técnicas!C:D,2,FALSE)</f>
        <v>Brute Force</v>
      </c>
      <c r="E341" s="45" t="str">
        <f t="shared" si="42"/>
        <v>CA-BFO</v>
      </c>
      <c r="F341" s="74" t="s">
        <v>1314</v>
      </c>
      <c r="G341" s="102"/>
      <c r="H341" s="109"/>
      <c r="I341" s="28">
        <v>0.78</v>
      </c>
      <c r="J341" s="28">
        <v>0.63</v>
      </c>
      <c r="K341" s="28">
        <v>0.89</v>
      </c>
      <c r="L341" s="104">
        <f t="shared" si="40"/>
        <v>0.43734600000000001</v>
      </c>
      <c r="M341" s="104">
        <f t="shared" si="41"/>
        <v>0.34265400000000001</v>
      </c>
      <c r="N341" s="27"/>
      <c r="O341" s="27"/>
      <c r="P341" s="27"/>
      <c r="Q341" s="27"/>
    </row>
    <row r="342" spans="1:17" ht="43.5" customHeight="1" x14ac:dyDescent="0.3">
      <c r="A342" s="108">
        <f t="shared" si="43"/>
        <v>1</v>
      </c>
      <c r="B342" s="105" t="str">
        <f>VLOOKUP(LEFT(F342,2),Tácticas!C:D,2,FALSE)</f>
        <v>Credential Access</v>
      </c>
      <c r="C342" s="46" t="str">
        <f t="shared" si="39"/>
        <v>CA</v>
      </c>
      <c r="D342" s="45" t="str">
        <f>VLOOKUP(LEFT(F342,6),Técnicas!C:D,2,FALSE)</f>
        <v>Credentials from Password Stores</v>
      </c>
      <c r="E342" s="45" t="str">
        <f t="shared" si="42"/>
        <v>CA-CFP</v>
      </c>
      <c r="F342" s="74" t="s">
        <v>1315</v>
      </c>
      <c r="G342" s="102"/>
      <c r="H342" s="109"/>
      <c r="I342" s="28">
        <v>0.78</v>
      </c>
      <c r="J342" s="28">
        <v>0.7</v>
      </c>
      <c r="K342" s="28">
        <v>0.68</v>
      </c>
      <c r="L342" s="104">
        <f t="shared" si="40"/>
        <v>0.37128</v>
      </c>
      <c r="M342" s="104">
        <f t="shared" si="41"/>
        <v>0.40872000000000003</v>
      </c>
      <c r="N342" s="27"/>
      <c r="O342" s="27"/>
      <c r="P342" s="27"/>
      <c r="Q342" s="27"/>
    </row>
    <row r="343" spans="1:17" ht="43.5" customHeight="1" x14ac:dyDescent="0.3">
      <c r="A343" s="108">
        <f t="shared" si="43"/>
        <v>1</v>
      </c>
      <c r="B343" s="105" t="str">
        <f>VLOOKUP(LEFT(F343,2),Tácticas!C:D,2,FALSE)</f>
        <v>Credential Access</v>
      </c>
      <c r="C343" s="46" t="str">
        <f t="shared" si="39"/>
        <v>CA</v>
      </c>
      <c r="D343" s="45" t="str">
        <f>VLOOKUP(LEFT(F343,6),Técnicas!C:D,2,FALSE)</f>
        <v>Exploitation for Credential Access</v>
      </c>
      <c r="E343" s="45" t="str">
        <f t="shared" si="42"/>
        <v>CA-ECA</v>
      </c>
      <c r="F343" s="74" t="s">
        <v>1316</v>
      </c>
      <c r="G343" s="102"/>
      <c r="H343" s="109"/>
      <c r="I343" s="28">
        <v>0.75</v>
      </c>
      <c r="J343" s="28">
        <v>0.6</v>
      </c>
      <c r="K343" s="28">
        <v>0.95</v>
      </c>
      <c r="L343" s="104">
        <f t="shared" si="40"/>
        <v>0.42749999999999994</v>
      </c>
      <c r="M343" s="104">
        <f t="shared" si="41"/>
        <v>0.32250000000000006</v>
      </c>
      <c r="N343" s="27"/>
      <c r="O343" s="27"/>
      <c r="P343" s="27"/>
      <c r="Q343" s="27"/>
    </row>
    <row r="344" spans="1:17" ht="43.5" customHeight="1" x14ac:dyDescent="0.3">
      <c r="A344" s="108">
        <f t="shared" si="43"/>
        <v>1</v>
      </c>
      <c r="B344" s="105" t="str">
        <f>VLOOKUP(LEFT(F344,2),Tácticas!C:D,2,FALSE)</f>
        <v>Credential Access</v>
      </c>
      <c r="C344" s="46" t="str">
        <f t="shared" si="39"/>
        <v>CA</v>
      </c>
      <c r="D344" s="45" t="str">
        <f>VLOOKUP(LEFT(F344,6),Técnicas!C:D,2,FALSE)</f>
        <v>Forced Authentication</v>
      </c>
      <c r="E344" s="45" t="str">
        <f t="shared" si="42"/>
        <v>CA-FAU</v>
      </c>
      <c r="F344" s="74" t="s">
        <v>1317</v>
      </c>
      <c r="G344" s="102"/>
      <c r="H344" s="109"/>
      <c r="I344" s="28">
        <v>0.95</v>
      </c>
      <c r="J344" s="28">
        <v>0.8</v>
      </c>
      <c r="K344" s="28">
        <v>0.69</v>
      </c>
      <c r="L344" s="104">
        <f t="shared" si="40"/>
        <v>0.52439999999999998</v>
      </c>
      <c r="M344" s="104">
        <f t="shared" si="41"/>
        <v>0.42559999999999998</v>
      </c>
      <c r="N344" s="27"/>
      <c r="O344" s="27"/>
      <c r="P344" s="27"/>
      <c r="Q344" s="27"/>
    </row>
    <row r="345" spans="1:17" ht="43.5" customHeight="1" x14ac:dyDescent="0.3">
      <c r="A345" s="108">
        <f t="shared" si="43"/>
        <v>1</v>
      </c>
      <c r="B345" s="105" t="str">
        <f>VLOOKUP(LEFT(F345,2),Tácticas!C:D,2,FALSE)</f>
        <v>Credential Access</v>
      </c>
      <c r="C345" s="46" t="str">
        <f t="shared" si="39"/>
        <v>CA</v>
      </c>
      <c r="D345" s="45" t="str">
        <f>VLOOKUP(LEFT(F345,6),Técnicas!C:D,2,FALSE)</f>
        <v>Forge Web Credentials</v>
      </c>
      <c r="E345" s="45" t="str">
        <f t="shared" si="42"/>
        <v>CA-FWC</v>
      </c>
      <c r="F345" s="74" t="s">
        <v>1318</v>
      </c>
      <c r="G345" s="102"/>
      <c r="H345" s="109"/>
      <c r="I345" s="28">
        <v>0.85</v>
      </c>
      <c r="J345" s="28">
        <v>0.6</v>
      </c>
      <c r="K345" s="28">
        <v>0.75</v>
      </c>
      <c r="L345" s="104">
        <f t="shared" si="40"/>
        <v>0.38250000000000001</v>
      </c>
      <c r="M345" s="104">
        <f t="shared" si="41"/>
        <v>0.46749999999999997</v>
      </c>
      <c r="N345" s="27"/>
      <c r="O345" s="27"/>
      <c r="P345" s="27"/>
      <c r="Q345" s="27"/>
    </row>
    <row r="346" spans="1:17" ht="43.5" customHeight="1" x14ac:dyDescent="0.3">
      <c r="A346" s="108">
        <f t="shared" si="43"/>
        <v>1</v>
      </c>
      <c r="B346" s="105" t="str">
        <f>VLOOKUP(LEFT(F346,2),Tácticas!C:D,2,FALSE)</f>
        <v>Credential Access</v>
      </c>
      <c r="C346" s="46" t="str">
        <f t="shared" si="39"/>
        <v>CA</v>
      </c>
      <c r="D346" s="45" t="str">
        <f>VLOOKUP(LEFT(F346,6),Técnicas!C:D,2,FALSE)</f>
        <v>Input Capture</v>
      </c>
      <c r="E346" s="45" t="str">
        <f t="shared" si="42"/>
        <v>CA-ICA</v>
      </c>
      <c r="F346" s="74" t="s">
        <v>1319</v>
      </c>
      <c r="G346" s="102"/>
      <c r="H346" s="109"/>
      <c r="I346" s="28">
        <v>0.92</v>
      </c>
      <c r="J346" s="28">
        <v>0.65</v>
      </c>
      <c r="K346" s="28">
        <v>0.59</v>
      </c>
      <c r="L346" s="104">
        <f t="shared" si="40"/>
        <v>0.35282000000000002</v>
      </c>
      <c r="M346" s="104">
        <f t="shared" si="41"/>
        <v>0.56718000000000002</v>
      </c>
      <c r="N346" s="27"/>
      <c r="O346" s="27"/>
      <c r="P346" s="27"/>
      <c r="Q346" s="27"/>
    </row>
    <row r="347" spans="1:17" ht="43.5" customHeight="1" x14ac:dyDescent="0.3">
      <c r="A347" s="108">
        <f t="shared" si="43"/>
        <v>1</v>
      </c>
      <c r="B347" s="105" t="str">
        <f>VLOOKUP(LEFT(F347,2),Tácticas!C:D,2,FALSE)</f>
        <v>Credential Access</v>
      </c>
      <c r="C347" s="46" t="str">
        <f t="shared" si="39"/>
        <v>CA</v>
      </c>
      <c r="D347" s="45" t="str">
        <f>VLOOKUP(LEFT(F347,6),Técnicas!C:D,2,FALSE)</f>
        <v>Modify Authentication Process</v>
      </c>
      <c r="E347" s="45" t="str">
        <f t="shared" si="42"/>
        <v>CA-MAP</v>
      </c>
      <c r="F347" s="74" t="s">
        <v>1320</v>
      </c>
      <c r="G347" s="102"/>
      <c r="H347" s="109"/>
      <c r="I347" s="28">
        <v>0.82</v>
      </c>
      <c r="J347" s="28">
        <v>0.7</v>
      </c>
      <c r="K347" s="28">
        <v>0.85</v>
      </c>
      <c r="L347" s="104">
        <f t="shared" si="40"/>
        <v>0.48789999999999994</v>
      </c>
      <c r="M347" s="104">
        <f t="shared" si="41"/>
        <v>0.33210000000000001</v>
      </c>
      <c r="N347" s="27"/>
      <c r="O347" s="27"/>
      <c r="P347" s="27"/>
      <c r="Q347" s="27"/>
    </row>
    <row r="348" spans="1:17" ht="43.5" customHeight="1" x14ac:dyDescent="0.3">
      <c r="A348" s="108">
        <f t="shared" si="43"/>
        <v>1</v>
      </c>
      <c r="B348" s="105" t="str">
        <f>VLOOKUP(LEFT(F348,2),Tácticas!C:D,2,FALSE)</f>
        <v>Credential Access</v>
      </c>
      <c r="C348" s="46" t="str">
        <f t="shared" si="39"/>
        <v>CA</v>
      </c>
      <c r="D348" s="45" t="str">
        <f>VLOOKUP(LEFT(F348,6),Técnicas!C:D,2,FALSE)</f>
        <v>Multi-Factor Authentication Interception</v>
      </c>
      <c r="E348" s="45" t="str">
        <f t="shared" si="42"/>
        <v>CA-MAI</v>
      </c>
      <c r="F348" s="74" t="s">
        <v>1321</v>
      </c>
      <c r="G348" s="102"/>
      <c r="H348" s="109"/>
      <c r="I348" s="28">
        <v>0.78</v>
      </c>
      <c r="J348" s="28">
        <v>0.63</v>
      </c>
      <c r="K348" s="28">
        <v>0.89</v>
      </c>
      <c r="L348" s="104">
        <f t="shared" si="40"/>
        <v>0.43734600000000001</v>
      </c>
      <c r="M348" s="104">
        <f t="shared" si="41"/>
        <v>0.34265400000000001</v>
      </c>
      <c r="N348" s="27"/>
      <c r="O348" s="27"/>
      <c r="P348" s="27"/>
      <c r="Q348" s="27"/>
    </row>
    <row r="349" spans="1:17" ht="43.5" customHeight="1" x14ac:dyDescent="0.3">
      <c r="A349" s="108">
        <f t="shared" si="43"/>
        <v>1</v>
      </c>
      <c r="B349" s="105" t="str">
        <f>VLOOKUP(LEFT(F349,2),Tácticas!C:D,2,FALSE)</f>
        <v>Credential Access</v>
      </c>
      <c r="C349" s="46" t="str">
        <f t="shared" si="39"/>
        <v>CA</v>
      </c>
      <c r="D349" s="45" t="str">
        <f>VLOOKUP(LEFT(F349,6),Técnicas!C:D,2,FALSE)</f>
        <v>Multi-Factor Authentication Request Generation</v>
      </c>
      <c r="E349" s="45" t="str">
        <f t="shared" si="42"/>
        <v>CA-MAR</v>
      </c>
      <c r="F349" s="74" t="s">
        <v>1322</v>
      </c>
      <c r="G349" s="102"/>
      <c r="H349" s="109"/>
      <c r="I349" s="28">
        <v>0.78</v>
      </c>
      <c r="J349" s="28">
        <v>0.7</v>
      </c>
      <c r="K349" s="28">
        <v>0.85</v>
      </c>
      <c r="L349" s="104">
        <f t="shared" si="40"/>
        <v>0.4640999999999999</v>
      </c>
      <c r="M349" s="104">
        <f t="shared" si="41"/>
        <v>0.31590000000000013</v>
      </c>
      <c r="N349" s="27"/>
      <c r="O349" s="27"/>
      <c r="P349" s="27"/>
      <c r="Q349" s="27"/>
    </row>
    <row r="350" spans="1:17" ht="43.5" customHeight="1" x14ac:dyDescent="0.3">
      <c r="A350" s="108">
        <f t="shared" si="43"/>
        <v>1</v>
      </c>
      <c r="B350" s="105" t="str">
        <f>VLOOKUP(LEFT(F350,2),Tácticas!C:D,2,FALSE)</f>
        <v>Credential Access</v>
      </c>
      <c r="C350" s="46" t="str">
        <f t="shared" si="39"/>
        <v>CA</v>
      </c>
      <c r="D350" s="45" t="str">
        <f>VLOOKUP(LEFT(F350,6),Técnicas!C:D,2,FALSE)</f>
        <v>Network Sniffing</v>
      </c>
      <c r="E350" s="45" t="str">
        <f t="shared" si="42"/>
        <v>CA-NSN</v>
      </c>
      <c r="F350" s="74" t="s">
        <v>1323</v>
      </c>
      <c r="G350" s="102"/>
      <c r="H350" s="109"/>
      <c r="I350" s="28">
        <v>0.9</v>
      </c>
      <c r="J350" s="28">
        <v>0.7</v>
      </c>
      <c r="K350" s="28">
        <v>0.5</v>
      </c>
      <c r="L350" s="104">
        <f t="shared" si="40"/>
        <v>0.315</v>
      </c>
      <c r="M350" s="104">
        <f t="shared" si="41"/>
        <v>0.58499999999999996</v>
      </c>
      <c r="N350" s="27"/>
      <c r="O350" s="27"/>
      <c r="P350" s="27"/>
      <c r="Q350" s="27"/>
    </row>
    <row r="351" spans="1:17" ht="43.5" customHeight="1" x14ac:dyDescent="0.3">
      <c r="A351" s="108">
        <f t="shared" si="43"/>
        <v>1</v>
      </c>
      <c r="B351" s="105" t="str">
        <f>VLOOKUP(LEFT(F351,2),Tácticas!C:D,2,FALSE)</f>
        <v>Credential Access</v>
      </c>
      <c r="C351" s="46" t="str">
        <f t="shared" si="39"/>
        <v>CA</v>
      </c>
      <c r="D351" s="45" t="str">
        <f>VLOOKUP(LEFT(F351,6),Técnicas!C:D,2,FALSE)</f>
        <v>OS Credential Dumping</v>
      </c>
      <c r="E351" s="45" t="str">
        <f t="shared" si="42"/>
        <v>CA-OCD</v>
      </c>
      <c r="F351" s="74" t="s">
        <v>1324</v>
      </c>
      <c r="G351" s="102"/>
      <c r="H351" s="109"/>
      <c r="I351" s="28">
        <v>0.8</v>
      </c>
      <c r="J351" s="28">
        <v>0.5</v>
      </c>
      <c r="K351" s="28">
        <v>1</v>
      </c>
      <c r="L351" s="104">
        <f t="shared" si="40"/>
        <v>0.4</v>
      </c>
      <c r="M351" s="104">
        <f t="shared" si="41"/>
        <v>0.4</v>
      </c>
      <c r="N351" s="27"/>
      <c r="O351" s="27"/>
      <c r="P351" s="27"/>
      <c r="Q351" s="27"/>
    </row>
    <row r="352" spans="1:17" ht="43.5" customHeight="1" x14ac:dyDescent="0.3">
      <c r="A352" s="108">
        <f t="shared" si="43"/>
        <v>1</v>
      </c>
      <c r="B352" s="105" t="str">
        <f>VLOOKUP(LEFT(F352,2),Tácticas!C:D,2,FALSE)</f>
        <v>Credential Access</v>
      </c>
      <c r="C352" s="46" t="str">
        <f t="shared" si="39"/>
        <v>CA</v>
      </c>
      <c r="D352" s="45" t="str">
        <f>VLOOKUP(LEFT(F352,6),Técnicas!C:D,2,FALSE)</f>
        <v>Steal Application Access Token</v>
      </c>
      <c r="E352" s="45" t="str">
        <f t="shared" si="42"/>
        <v>CA-SAA</v>
      </c>
      <c r="F352" s="74" t="s">
        <v>1325</v>
      </c>
      <c r="G352" s="102"/>
      <c r="H352" s="109"/>
      <c r="I352" s="28">
        <v>0.85</v>
      </c>
      <c r="J352" s="28">
        <v>0.6</v>
      </c>
      <c r="K352" s="28">
        <v>0.68</v>
      </c>
      <c r="L352" s="104">
        <f t="shared" si="40"/>
        <v>0.34680000000000005</v>
      </c>
      <c r="M352" s="104">
        <f t="shared" si="41"/>
        <v>0.50319999999999987</v>
      </c>
      <c r="N352" s="27"/>
      <c r="O352" s="27"/>
      <c r="P352" s="27"/>
      <c r="Q352" s="27"/>
    </row>
    <row r="353" spans="1:17" ht="43.5" customHeight="1" x14ac:dyDescent="0.3">
      <c r="A353" s="108">
        <f t="shared" si="43"/>
        <v>1</v>
      </c>
      <c r="B353" s="105" t="str">
        <f>VLOOKUP(LEFT(F353,2),Tácticas!C:D,2,FALSE)</f>
        <v>Credential Access</v>
      </c>
      <c r="C353" s="46" t="str">
        <f t="shared" si="39"/>
        <v>CA</v>
      </c>
      <c r="D353" s="45" t="str">
        <f>VLOOKUP(LEFT(F353,6),Técnicas!C:D,2,FALSE)</f>
        <v>Steal or Forge Authentication Certificates</v>
      </c>
      <c r="E353" s="45" t="str">
        <f t="shared" si="42"/>
        <v>CA-SFA</v>
      </c>
      <c r="F353" s="74" t="s">
        <v>1326</v>
      </c>
      <c r="G353" s="102"/>
      <c r="H353" s="109"/>
      <c r="I353" s="28">
        <v>0.92</v>
      </c>
      <c r="J353" s="28">
        <v>0.65</v>
      </c>
      <c r="K353" s="28">
        <v>0.59</v>
      </c>
      <c r="L353" s="104">
        <f t="shared" si="40"/>
        <v>0.35282000000000002</v>
      </c>
      <c r="M353" s="104">
        <f t="shared" si="41"/>
        <v>0.56718000000000002</v>
      </c>
      <c r="N353" s="27"/>
      <c r="O353" s="27"/>
      <c r="P353" s="27"/>
      <c r="Q353" s="27"/>
    </row>
    <row r="354" spans="1:17" ht="43.5" customHeight="1" x14ac:dyDescent="0.3">
      <c r="A354" s="108">
        <f t="shared" si="43"/>
        <v>1</v>
      </c>
      <c r="B354" s="105" t="str">
        <f>VLOOKUP(LEFT(F354,2),Tácticas!C:D,2,FALSE)</f>
        <v>Credential Access</v>
      </c>
      <c r="C354" s="46" t="str">
        <f t="shared" si="39"/>
        <v>CA</v>
      </c>
      <c r="D354" s="45" t="str">
        <f>VLOOKUP(LEFT(F354,6),Técnicas!C:D,2,FALSE)</f>
        <v>Steal or Forge Kerberos Tickets</v>
      </c>
      <c r="E354" s="45" t="str">
        <f t="shared" si="42"/>
        <v>CA-SFK</v>
      </c>
      <c r="F354" s="74" t="s">
        <v>1327</v>
      </c>
      <c r="G354" s="102"/>
      <c r="H354" s="109"/>
      <c r="I354" s="28">
        <v>0.82</v>
      </c>
      <c r="J354" s="28">
        <v>0.7</v>
      </c>
      <c r="K354" s="28">
        <v>0.85</v>
      </c>
      <c r="L354" s="104">
        <f t="shared" si="40"/>
        <v>0.48789999999999994</v>
      </c>
      <c r="M354" s="104">
        <f t="shared" si="41"/>
        <v>0.33210000000000001</v>
      </c>
      <c r="N354" s="27"/>
      <c r="O354" s="27"/>
      <c r="P354" s="27"/>
      <c r="Q354" s="27"/>
    </row>
    <row r="355" spans="1:17" ht="43.5" customHeight="1" x14ac:dyDescent="0.3">
      <c r="A355" s="108">
        <f t="shared" si="43"/>
        <v>1</v>
      </c>
      <c r="B355" s="105" t="str">
        <f>VLOOKUP(LEFT(F355,2),Tácticas!C:D,2,FALSE)</f>
        <v>Credential Access</v>
      </c>
      <c r="C355" s="46" t="str">
        <f t="shared" ref="C355:C418" si="44">LEFT(E355,2)</f>
        <v>CA</v>
      </c>
      <c r="D355" s="45" t="str">
        <f>VLOOKUP(LEFT(F355,6),Técnicas!C:D,2,FALSE)</f>
        <v>Steal Web Session Cookie</v>
      </c>
      <c r="E355" s="45" t="str">
        <f t="shared" si="42"/>
        <v>CA-SWS</v>
      </c>
      <c r="F355" s="74" t="s">
        <v>1328</v>
      </c>
      <c r="G355" s="102"/>
      <c r="H355" s="109"/>
      <c r="I355" s="28">
        <v>0.78</v>
      </c>
      <c r="J355" s="28">
        <v>0.63</v>
      </c>
      <c r="K355" s="28">
        <v>0.89</v>
      </c>
      <c r="L355" s="104">
        <f t="shared" si="40"/>
        <v>0.43734600000000001</v>
      </c>
      <c r="M355" s="104">
        <f t="shared" si="41"/>
        <v>0.34265400000000001</v>
      </c>
      <c r="N355" s="27"/>
      <c r="O355" s="27"/>
      <c r="P355" s="27"/>
      <c r="Q355" s="27"/>
    </row>
    <row r="356" spans="1:17" ht="43.5" customHeight="1" x14ac:dyDescent="0.3">
      <c r="A356" s="108">
        <f t="shared" si="43"/>
        <v>1</v>
      </c>
      <c r="B356" s="105" t="str">
        <f>VLOOKUP(LEFT(F356,2),Tácticas!C:D,2,FALSE)</f>
        <v>Credential Access</v>
      </c>
      <c r="C356" s="46" t="str">
        <f t="shared" si="44"/>
        <v>CA</v>
      </c>
      <c r="D356" s="45" t="str">
        <f>VLOOKUP(LEFT(F356,6),Técnicas!C:D,2,FALSE)</f>
        <v>Unsecured Credentials</v>
      </c>
      <c r="E356" s="45" t="str">
        <f t="shared" si="42"/>
        <v>CA-UCR</v>
      </c>
      <c r="F356" s="74" t="s">
        <v>1329</v>
      </c>
      <c r="G356" s="102"/>
      <c r="H356" s="109"/>
      <c r="I356" s="28">
        <v>0.78</v>
      </c>
      <c r="J356" s="28">
        <v>0.7</v>
      </c>
      <c r="K356" s="28">
        <v>0.68</v>
      </c>
      <c r="L356" s="104">
        <f t="shared" si="40"/>
        <v>0.37128</v>
      </c>
      <c r="M356" s="104">
        <f t="shared" si="41"/>
        <v>0.40872000000000003</v>
      </c>
      <c r="N356" s="27"/>
      <c r="O356" s="27"/>
      <c r="P356" s="27"/>
      <c r="Q356" s="27"/>
    </row>
    <row r="357" spans="1:17" ht="43.5" customHeight="1" x14ac:dyDescent="0.3">
      <c r="A357" s="108">
        <f t="shared" si="43"/>
        <v>1</v>
      </c>
      <c r="B357" s="105" t="str">
        <f>VLOOKUP(LEFT(F357,2),Tácticas!C:D,2,FALSE)</f>
        <v>Discovery</v>
      </c>
      <c r="C357" s="46" t="str">
        <f t="shared" si="44"/>
        <v>DC</v>
      </c>
      <c r="D357" s="45" t="str">
        <f>VLOOKUP(LEFT(F357,6),Técnicas!C:D,2,FALSE)</f>
        <v>Account Discovery</v>
      </c>
      <c r="E357" s="45" t="str">
        <f t="shared" si="42"/>
        <v>DC-ADI</v>
      </c>
      <c r="F357" s="74" t="s">
        <v>1330</v>
      </c>
      <c r="G357" s="102"/>
      <c r="H357" s="109"/>
      <c r="I357" s="28">
        <v>0.75</v>
      </c>
      <c r="J357" s="28">
        <v>0.6</v>
      </c>
      <c r="K357" s="28">
        <v>0.95</v>
      </c>
      <c r="L357" s="104">
        <f t="shared" si="40"/>
        <v>0.42749999999999994</v>
      </c>
      <c r="M357" s="104">
        <f t="shared" si="41"/>
        <v>0.32250000000000006</v>
      </c>
      <c r="N357" s="27"/>
      <c r="O357" s="27"/>
      <c r="P357" s="27"/>
      <c r="Q357" s="27"/>
    </row>
    <row r="358" spans="1:17" ht="43.5" customHeight="1" x14ac:dyDescent="0.3">
      <c r="A358" s="108">
        <f t="shared" si="43"/>
        <v>1</v>
      </c>
      <c r="B358" s="105" t="str">
        <f>VLOOKUP(LEFT(F358,2),Tácticas!C:D,2,FALSE)</f>
        <v>Discovery</v>
      </c>
      <c r="C358" s="46" t="str">
        <f t="shared" si="44"/>
        <v>DC</v>
      </c>
      <c r="D358" s="45" t="str">
        <f>VLOOKUP(LEFT(F358,6),Técnicas!C:D,2,FALSE)</f>
        <v>Application Window Discovery</v>
      </c>
      <c r="E358" s="45" t="str">
        <f t="shared" si="42"/>
        <v>DC-AWD</v>
      </c>
      <c r="F358" s="74" t="s">
        <v>1331</v>
      </c>
      <c r="G358" s="102"/>
      <c r="H358" s="109"/>
      <c r="I358" s="28">
        <v>0.95</v>
      </c>
      <c r="J358" s="28">
        <v>0.8</v>
      </c>
      <c r="K358" s="28">
        <v>0.69</v>
      </c>
      <c r="L358" s="104">
        <f t="shared" si="40"/>
        <v>0.52439999999999998</v>
      </c>
      <c r="M358" s="104">
        <f t="shared" si="41"/>
        <v>0.42559999999999998</v>
      </c>
      <c r="N358" s="27"/>
      <c r="O358" s="27"/>
      <c r="P358" s="27"/>
      <c r="Q358" s="27"/>
    </row>
    <row r="359" spans="1:17" ht="43.5" customHeight="1" x14ac:dyDescent="0.3">
      <c r="A359" s="108">
        <f t="shared" si="43"/>
        <v>1</v>
      </c>
      <c r="B359" s="105" t="str">
        <f>VLOOKUP(LEFT(F359,2),Tácticas!C:D,2,FALSE)</f>
        <v>Discovery</v>
      </c>
      <c r="C359" s="46" t="str">
        <f t="shared" si="44"/>
        <v>DC</v>
      </c>
      <c r="D359" s="45" t="str">
        <f>VLOOKUP(LEFT(F359,6),Técnicas!C:D,2,FALSE)</f>
        <v>Browser Bookmark Discovery</v>
      </c>
      <c r="E359" s="45" t="str">
        <f t="shared" si="42"/>
        <v>DC-BBD</v>
      </c>
      <c r="F359" s="74" t="s">
        <v>1332</v>
      </c>
      <c r="G359" s="102"/>
      <c r="H359" s="109"/>
      <c r="I359" s="28">
        <v>0.82</v>
      </c>
      <c r="J359" s="28">
        <v>0.7</v>
      </c>
      <c r="K359" s="28">
        <v>0.85</v>
      </c>
      <c r="L359" s="104">
        <f t="shared" si="40"/>
        <v>0.48789999999999994</v>
      </c>
      <c r="M359" s="104">
        <f t="shared" si="41"/>
        <v>0.33210000000000001</v>
      </c>
      <c r="N359" s="27"/>
      <c r="O359" s="27"/>
      <c r="P359" s="27"/>
      <c r="Q359" s="27"/>
    </row>
    <row r="360" spans="1:17" ht="43.5" customHeight="1" x14ac:dyDescent="0.3">
      <c r="A360" s="108">
        <f t="shared" si="43"/>
        <v>1</v>
      </c>
      <c r="B360" s="105" t="str">
        <f>VLOOKUP(LEFT(F360,2),Tácticas!C:D,2,FALSE)</f>
        <v>Discovery</v>
      </c>
      <c r="C360" s="46" t="str">
        <f t="shared" si="44"/>
        <v>DC</v>
      </c>
      <c r="D360" s="45" t="str">
        <f>VLOOKUP(LEFT(F360,6),Técnicas!C:D,2,FALSE)</f>
        <v>Cloud Infrastructure Discovery</v>
      </c>
      <c r="E360" s="45" t="str">
        <f t="shared" si="42"/>
        <v>DC-CID</v>
      </c>
      <c r="F360" s="74" t="s">
        <v>1333</v>
      </c>
      <c r="G360" s="102"/>
      <c r="H360" s="109"/>
      <c r="I360" s="28">
        <v>0.78</v>
      </c>
      <c r="J360" s="28">
        <v>0.63</v>
      </c>
      <c r="K360" s="28">
        <v>0.89</v>
      </c>
      <c r="L360" s="104">
        <f t="shared" si="40"/>
        <v>0.43734600000000001</v>
      </c>
      <c r="M360" s="104">
        <f t="shared" si="41"/>
        <v>0.34265400000000001</v>
      </c>
      <c r="N360" s="27"/>
      <c r="O360" s="27"/>
      <c r="P360" s="27"/>
      <c r="Q360" s="27"/>
    </row>
    <row r="361" spans="1:17" ht="43.5" customHeight="1" x14ac:dyDescent="0.3">
      <c r="A361" s="108">
        <f t="shared" si="43"/>
        <v>1</v>
      </c>
      <c r="B361" s="105" t="str">
        <f>VLOOKUP(LEFT(F361,2),Tácticas!C:D,2,FALSE)</f>
        <v>Discovery</v>
      </c>
      <c r="C361" s="46" t="str">
        <f t="shared" si="44"/>
        <v>DC</v>
      </c>
      <c r="D361" s="45" t="str">
        <f>VLOOKUP(LEFT(F361,6),Técnicas!C:D,2,FALSE)</f>
        <v>Cloud Service Dashboard</v>
      </c>
      <c r="E361" s="45" t="str">
        <f t="shared" si="42"/>
        <v>DC-CSD</v>
      </c>
      <c r="F361" s="74" t="s">
        <v>1334</v>
      </c>
      <c r="G361" s="102"/>
      <c r="H361" s="109"/>
      <c r="I361" s="28">
        <v>0.78</v>
      </c>
      <c r="J361" s="28">
        <v>0.7</v>
      </c>
      <c r="K361" s="28">
        <v>0.68</v>
      </c>
      <c r="L361" s="104">
        <f t="shared" si="40"/>
        <v>0.37128</v>
      </c>
      <c r="M361" s="104">
        <f t="shared" si="41"/>
        <v>0.40872000000000003</v>
      </c>
      <c r="N361" s="27"/>
      <c r="O361" s="27"/>
      <c r="P361" s="27"/>
      <c r="Q361" s="27"/>
    </row>
    <row r="362" spans="1:17" ht="43.5" customHeight="1" x14ac:dyDescent="0.3">
      <c r="A362" s="108">
        <f t="shared" si="43"/>
        <v>1</v>
      </c>
      <c r="B362" s="105" t="str">
        <f>VLOOKUP(LEFT(F362,2),Tácticas!C:D,2,FALSE)</f>
        <v>Discovery</v>
      </c>
      <c r="C362" s="46" t="str">
        <f t="shared" si="44"/>
        <v>DC</v>
      </c>
      <c r="D362" s="45" t="str">
        <f>VLOOKUP(LEFT(F362,6),Técnicas!C:D,2,FALSE)</f>
        <v>Cloud Service Discovery</v>
      </c>
      <c r="E362" s="45" t="str">
        <f t="shared" si="42"/>
        <v>DC-CSE</v>
      </c>
      <c r="F362" s="74" t="s">
        <v>1335</v>
      </c>
      <c r="G362" s="102"/>
      <c r="H362" s="109"/>
      <c r="I362" s="28">
        <v>0.75</v>
      </c>
      <c r="J362" s="28">
        <v>0.6</v>
      </c>
      <c r="K362" s="28">
        <v>0.95</v>
      </c>
      <c r="L362" s="104">
        <f t="shared" si="40"/>
        <v>0.42749999999999994</v>
      </c>
      <c r="M362" s="104">
        <f t="shared" si="41"/>
        <v>0.32250000000000006</v>
      </c>
      <c r="N362" s="27"/>
      <c r="O362" s="27"/>
      <c r="P362" s="27"/>
      <c r="Q362" s="27"/>
    </row>
    <row r="363" spans="1:17" ht="43.5" customHeight="1" x14ac:dyDescent="0.3">
      <c r="A363" s="108">
        <f t="shared" si="43"/>
        <v>1</v>
      </c>
      <c r="B363" s="105" t="str">
        <f>VLOOKUP(LEFT(F363,2),Tácticas!C:D,2,FALSE)</f>
        <v>Discovery</v>
      </c>
      <c r="C363" s="46" t="str">
        <f t="shared" si="44"/>
        <v>DC</v>
      </c>
      <c r="D363" s="45" t="str">
        <f>VLOOKUP(LEFT(F363,6),Técnicas!C:D,2,FALSE)</f>
        <v>Cloud Storage Object Discovery</v>
      </c>
      <c r="E363" s="45" t="str">
        <f t="shared" si="42"/>
        <v>DC-CSO</v>
      </c>
      <c r="F363" s="74" t="s">
        <v>1336</v>
      </c>
      <c r="G363" s="102"/>
      <c r="H363" s="109"/>
      <c r="I363" s="28">
        <v>0.95</v>
      </c>
      <c r="J363" s="28">
        <v>0.8</v>
      </c>
      <c r="K363" s="28">
        <v>0.69</v>
      </c>
      <c r="L363" s="104">
        <f t="shared" ref="L363:L426" si="45">I363*J363*K363</f>
        <v>0.52439999999999998</v>
      </c>
      <c r="M363" s="104">
        <f t="shared" ref="M363:M426" si="46">I363-L363</f>
        <v>0.42559999999999998</v>
      </c>
      <c r="N363" s="27"/>
      <c r="O363" s="27"/>
      <c r="P363" s="27"/>
      <c r="Q363" s="27"/>
    </row>
    <row r="364" spans="1:17" ht="43.5" customHeight="1" x14ac:dyDescent="0.3">
      <c r="A364" s="108">
        <f t="shared" si="43"/>
        <v>1</v>
      </c>
      <c r="B364" s="105" t="str">
        <f>VLOOKUP(LEFT(F364,2),Tácticas!C:D,2,FALSE)</f>
        <v>Discovery</v>
      </c>
      <c r="C364" s="46" t="str">
        <f t="shared" si="44"/>
        <v>DC</v>
      </c>
      <c r="D364" s="45" t="str">
        <f>VLOOKUP(LEFT(F364,6),Técnicas!C:D,2,FALSE)</f>
        <v>Container and Resource Discovery</v>
      </c>
      <c r="E364" s="45" t="str">
        <f t="shared" ref="E364:E427" si="47">LEFT(F364,6)</f>
        <v>DC-CRD</v>
      </c>
      <c r="F364" s="74" t="s">
        <v>1337</v>
      </c>
      <c r="G364" s="102"/>
      <c r="H364" s="109"/>
      <c r="I364" s="28">
        <v>0.85</v>
      </c>
      <c r="J364" s="28">
        <v>0.6</v>
      </c>
      <c r="K364" s="28">
        <v>0.75</v>
      </c>
      <c r="L364" s="104">
        <f t="shared" si="45"/>
        <v>0.38250000000000001</v>
      </c>
      <c r="M364" s="104">
        <f t="shared" si="46"/>
        <v>0.46749999999999997</v>
      </c>
      <c r="N364" s="27"/>
      <c r="O364" s="27"/>
      <c r="P364" s="27"/>
      <c r="Q364" s="27"/>
    </row>
    <row r="365" spans="1:17" ht="43.5" customHeight="1" x14ac:dyDescent="0.3">
      <c r="A365" s="108">
        <f t="shared" si="43"/>
        <v>1</v>
      </c>
      <c r="B365" s="105" t="str">
        <f>VLOOKUP(LEFT(F365,2),Tácticas!C:D,2,FALSE)</f>
        <v>Discovery</v>
      </c>
      <c r="C365" s="46" t="str">
        <f t="shared" si="44"/>
        <v>DC</v>
      </c>
      <c r="D365" s="45" t="str">
        <f>VLOOKUP(LEFT(F365,6),Técnicas!C:D,2,FALSE)</f>
        <v>Debugger Evasion</v>
      </c>
      <c r="E365" s="45" t="str">
        <f t="shared" si="47"/>
        <v>DC-DEV</v>
      </c>
      <c r="F365" s="74" t="s">
        <v>1338</v>
      </c>
      <c r="G365" s="102"/>
      <c r="H365" s="109"/>
      <c r="I365" s="28">
        <v>0.92</v>
      </c>
      <c r="J365" s="28">
        <v>0.65</v>
      </c>
      <c r="K365" s="28">
        <v>0.59</v>
      </c>
      <c r="L365" s="104">
        <f t="shared" si="45"/>
        <v>0.35282000000000002</v>
      </c>
      <c r="M365" s="104">
        <f t="shared" si="46"/>
        <v>0.56718000000000002</v>
      </c>
      <c r="N365" s="27"/>
      <c r="O365" s="27"/>
      <c r="P365" s="27"/>
      <c r="Q365" s="27"/>
    </row>
    <row r="366" spans="1:17" ht="43.5" customHeight="1" x14ac:dyDescent="0.3">
      <c r="A366" s="108">
        <f t="shared" si="43"/>
        <v>1</v>
      </c>
      <c r="B366" s="105" t="str">
        <f>VLOOKUP(LEFT(F366,2),Tácticas!C:D,2,FALSE)</f>
        <v>Discovery</v>
      </c>
      <c r="C366" s="46" t="str">
        <f t="shared" si="44"/>
        <v>DC</v>
      </c>
      <c r="D366" s="45" t="str">
        <f>VLOOKUP(LEFT(F366,6),Técnicas!C:D,2,FALSE)</f>
        <v>Domain Trust Discovery</v>
      </c>
      <c r="E366" s="45" t="str">
        <f t="shared" si="47"/>
        <v>DC-DTD</v>
      </c>
      <c r="F366" s="74" t="s">
        <v>1339</v>
      </c>
      <c r="G366" s="102"/>
      <c r="H366" s="109"/>
      <c r="I366" s="28">
        <v>0.82</v>
      </c>
      <c r="J366" s="28">
        <v>0.7</v>
      </c>
      <c r="K366" s="28">
        <v>0.85</v>
      </c>
      <c r="L366" s="104">
        <f t="shared" si="45"/>
        <v>0.48789999999999994</v>
      </c>
      <c r="M366" s="104">
        <f t="shared" si="46"/>
        <v>0.33210000000000001</v>
      </c>
      <c r="N366" s="27"/>
      <c r="O366" s="27"/>
      <c r="P366" s="27"/>
      <c r="Q366" s="27"/>
    </row>
    <row r="367" spans="1:17" ht="43.5" customHeight="1" x14ac:dyDescent="0.3">
      <c r="A367" s="108">
        <f t="shared" si="43"/>
        <v>1</v>
      </c>
      <c r="B367" s="105" t="str">
        <f>VLOOKUP(LEFT(F367,2),Tácticas!C:D,2,FALSE)</f>
        <v>Discovery</v>
      </c>
      <c r="C367" s="46" t="str">
        <f t="shared" si="44"/>
        <v>DC</v>
      </c>
      <c r="D367" s="45" t="str">
        <f>VLOOKUP(LEFT(F367,6),Técnicas!C:D,2,FALSE)</f>
        <v>File and Directory Discovery</v>
      </c>
      <c r="E367" s="45" t="str">
        <f t="shared" si="47"/>
        <v>DC-FDD</v>
      </c>
      <c r="F367" s="74" t="s">
        <v>1340</v>
      </c>
      <c r="G367" s="102"/>
      <c r="H367" s="109"/>
      <c r="I367" s="28">
        <v>0.78</v>
      </c>
      <c r="J367" s="28">
        <v>0.63</v>
      </c>
      <c r="K367" s="28">
        <v>0.89</v>
      </c>
      <c r="L367" s="104">
        <f t="shared" si="45"/>
        <v>0.43734600000000001</v>
      </c>
      <c r="M367" s="104">
        <f t="shared" si="46"/>
        <v>0.34265400000000001</v>
      </c>
      <c r="N367" s="27"/>
      <c r="O367" s="27"/>
      <c r="P367" s="27"/>
      <c r="Q367" s="27"/>
    </row>
    <row r="368" spans="1:17" ht="43.5" customHeight="1" x14ac:dyDescent="0.3">
      <c r="A368" s="108">
        <f t="shared" si="43"/>
        <v>1</v>
      </c>
      <c r="B368" s="105" t="str">
        <f>VLOOKUP(LEFT(F368,2),Tácticas!C:D,2,FALSE)</f>
        <v>Discovery</v>
      </c>
      <c r="C368" s="46" t="str">
        <f t="shared" si="44"/>
        <v>DC</v>
      </c>
      <c r="D368" s="45" t="str">
        <f>VLOOKUP(LEFT(F368,6),Técnicas!C:D,2,FALSE)</f>
        <v>Group Policy Discovery</v>
      </c>
      <c r="E368" s="45" t="str">
        <f t="shared" si="47"/>
        <v>DC-GPD</v>
      </c>
      <c r="F368" s="74" t="s">
        <v>1341</v>
      </c>
      <c r="G368" s="102"/>
      <c r="H368" s="109"/>
      <c r="I368" s="28">
        <v>0.78</v>
      </c>
      <c r="J368" s="28">
        <v>0.7</v>
      </c>
      <c r="K368" s="28">
        <v>0.85</v>
      </c>
      <c r="L368" s="104">
        <f t="shared" si="45"/>
        <v>0.4640999999999999</v>
      </c>
      <c r="M368" s="104">
        <f t="shared" si="46"/>
        <v>0.31590000000000013</v>
      </c>
      <c r="N368" s="27"/>
      <c r="O368" s="27"/>
      <c r="P368" s="27"/>
      <c r="Q368" s="27"/>
    </row>
    <row r="369" spans="1:17" ht="43.5" customHeight="1" x14ac:dyDescent="0.3">
      <c r="A369" s="108">
        <f t="shared" si="43"/>
        <v>1</v>
      </c>
      <c r="B369" s="105" t="str">
        <f>VLOOKUP(LEFT(F369,2),Tácticas!C:D,2,FALSE)</f>
        <v>Discovery</v>
      </c>
      <c r="C369" s="46" t="str">
        <f t="shared" si="44"/>
        <v>DC</v>
      </c>
      <c r="D369" s="45" t="str">
        <f>VLOOKUP(LEFT(F369,6),Técnicas!C:D,2,FALSE)</f>
        <v>Network Service Discovery</v>
      </c>
      <c r="E369" s="45" t="str">
        <f t="shared" si="47"/>
        <v>DC-NSD</v>
      </c>
      <c r="F369" s="74" t="s">
        <v>1342</v>
      </c>
      <c r="G369" s="102"/>
      <c r="H369" s="109"/>
      <c r="I369" s="28">
        <v>0.9</v>
      </c>
      <c r="J369" s="28">
        <v>0.7</v>
      </c>
      <c r="K369" s="28">
        <v>0.5</v>
      </c>
      <c r="L369" s="104">
        <f t="shared" si="45"/>
        <v>0.315</v>
      </c>
      <c r="M369" s="104">
        <f t="shared" si="46"/>
        <v>0.58499999999999996</v>
      </c>
      <c r="N369" s="27"/>
      <c r="O369" s="27"/>
      <c r="P369" s="27"/>
      <c r="Q369" s="27"/>
    </row>
    <row r="370" spans="1:17" ht="43.5" customHeight="1" x14ac:dyDescent="0.3">
      <c r="A370" s="108">
        <f t="shared" si="43"/>
        <v>1</v>
      </c>
      <c r="B370" s="105" t="str">
        <f>VLOOKUP(LEFT(F370,2),Tácticas!C:D,2,FALSE)</f>
        <v>Discovery</v>
      </c>
      <c r="C370" s="46" t="str">
        <f t="shared" si="44"/>
        <v>DC</v>
      </c>
      <c r="D370" s="45" t="str">
        <f>VLOOKUP(LEFT(F370,6),Técnicas!C:D,2,FALSE)</f>
        <v>Network Share Discovery</v>
      </c>
      <c r="E370" s="45" t="str">
        <f t="shared" si="47"/>
        <v>DC-NSH</v>
      </c>
      <c r="F370" s="74" t="s">
        <v>1343</v>
      </c>
      <c r="G370" s="102"/>
      <c r="H370" s="109"/>
      <c r="I370" s="28">
        <v>0.8</v>
      </c>
      <c r="J370" s="28">
        <v>0.5</v>
      </c>
      <c r="K370" s="28">
        <v>1</v>
      </c>
      <c r="L370" s="104">
        <f t="shared" si="45"/>
        <v>0.4</v>
      </c>
      <c r="M370" s="104">
        <f t="shared" si="46"/>
        <v>0.4</v>
      </c>
      <c r="N370" s="27"/>
      <c r="O370" s="27"/>
      <c r="P370" s="27"/>
      <c r="Q370" s="27"/>
    </row>
    <row r="371" spans="1:17" ht="43.5" customHeight="1" x14ac:dyDescent="0.3">
      <c r="A371" s="108">
        <f t="shared" si="43"/>
        <v>1</v>
      </c>
      <c r="B371" s="105" t="str">
        <f>VLOOKUP(LEFT(F371,2),Tácticas!C:D,2,FALSE)</f>
        <v>Discovery</v>
      </c>
      <c r="C371" s="46" t="str">
        <f t="shared" si="44"/>
        <v>DC</v>
      </c>
      <c r="D371" s="45" t="str">
        <f>VLOOKUP(LEFT(F371,6),Técnicas!C:D,2,FALSE)</f>
        <v>Network Sniffing</v>
      </c>
      <c r="E371" s="45" t="str">
        <f t="shared" si="47"/>
        <v>DC-NSN</v>
      </c>
      <c r="F371" s="74" t="s">
        <v>1344</v>
      </c>
      <c r="G371" s="102"/>
      <c r="H371" s="109"/>
      <c r="I371" s="28">
        <v>0.85</v>
      </c>
      <c r="J371" s="28">
        <v>0.6</v>
      </c>
      <c r="K371" s="28">
        <v>0.68</v>
      </c>
      <c r="L371" s="104">
        <f t="shared" si="45"/>
        <v>0.34680000000000005</v>
      </c>
      <c r="M371" s="104">
        <f t="shared" si="46"/>
        <v>0.50319999999999987</v>
      </c>
      <c r="N371" s="27"/>
      <c r="O371" s="27"/>
      <c r="P371" s="27"/>
      <c r="Q371" s="27"/>
    </row>
    <row r="372" spans="1:17" ht="43.5" customHeight="1" x14ac:dyDescent="0.3">
      <c r="A372" s="108">
        <f t="shared" si="43"/>
        <v>1</v>
      </c>
      <c r="B372" s="105" t="str">
        <f>VLOOKUP(LEFT(F372,2),Tácticas!C:D,2,FALSE)</f>
        <v>Discovery</v>
      </c>
      <c r="C372" s="46" t="str">
        <f t="shared" si="44"/>
        <v>DC</v>
      </c>
      <c r="D372" s="45" t="str">
        <f>VLOOKUP(LEFT(F372,6),Técnicas!C:D,2,FALSE)</f>
        <v>Password Policy Discovery</v>
      </c>
      <c r="E372" s="45" t="str">
        <f t="shared" si="47"/>
        <v>DC-PPD</v>
      </c>
      <c r="F372" s="74" t="s">
        <v>1345</v>
      </c>
      <c r="G372" s="102"/>
      <c r="H372" s="109"/>
      <c r="I372" s="28">
        <v>0.92</v>
      </c>
      <c r="J372" s="28">
        <v>0.65</v>
      </c>
      <c r="K372" s="28">
        <v>0.59</v>
      </c>
      <c r="L372" s="104">
        <f t="shared" si="45"/>
        <v>0.35282000000000002</v>
      </c>
      <c r="M372" s="104">
        <f t="shared" si="46"/>
        <v>0.56718000000000002</v>
      </c>
      <c r="N372" s="27"/>
      <c r="O372" s="27"/>
      <c r="P372" s="27"/>
      <c r="Q372" s="27"/>
    </row>
    <row r="373" spans="1:17" ht="43.5" customHeight="1" x14ac:dyDescent="0.3">
      <c r="A373" s="108">
        <f t="shared" si="43"/>
        <v>1</v>
      </c>
      <c r="B373" s="105" t="str">
        <f>VLOOKUP(LEFT(F373,2),Tácticas!C:D,2,FALSE)</f>
        <v>Discovery</v>
      </c>
      <c r="C373" s="46" t="str">
        <f t="shared" si="44"/>
        <v>DC</v>
      </c>
      <c r="D373" s="45" t="str">
        <f>VLOOKUP(LEFT(F373,6),Técnicas!C:D,2,FALSE)</f>
        <v>Peripheral Device Discovery</v>
      </c>
      <c r="E373" s="45" t="str">
        <f t="shared" si="47"/>
        <v>DC-PDD</v>
      </c>
      <c r="F373" s="74" t="s">
        <v>1346</v>
      </c>
      <c r="G373" s="102"/>
      <c r="H373" s="109"/>
      <c r="I373" s="28">
        <v>0.82</v>
      </c>
      <c r="J373" s="28">
        <v>0.7</v>
      </c>
      <c r="K373" s="28">
        <v>0.85</v>
      </c>
      <c r="L373" s="104">
        <f t="shared" si="45"/>
        <v>0.48789999999999994</v>
      </c>
      <c r="M373" s="104">
        <f t="shared" si="46"/>
        <v>0.33210000000000001</v>
      </c>
      <c r="N373" s="27"/>
      <c r="O373" s="27"/>
      <c r="P373" s="27"/>
      <c r="Q373" s="27"/>
    </row>
    <row r="374" spans="1:17" ht="43.5" customHeight="1" x14ac:dyDescent="0.3">
      <c r="A374" s="108">
        <f t="shared" si="43"/>
        <v>1</v>
      </c>
      <c r="B374" s="105" t="str">
        <f>VLOOKUP(LEFT(F374,2),Tácticas!C:D,2,FALSE)</f>
        <v>Discovery</v>
      </c>
      <c r="C374" s="46" t="str">
        <f t="shared" si="44"/>
        <v>DC</v>
      </c>
      <c r="D374" s="45" t="str">
        <f>VLOOKUP(LEFT(F374,6),Técnicas!C:D,2,FALSE)</f>
        <v>Permission Groups Discovery</v>
      </c>
      <c r="E374" s="45" t="str">
        <f t="shared" si="47"/>
        <v>DC-PGD</v>
      </c>
      <c r="F374" s="74" t="s">
        <v>1347</v>
      </c>
      <c r="G374" s="102"/>
      <c r="H374" s="109"/>
      <c r="I374" s="28">
        <v>0.78</v>
      </c>
      <c r="J374" s="28">
        <v>0.63</v>
      </c>
      <c r="K374" s="28">
        <v>0.89</v>
      </c>
      <c r="L374" s="104">
        <f t="shared" si="45"/>
        <v>0.43734600000000001</v>
      </c>
      <c r="M374" s="104">
        <f t="shared" si="46"/>
        <v>0.34265400000000001</v>
      </c>
      <c r="N374" s="27"/>
      <c r="O374" s="27"/>
      <c r="P374" s="27"/>
      <c r="Q374" s="27"/>
    </row>
    <row r="375" spans="1:17" ht="43.5" customHeight="1" x14ac:dyDescent="0.3">
      <c r="A375" s="108">
        <f t="shared" si="43"/>
        <v>1</v>
      </c>
      <c r="B375" s="105" t="str">
        <f>VLOOKUP(LEFT(F375,2),Tácticas!C:D,2,FALSE)</f>
        <v>Discovery</v>
      </c>
      <c r="C375" s="46" t="str">
        <f t="shared" si="44"/>
        <v>DC</v>
      </c>
      <c r="D375" s="45" t="str">
        <f>VLOOKUP(LEFT(F375,6),Técnicas!C:D,2,FALSE)</f>
        <v>Process Discovery</v>
      </c>
      <c r="E375" s="45" t="str">
        <f t="shared" si="47"/>
        <v>DC-PDI</v>
      </c>
      <c r="F375" s="74" t="s">
        <v>1348</v>
      </c>
      <c r="G375" s="102"/>
      <c r="H375" s="109"/>
      <c r="I375" s="28">
        <v>0.78</v>
      </c>
      <c r="J375" s="28">
        <v>0.7</v>
      </c>
      <c r="K375" s="28">
        <v>0.68</v>
      </c>
      <c r="L375" s="104">
        <f t="shared" si="45"/>
        <v>0.37128</v>
      </c>
      <c r="M375" s="104">
        <f t="shared" si="46"/>
        <v>0.40872000000000003</v>
      </c>
      <c r="N375" s="27"/>
      <c r="O375" s="27"/>
      <c r="P375" s="27"/>
      <c r="Q375" s="27"/>
    </row>
    <row r="376" spans="1:17" ht="43.5" customHeight="1" x14ac:dyDescent="0.3">
      <c r="A376" s="108">
        <f t="shared" si="43"/>
        <v>1</v>
      </c>
      <c r="B376" s="105" t="str">
        <f>VLOOKUP(LEFT(F376,2),Tácticas!C:D,2,FALSE)</f>
        <v>Discovery</v>
      </c>
      <c r="C376" s="46" t="str">
        <f t="shared" si="44"/>
        <v>DC</v>
      </c>
      <c r="D376" s="45" t="str">
        <f>VLOOKUP(LEFT(F376,6),Técnicas!C:D,2,FALSE)</f>
        <v>Query Registry</v>
      </c>
      <c r="E376" s="45" t="str">
        <f t="shared" si="47"/>
        <v>DC-QRE</v>
      </c>
      <c r="F376" s="74" t="s">
        <v>1349</v>
      </c>
      <c r="G376" s="102"/>
      <c r="H376" s="109"/>
      <c r="I376" s="28">
        <v>0.75</v>
      </c>
      <c r="J376" s="28">
        <v>0.6</v>
      </c>
      <c r="K376" s="28">
        <v>0.95</v>
      </c>
      <c r="L376" s="104">
        <f t="shared" si="45"/>
        <v>0.42749999999999994</v>
      </c>
      <c r="M376" s="104">
        <f t="shared" si="46"/>
        <v>0.32250000000000006</v>
      </c>
      <c r="N376" s="27"/>
      <c r="O376" s="27"/>
      <c r="P376" s="27"/>
      <c r="Q376" s="27"/>
    </row>
    <row r="377" spans="1:17" ht="43.5" customHeight="1" x14ac:dyDescent="0.3">
      <c r="A377" s="108">
        <f t="shared" si="43"/>
        <v>1</v>
      </c>
      <c r="B377" s="105" t="str">
        <f>VLOOKUP(LEFT(F377,2),Tácticas!C:D,2,FALSE)</f>
        <v>Discovery</v>
      </c>
      <c r="C377" s="46" t="str">
        <f t="shared" si="44"/>
        <v>DC</v>
      </c>
      <c r="D377" s="45" t="str">
        <f>VLOOKUP(LEFT(F377,6),Técnicas!C:D,2,FALSE)</f>
        <v>Remote System Discovery</v>
      </c>
      <c r="E377" s="45" t="str">
        <f t="shared" si="47"/>
        <v>DC-RSD</v>
      </c>
      <c r="F377" s="74" t="s">
        <v>1350</v>
      </c>
      <c r="G377" s="102"/>
      <c r="H377" s="109"/>
      <c r="I377" s="28">
        <v>0.95</v>
      </c>
      <c r="J377" s="28">
        <v>0.8</v>
      </c>
      <c r="K377" s="28">
        <v>0.69</v>
      </c>
      <c r="L377" s="104">
        <f t="shared" si="45"/>
        <v>0.52439999999999998</v>
      </c>
      <c r="M377" s="104">
        <f t="shared" si="46"/>
        <v>0.42559999999999998</v>
      </c>
      <c r="N377" s="27"/>
      <c r="O377" s="27"/>
      <c r="P377" s="27"/>
      <c r="Q377" s="27"/>
    </row>
    <row r="378" spans="1:17" ht="43.5" customHeight="1" x14ac:dyDescent="0.3">
      <c r="A378" s="108">
        <f t="shared" si="43"/>
        <v>1</v>
      </c>
      <c r="B378" s="105" t="str">
        <f>VLOOKUP(LEFT(F378,2),Tácticas!C:D,2,FALSE)</f>
        <v>Discovery</v>
      </c>
      <c r="C378" s="46" t="str">
        <f t="shared" si="44"/>
        <v>DC</v>
      </c>
      <c r="D378" s="45" t="str">
        <f>VLOOKUP(LEFT(F378,6),Técnicas!C:D,2,FALSE)</f>
        <v>Software Discovery</v>
      </c>
      <c r="E378" s="45" t="str">
        <f t="shared" si="47"/>
        <v>DC-SDI</v>
      </c>
      <c r="F378" s="74" t="s">
        <v>1351</v>
      </c>
      <c r="G378" s="102"/>
      <c r="H378" s="109"/>
      <c r="I378" s="28">
        <v>0.82</v>
      </c>
      <c r="J378" s="28">
        <v>0.7</v>
      </c>
      <c r="K378" s="28">
        <v>0.85</v>
      </c>
      <c r="L378" s="104">
        <f t="shared" si="45"/>
        <v>0.48789999999999994</v>
      </c>
      <c r="M378" s="104">
        <f t="shared" si="46"/>
        <v>0.33210000000000001</v>
      </c>
      <c r="N378" s="27"/>
      <c r="O378" s="27"/>
      <c r="P378" s="27"/>
      <c r="Q378" s="27"/>
    </row>
    <row r="379" spans="1:17" ht="43.5" customHeight="1" x14ac:dyDescent="0.3">
      <c r="A379" s="108">
        <f t="shared" si="43"/>
        <v>1</v>
      </c>
      <c r="B379" s="105" t="str">
        <f>VLOOKUP(LEFT(F379,2),Tácticas!C:D,2,FALSE)</f>
        <v>Discovery</v>
      </c>
      <c r="C379" s="46" t="str">
        <f t="shared" si="44"/>
        <v>DC</v>
      </c>
      <c r="D379" s="45" t="str">
        <f>VLOOKUP(LEFT(F379,6),Técnicas!C:D,2,FALSE)</f>
        <v>System Information Discovery</v>
      </c>
      <c r="E379" s="45" t="str">
        <f t="shared" si="47"/>
        <v>DC-SID</v>
      </c>
      <c r="F379" s="74" t="s">
        <v>1352</v>
      </c>
      <c r="G379" s="102"/>
      <c r="H379" s="109"/>
      <c r="I379" s="28">
        <v>0.78</v>
      </c>
      <c r="J379" s="28">
        <v>0.63</v>
      </c>
      <c r="K379" s="28">
        <v>0.89</v>
      </c>
      <c r="L379" s="104">
        <f t="shared" si="45"/>
        <v>0.43734600000000001</v>
      </c>
      <c r="M379" s="104">
        <f t="shared" si="46"/>
        <v>0.34265400000000001</v>
      </c>
      <c r="N379" s="27"/>
      <c r="O379" s="27"/>
      <c r="P379" s="27"/>
      <c r="Q379" s="27"/>
    </row>
    <row r="380" spans="1:17" ht="43.5" customHeight="1" x14ac:dyDescent="0.3">
      <c r="A380" s="108">
        <f t="shared" si="43"/>
        <v>1</v>
      </c>
      <c r="B380" s="105" t="str">
        <f>VLOOKUP(LEFT(F380,2),Tácticas!C:D,2,FALSE)</f>
        <v>Discovery</v>
      </c>
      <c r="C380" s="46" t="str">
        <f t="shared" si="44"/>
        <v>DC</v>
      </c>
      <c r="D380" s="45" t="str">
        <f>VLOOKUP(LEFT(F380,6),Técnicas!C:D,2,FALSE)</f>
        <v>System Location Discovery</v>
      </c>
      <c r="E380" s="45" t="str">
        <f t="shared" si="47"/>
        <v>DC-SLD</v>
      </c>
      <c r="F380" s="74" t="s">
        <v>1353</v>
      </c>
      <c r="G380" s="102"/>
      <c r="H380" s="109"/>
      <c r="I380" s="28">
        <v>0.78</v>
      </c>
      <c r="J380" s="28">
        <v>0.7</v>
      </c>
      <c r="K380" s="28">
        <v>0.68</v>
      </c>
      <c r="L380" s="104">
        <f t="shared" si="45"/>
        <v>0.37128</v>
      </c>
      <c r="M380" s="104">
        <f t="shared" si="46"/>
        <v>0.40872000000000003</v>
      </c>
      <c r="N380" s="27"/>
      <c r="O380" s="27"/>
      <c r="P380" s="27"/>
      <c r="Q380" s="27"/>
    </row>
    <row r="381" spans="1:17" ht="43.5" customHeight="1" x14ac:dyDescent="0.3">
      <c r="A381" s="108">
        <f t="shared" si="43"/>
        <v>1</v>
      </c>
      <c r="B381" s="105" t="str">
        <f>VLOOKUP(LEFT(F381,2),Tácticas!C:D,2,FALSE)</f>
        <v>Discovery</v>
      </c>
      <c r="C381" s="46" t="str">
        <f t="shared" si="44"/>
        <v>DC</v>
      </c>
      <c r="D381" s="45" t="str">
        <f>VLOOKUP(LEFT(F381,6),Técnicas!C:D,2,FALSE)</f>
        <v>System Network Configuration Discovery</v>
      </c>
      <c r="E381" s="45" t="str">
        <f t="shared" si="47"/>
        <v>DC-SNC</v>
      </c>
      <c r="F381" s="74" t="s">
        <v>1354</v>
      </c>
      <c r="G381" s="102"/>
      <c r="H381" s="109"/>
      <c r="I381" s="28">
        <v>0.75</v>
      </c>
      <c r="J381" s="28">
        <v>0.6</v>
      </c>
      <c r="K381" s="28">
        <v>0.95</v>
      </c>
      <c r="L381" s="104">
        <f t="shared" si="45"/>
        <v>0.42749999999999994</v>
      </c>
      <c r="M381" s="104">
        <f t="shared" si="46"/>
        <v>0.32250000000000006</v>
      </c>
      <c r="N381" s="27"/>
      <c r="O381" s="27"/>
      <c r="P381" s="27"/>
      <c r="Q381" s="27"/>
    </row>
    <row r="382" spans="1:17" ht="43.5" customHeight="1" x14ac:dyDescent="0.3">
      <c r="A382" s="108">
        <f t="shared" si="43"/>
        <v>1</v>
      </c>
      <c r="B382" s="105" t="str">
        <f>VLOOKUP(LEFT(F382,2),Tácticas!C:D,2,FALSE)</f>
        <v>Discovery</v>
      </c>
      <c r="C382" s="46" t="str">
        <f t="shared" si="44"/>
        <v>DC</v>
      </c>
      <c r="D382" s="45" t="str">
        <f>VLOOKUP(LEFT(F382,6),Técnicas!C:D,2,FALSE)</f>
        <v>System Network Connections Discovery</v>
      </c>
      <c r="E382" s="45" t="str">
        <f t="shared" si="47"/>
        <v>DC-SND</v>
      </c>
      <c r="F382" s="74" t="s">
        <v>1355</v>
      </c>
      <c r="G382" s="102"/>
      <c r="H382" s="109"/>
      <c r="I382" s="28">
        <v>0.95</v>
      </c>
      <c r="J382" s="28">
        <v>0.8</v>
      </c>
      <c r="K382" s="28">
        <v>0.69</v>
      </c>
      <c r="L382" s="104">
        <f t="shared" si="45"/>
        <v>0.52439999999999998</v>
      </c>
      <c r="M382" s="104">
        <f t="shared" si="46"/>
        <v>0.42559999999999998</v>
      </c>
      <c r="N382" s="27"/>
      <c r="O382" s="27"/>
      <c r="P382" s="27"/>
      <c r="Q382" s="27"/>
    </row>
    <row r="383" spans="1:17" ht="43.5" customHeight="1" x14ac:dyDescent="0.3">
      <c r="A383" s="108">
        <f t="shared" si="43"/>
        <v>1</v>
      </c>
      <c r="B383" s="105" t="str">
        <f>VLOOKUP(LEFT(F383,2),Tácticas!C:D,2,FALSE)</f>
        <v>Discovery</v>
      </c>
      <c r="C383" s="46" t="str">
        <f t="shared" si="44"/>
        <v>DC</v>
      </c>
      <c r="D383" s="45" t="str">
        <f>VLOOKUP(LEFT(F383,6),Técnicas!C:D,2,FALSE)</f>
        <v>System Owner/User Discovery</v>
      </c>
      <c r="E383" s="45" t="str">
        <f t="shared" si="47"/>
        <v>DC-SOU</v>
      </c>
      <c r="F383" s="74" t="s">
        <v>1356</v>
      </c>
      <c r="G383" s="102"/>
      <c r="H383" s="109"/>
      <c r="I383" s="28">
        <v>0.85</v>
      </c>
      <c r="J383" s="28">
        <v>0.6</v>
      </c>
      <c r="K383" s="28">
        <v>0.75</v>
      </c>
      <c r="L383" s="104">
        <f t="shared" si="45"/>
        <v>0.38250000000000001</v>
      </c>
      <c r="M383" s="104">
        <f t="shared" si="46"/>
        <v>0.46749999999999997</v>
      </c>
      <c r="N383" s="27"/>
      <c r="O383" s="27"/>
      <c r="P383" s="27"/>
      <c r="Q383" s="27"/>
    </row>
    <row r="384" spans="1:17" ht="43.5" customHeight="1" x14ac:dyDescent="0.3">
      <c r="A384" s="108">
        <f t="shared" si="43"/>
        <v>1</v>
      </c>
      <c r="B384" s="105" t="str">
        <f>VLOOKUP(LEFT(F384,2),Tácticas!C:D,2,FALSE)</f>
        <v>Discovery</v>
      </c>
      <c r="C384" s="46" t="str">
        <f t="shared" si="44"/>
        <v>DC</v>
      </c>
      <c r="D384" s="45" t="str">
        <f>VLOOKUP(LEFT(F384,6),Técnicas!C:D,2,FALSE)</f>
        <v>System Service Discovery</v>
      </c>
      <c r="E384" s="45" t="str">
        <f t="shared" si="47"/>
        <v>DC-SSD</v>
      </c>
      <c r="F384" s="74" t="s">
        <v>1357</v>
      </c>
      <c r="G384" s="102"/>
      <c r="H384" s="109"/>
      <c r="I384" s="28">
        <v>0.92</v>
      </c>
      <c r="J384" s="28">
        <v>0.65</v>
      </c>
      <c r="K384" s="28">
        <v>0.59</v>
      </c>
      <c r="L384" s="104">
        <f t="shared" si="45"/>
        <v>0.35282000000000002</v>
      </c>
      <c r="M384" s="104">
        <f t="shared" si="46"/>
        <v>0.56718000000000002</v>
      </c>
      <c r="N384" s="27"/>
      <c r="O384" s="27"/>
      <c r="P384" s="27"/>
      <c r="Q384" s="27"/>
    </row>
    <row r="385" spans="1:17" ht="43.5" customHeight="1" x14ac:dyDescent="0.3">
      <c r="A385" s="108">
        <f t="shared" si="43"/>
        <v>1</v>
      </c>
      <c r="B385" s="105" t="str">
        <f>VLOOKUP(LEFT(F385,2),Tácticas!C:D,2,FALSE)</f>
        <v>Discovery</v>
      </c>
      <c r="C385" s="46" t="str">
        <f t="shared" si="44"/>
        <v>DC</v>
      </c>
      <c r="D385" s="45" t="str">
        <f>VLOOKUP(LEFT(F385,6),Técnicas!C:D,2,FALSE)</f>
        <v>System Time Discovery</v>
      </c>
      <c r="E385" s="45" t="str">
        <f t="shared" si="47"/>
        <v>DC-STD</v>
      </c>
      <c r="F385" s="74" t="s">
        <v>1358</v>
      </c>
      <c r="G385" s="102"/>
      <c r="H385" s="109"/>
      <c r="I385" s="28">
        <v>0.82</v>
      </c>
      <c r="J385" s="28">
        <v>0.7</v>
      </c>
      <c r="K385" s="28">
        <v>0.85</v>
      </c>
      <c r="L385" s="104">
        <f t="shared" si="45"/>
        <v>0.48789999999999994</v>
      </c>
      <c r="M385" s="104">
        <f t="shared" si="46"/>
        <v>0.33210000000000001</v>
      </c>
      <c r="N385" s="27"/>
      <c r="O385" s="27"/>
      <c r="P385" s="27"/>
      <c r="Q385" s="27"/>
    </row>
    <row r="386" spans="1:17" ht="43.5" customHeight="1" x14ac:dyDescent="0.3">
      <c r="A386" s="108">
        <f t="shared" ref="A386:A450" si="48">COUNTIF(E:E,E386)</f>
        <v>1</v>
      </c>
      <c r="B386" s="105" t="str">
        <f>VLOOKUP(LEFT(F386,2),Tácticas!C:D,2,FALSE)</f>
        <v>Discovery</v>
      </c>
      <c r="C386" s="46" t="str">
        <f t="shared" si="44"/>
        <v>DC</v>
      </c>
      <c r="D386" s="45" t="str">
        <f>VLOOKUP(LEFT(F386,6),Técnicas!C:D,2,FALSE)</f>
        <v>Virtualization/Sandbox Evasion</v>
      </c>
      <c r="E386" s="45" t="str">
        <f t="shared" si="47"/>
        <v>DC-VSE</v>
      </c>
      <c r="F386" s="74" t="s">
        <v>1359</v>
      </c>
      <c r="G386" s="102"/>
      <c r="H386" s="109"/>
      <c r="I386" s="28">
        <v>0.78</v>
      </c>
      <c r="J386" s="28">
        <v>0.63</v>
      </c>
      <c r="K386" s="28">
        <v>0.89</v>
      </c>
      <c r="L386" s="104">
        <f t="shared" si="45"/>
        <v>0.43734600000000001</v>
      </c>
      <c r="M386" s="104">
        <f t="shared" si="46"/>
        <v>0.34265400000000001</v>
      </c>
      <c r="N386" s="27"/>
      <c r="O386" s="27"/>
      <c r="P386" s="27"/>
      <c r="Q386" s="27"/>
    </row>
    <row r="387" spans="1:17" ht="43.5" customHeight="1" x14ac:dyDescent="0.3">
      <c r="A387" s="108">
        <f t="shared" si="48"/>
        <v>1</v>
      </c>
      <c r="B387" s="105" t="str">
        <f>VLOOKUP(LEFT(F387,2),Tácticas!C:D,2,FALSE)</f>
        <v>Lateral Movement</v>
      </c>
      <c r="C387" s="46" t="str">
        <f t="shared" si="44"/>
        <v>LM</v>
      </c>
      <c r="D387" s="45" t="str">
        <f>VLOOKUP(LEFT(F387,6),Técnicas!C:D,2,FALSE)</f>
        <v>Exploitation of Remote Services</v>
      </c>
      <c r="E387" s="45" t="str">
        <f t="shared" si="47"/>
        <v>LM-ERS</v>
      </c>
      <c r="F387" s="74" t="s">
        <v>1360</v>
      </c>
      <c r="G387" s="102"/>
      <c r="H387" s="109"/>
      <c r="I387" s="28">
        <v>0.78</v>
      </c>
      <c r="J387" s="28">
        <v>0.7</v>
      </c>
      <c r="K387" s="28">
        <v>0.85</v>
      </c>
      <c r="L387" s="104">
        <f t="shared" si="45"/>
        <v>0.4640999999999999</v>
      </c>
      <c r="M387" s="104">
        <f t="shared" si="46"/>
        <v>0.31590000000000013</v>
      </c>
      <c r="N387" s="27"/>
      <c r="O387" s="27"/>
      <c r="P387" s="27"/>
      <c r="Q387" s="27"/>
    </row>
    <row r="388" spans="1:17" ht="43.5" customHeight="1" x14ac:dyDescent="0.3">
      <c r="A388" s="108">
        <f t="shared" si="48"/>
        <v>1</v>
      </c>
      <c r="B388" s="105" t="str">
        <f>VLOOKUP(LEFT(F388,2),Tácticas!C:D,2,FALSE)</f>
        <v>Lateral Movement</v>
      </c>
      <c r="C388" s="46" t="str">
        <f t="shared" si="44"/>
        <v>LM</v>
      </c>
      <c r="D388" s="45" t="str">
        <f>VLOOKUP(LEFT(F388,6),Técnicas!C:D,2,FALSE)</f>
        <v>Internal Spearphishing</v>
      </c>
      <c r="E388" s="45" t="str">
        <f t="shared" si="47"/>
        <v>LM-ISP</v>
      </c>
      <c r="F388" s="74" t="s">
        <v>1361</v>
      </c>
      <c r="G388" s="102"/>
      <c r="H388" s="109"/>
      <c r="I388" s="28">
        <v>0.9</v>
      </c>
      <c r="J388" s="28">
        <v>0.7</v>
      </c>
      <c r="K388" s="28">
        <v>0.5</v>
      </c>
      <c r="L388" s="104">
        <f t="shared" si="45"/>
        <v>0.315</v>
      </c>
      <c r="M388" s="104">
        <f t="shared" si="46"/>
        <v>0.58499999999999996</v>
      </c>
      <c r="N388" s="27"/>
      <c r="O388" s="27"/>
      <c r="P388" s="27"/>
      <c r="Q388" s="27"/>
    </row>
    <row r="389" spans="1:17" ht="43.5" customHeight="1" x14ac:dyDescent="0.3">
      <c r="A389" s="108">
        <f t="shared" si="48"/>
        <v>1</v>
      </c>
      <c r="B389" s="105" t="str">
        <f>VLOOKUP(LEFT(F389,2),Tácticas!C:D,2,FALSE)</f>
        <v>Lateral Movement</v>
      </c>
      <c r="C389" s="46" t="str">
        <f t="shared" si="44"/>
        <v>LM</v>
      </c>
      <c r="D389" s="45" t="str">
        <f>VLOOKUP(LEFT(F389,6),Técnicas!C:D,2,FALSE)</f>
        <v>Lateral Tool Transfer</v>
      </c>
      <c r="E389" s="45" t="str">
        <f t="shared" si="47"/>
        <v>LM-LTT</v>
      </c>
      <c r="F389" s="74" t="s">
        <v>1362</v>
      </c>
      <c r="G389" s="102"/>
      <c r="H389" s="109"/>
      <c r="I389" s="28">
        <v>0.8</v>
      </c>
      <c r="J389" s="28">
        <v>0.5</v>
      </c>
      <c r="K389" s="28">
        <v>1</v>
      </c>
      <c r="L389" s="104">
        <f t="shared" si="45"/>
        <v>0.4</v>
      </c>
      <c r="M389" s="104">
        <f t="shared" si="46"/>
        <v>0.4</v>
      </c>
      <c r="N389" s="27"/>
      <c r="O389" s="27"/>
      <c r="P389" s="27"/>
      <c r="Q389" s="27"/>
    </row>
    <row r="390" spans="1:17" ht="43.5" customHeight="1" x14ac:dyDescent="0.3">
      <c r="A390" s="108">
        <f t="shared" si="48"/>
        <v>1</v>
      </c>
      <c r="B390" s="105" t="str">
        <f>VLOOKUP(LEFT(F390,2),Tácticas!C:D,2,FALSE)</f>
        <v>Lateral Movement</v>
      </c>
      <c r="C390" s="46" t="str">
        <f t="shared" si="44"/>
        <v>LM</v>
      </c>
      <c r="D390" s="45" t="str">
        <f>VLOOKUP(LEFT(F390,6),Técnicas!C:D,2,FALSE)</f>
        <v>Remote Service Session Hijacking</v>
      </c>
      <c r="E390" s="45" t="str">
        <f t="shared" si="47"/>
        <v>LM-RSS</v>
      </c>
      <c r="F390" s="74" t="s">
        <v>1363</v>
      </c>
      <c r="G390" s="102"/>
      <c r="H390" s="109"/>
      <c r="I390" s="28">
        <v>0.85</v>
      </c>
      <c r="J390" s="28">
        <v>0.6</v>
      </c>
      <c r="K390" s="28">
        <v>0.68</v>
      </c>
      <c r="L390" s="104">
        <f t="shared" si="45"/>
        <v>0.34680000000000005</v>
      </c>
      <c r="M390" s="104">
        <f t="shared" si="46"/>
        <v>0.50319999999999987</v>
      </c>
      <c r="N390" s="27"/>
      <c r="O390" s="27"/>
      <c r="P390" s="27"/>
      <c r="Q390" s="27"/>
    </row>
    <row r="391" spans="1:17" ht="43.5" customHeight="1" x14ac:dyDescent="0.3">
      <c r="A391" s="108">
        <f t="shared" si="48"/>
        <v>1</v>
      </c>
      <c r="B391" s="105" t="str">
        <f>VLOOKUP(LEFT(F391,2),Tácticas!C:D,2,FALSE)</f>
        <v>Lateral Movement</v>
      </c>
      <c r="C391" s="46" t="str">
        <f t="shared" si="44"/>
        <v>LM</v>
      </c>
      <c r="D391" s="45" t="str">
        <f>VLOOKUP(LEFT(F391,6),Técnicas!C:D,2,FALSE)</f>
        <v>Remote Services</v>
      </c>
      <c r="E391" s="45" t="str">
        <f t="shared" si="47"/>
        <v>LM-RSE</v>
      </c>
      <c r="F391" s="74" t="s">
        <v>1364</v>
      </c>
      <c r="G391" s="102"/>
      <c r="H391" s="109"/>
      <c r="I391" s="28">
        <v>0.92</v>
      </c>
      <c r="J391" s="28">
        <v>0.65</v>
      </c>
      <c r="K391" s="28">
        <v>0.59</v>
      </c>
      <c r="L391" s="104">
        <f t="shared" si="45"/>
        <v>0.35282000000000002</v>
      </c>
      <c r="M391" s="104">
        <f t="shared" si="46"/>
        <v>0.56718000000000002</v>
      </c>
      <c r="N391" s="27"/>
      <c r="O391" s="27"/>
      <c r="P391" s="27"/>
      <c r="Q391" s="27"/>
    </row>
    <row r="392" spans="1:17" ht="43.5" customHeight="1" x14ac:dyDescent="0.3">
      <c r="A392" s="108">
        <f t="shared" si="48"/>
        <v>1</v>
      </c>
      <c r="B392" s="105" t="str">
        <f>VLOOKUP(LEFT(F392,2),Tácticas!C:D,2,FALSE)</f>
        <v>Lateral Movement</v>
      </c>
      <c r="C392" s="46" t="str">
        <f t="shared" si="44"/>
        <v>LM</v>
      </c>
      <c r="D392" s="45" t="str">
        <f>VLOOKUP(LEFT(F392,6),Técnicas!C:D,2,FALSE)</f>
        <v>Replication Through Removable Media</v>
      </c>
      <c r="E392" s="45" t="str">
        <f t="shared" si="47"/>
        <v>LM-RTR</v>
      </c>
      <c r="F392" s="74" t="s">
        <v>1365</v>
      </c>
      <c r="G392" s="102"/>
      <c r="H392" s="109"/>
      <c r="I392" s="28">
        <v>0.82</v>
      </c>
      <c r="J392" s="28">
        <v>0.7</v>
      </c>
      <c r="K392" s="28">
        <v>0.85</v>
      </c>
      <c r="L392" s="104">
        <f t="shared" si="45"/>
        <v>0.48789999999999994</v>
      </c>
      <c r="M392" s="104">
        <f t="shared" si="46"/>
        <v>0.33210000000000001</v>
      </c>
      <c r="N392" s="27"/>
      <c r="O392" s="27"/>
      <c r="P392" s="27"/>
      <c r="Q392" s="27"/>
    </row>
    <row r="393" spans="1:17" ht="43.5" customHeight="1" x14ac:dyDescent="0.3">
      <c r="A393" s="108">
        <f t="shared" si="48"/>
        <v>1</v>
      </c>
      <c r="B393" s="105" t="str">
        <f>VLOOKUP(LEFT(F393,2),Tácticas!C:D,2,FALSE)</f>
        <v>Lateral Movement</v>
      </c>
      <c r="C393" s="46" t="str">
        <f t="shared" si="44"/>
        <v>LM</v>
      </c>
      <c r="D393" s="45" t="str">
        <f>VLOOKUP(LEFT(F393,6),Técnicas!C:D,2,FALSE)</f>
        <v>Software Deployment Tools</v>
      </c>
      <c r="E393" s="45" t="str">
        <f t="shared" si="47"/>
        <v>LM-SDT</v>
      </c>
      <c r="F393" s="74" t="s">
        <v>1366</v>
      </c>
      <c r="G393" s="102"/>
      <c r="H393" s="109"/>
      <c r="I393" s="28">
        <v>0.78</v>
      </c>
      <c r="J393" s="28">
        <v>0.63</v>
      </c>
      <c r="K393" s="28">
        <v>0.89</v>
      </c>
      <c r="L393" s="104">
        <f t="shared" si="45"/>
        <v>0.43734600000000001</v>
      </c>
      <c r="M393" s="104">
        <f t="shared" si="46"/>
        <v>0.34265400000000001</v>
      </c>
      <c r="N393" s="27"/>
      <c r="O393" s="27"/>
      <c r="P393" s="27"/>
      <c r="Q393" s="27"/>
    </row>
    <row r="394" spans="1:17" ht="43.5" customHeight="1" x14ac:dyDescent="0.3">
      <c r="A394" s="108">
        <f t="shared" si="48"/>
        <v>1</v>
      </c>
      <c r="B394" s="105" t="str">
        <f>VLOOKUP(LEFT(F394,2),Tácticas!C:D,2,FALSE)</f>
        <v>Lateral Movement</v>
      </c>
      <c r="C394" s="46" t="str">
        <f t="shared" si="44"/>
        <v>LM</v>
      </c>
      <c r="D394" s="45" t="str">
        <f>VLOOKUP(LEFT(F394,6),Técnicas!C:D,2,FALSE)</f>
        <v>Taint Shared Content</v>
      </c>
      <c r="E394" s="45" t="str">
        <f t="shared" si="47"/>
        <v>LM-TSC</v>
      </c>
      <c r="F394" s="74" t="s">
        <v>1367</v>
      </c>
      <c r="G394" s="102"/>
      <c r="H394" s="109"/>
      <c r="I394" s="28">
        <v>0.78</v>
      </c>
      <c r="J394" s="28">
        <v>0.7</v>
      </c>
      <c r="K394" s="28">
        <v>0.68</v>
      </c>
      <c r="L394" s="104">
        <f t="shared" si="45"/>
        <v>0.37128</v>
      </c>
      <c r="M394" s="104">
        <f t="shared" si="46"/>
        <v>0.40872000000000003</v>
      </c>
      <c r="N394" s="27"/>
      <c r="O394" s="27"/>
      <c r="P394" s="27"/>
      <c r="Q394" s="27"/>
    </row>
    <row r="395" spans="1:17" ht="43.5" customHeight="1" x14ac:dyDescent="0.3">
      <c r="A395" s="108">
        <f t="shared" si="48"/>
        <v>1</v>
      </c>
      <c r="B395" s="105" t="str">
        <f>VLOOKUP(LEFT(F395,2),Tácticas!C:D,2,FALSE)</f>
        <v>Lateral Movement</v>
      </c>
      <c r="C395" s="46" t="str">
        <f t="shared" si="44"/>
        <v>LM</v>
      </c>
      <c r="D395" s="45" t="str">
        <f>VLOOKUP(LEFT(F395,6),Técnicas!C:D,2,FALSE)</f>
        <v>Use Alternate Authentication Material</v>
      </c>
      <c r="E395" s="45" t="str">
        <f t="shared" si="47"/>
        <v>LM-UAM</v>
      </c>
      <c r="F395" s="74" t="s">
        <v>1368</v>
      </c>
      <c r="G395" s="102"/>
      <c r="H395" s="109"/>
      <c r="I395" s="28">
        <v>0.75</v>
      </c>
      <c r="J395" s="28">
        <v>0.6</v>
      </c>
      <c r="K395" s="28">
        <v>0.95</v>
      </c>
      <c r="L395" s="104">
        <f t="shared" si="45"/>
        <v>0.42749999999999994</v>
      </c>
      <c r="M395" s="104">
        <f t="shared" si="46"/>
        <v>0.32250000000000006</v>
      </c>
      <c r="N395" s="27"/>
      <c r="O395" s="27"/>
      <c r="P395" s="27"/>
      <c r="Q395" s="27"/>
    </row>
    <row r="396" spans="1:17" ht="43.5" customHeight="1" x14ac:dyDescent="0.3">
      <c r="A396" s="108">
        <f t="shared" si="48"/>
        <v>1</v>
      </c>
      <c r="B396" s="105" t="str">
        <f>VLOOKUP(LEFT(F396,2),Tácticas!C:D,2,FALSE)</f>
        <v>Collection</v>
      </c>
      <c r="C396" s="46" t="str">
        <f t="shared" si="44"/>
        <v>CL</v>
      </c>
      <c r="D396" s="45" t="str">
        <f>VLOOKUP(LEFT(F396,6),Técnicas!C:D,2,FALSE)</f>
        <v>Adversary-in-the-Middle</v>
      </c>
      <c r="E396" s="45" t="str">
        <f t="shared" si="47"/>
        <v>CL-AIM</v>
      </c>
      <c r="F396" s="74" t="s">
        <v>1369</v>
      </c>
      <c r="G396" s="102"/>
      <c r="H396" s="109"/>
      <c r="I396" s="28">
        <v>0.95</v>
      </c>
      <c r="J396" s="28">
        <v>0.8</v>
      </c>
      <c r="K396" s="28">
        <v>0.69</v>
      </c>
      <c r="L396" s="104">
        <f t="shared" si="45"/>
        <v>0.52439999999999998</v>
      </c>
      <c r="M396" s="104">
        <f t="shared" si="46"/>
        <v>0.42559999999999998</v>
      </c>
      <c r="N396" s="27"/>
      <c r="O396" s="27"/>
      <c r="P396" s="27"/>
      <c r="Q396" s="27"/>
    </row>
    <row r="397" spans="1:17" ht="43.5" customHeight="1" x14ac:dyDescent="0.3">
      <c r="A397" s="108">
        <f t="shared" si="48"/>
        <v>1</v>
      </c>
      <c r="B397" s="105" t="str">
        <f>VLOOKUP(LEFT(F397,2),Tácticas!C:D,2,FALSE)</f>
        <v>Collection</v>
      </c>
      <c r="C397" s="46" t="str">
        <f t="shared" si="44"/>
        <v>CL</v>
      </c>
      <c r="D397" s="45" t="str">
        <f>VLOOKUP(LEFT(F397,6),Técnicas!C:D,2,FALSE)</f>
        <v>Archive Collected Data</v>
      </c>
      <c r="E397" s="45" t="str">
        <f t="shared" si="47"/>
        <v>CL-ACD</v>
      </c>
      <c r="F397" s="74" t="s">
        <v>1370</v>
      </c>
      <c r="G397" s="102"/>
      <c r="H397" s="109"/>
      <c r="I397" s="28">
        <v>0.82</v>
      </c>
      <c r="J397" s="28">
        <v>0.7</v>
      </c>
      <c r="K397" s="28">
        <v>0.85</v>
      </c>
      <c r="L397" s="104">
        <f t="shared" si="45"/>
        <v>0.48789999999999994</v>
      </c>
      <c r="M397" s="104">
        <f t="shared" si="46"/>
        <v>0.33210000000000001</v>
      </c>
      <c r="N397" s="27"/>
      <c r="O397" s="27"/>
      <c r="P397" s="27"/>
      <c r="Q397" s="27"/>
    </row>
    <row r="398" spans="1:17" ht="43.5" customHeight="1" x14ac:dyDescent="0.3">
      <c r="A398" s="108">
        <f t="shared" si="48"/>
        <v>1</v>
      </c>
      <c r="B398" s="105" t="str">
        <f>VLOOKUP(LEFT(F398,2),Tácticas!C:D,2,FALSE)</f>
        <v>Collection</v>
      </c>
      <c r="C398" s="46" t="str">
        <f t="shared" si="44"/>
        <v>CL</v>
      </c>
      <c r="D398" s="45" t="str">
        <f>VLOOKUP(LEFT(F398,6),Técnicas!C:D,2,FALSE)</f>
        <v>Audio Capture</v>
      </c>
      <c r="E398" s="45" t="str">
        <f t="shared" si="47"/>
        <v>CL-ACA</v>
      </c>
      <c r="F398" s="74" t="s">
        <v>1371</v>
      </c>
      <c r="G398" s="102"/>
      <c r="H398" s="109"/>
      <c r="I398" s="28">
        <v>0.78</v>
      </c>
      <c r="J398" s="28">
        <v>0.63</v>
      </c>
      <c r="K398" s="28">
        <v>0.89</v>
      </c>
      <c r="L398" s="104">
        <f t="shared" si="45"/>
        <v>0.43734600000000001</v>
      </c>
      <c r="M398" s="104">
        <f t="shared" si="46"/>
        <v>0.34265400000000001</v>
      </c>
      <c r="N398" s="27"/>
      <c r="O398" s="27"/>
      <c r="P398" s="27"/>
      <c r="Q398" s="27"/>
    </row>
    <row r="399" spans="1:17" ht="43.5" customHeight="1" x14ac:dyDescent="0.3">
      <c r="A399" s="108">
        <f t="shared" si="48"/>
        <v>1</v>
      </c>
      <c r="B399" s="105" t="str">
        <f>VLOOKUP(LEFT(F399,2),Tácticas!C:D,2,FALSE)</f>
        <v>Collection</v>
      </c>
      <c r="C399" s="46" t="str">
        <f t="shared" si="44"/>
        <v>CL</v>
      </c>
      <c r="D399" s="45" t="str">
        <f>VLOOKUP(LEFT(F399,6),Técnicas!C:D,2,FALSE)</f>
        <v>Automated Collection</v>
      </c>
      <c r="E399" s="45" t="str">
        <f t="shared" si="47"/>
        <v>CL-ACO</v>
      </c>
      <c r="F399" s="74" t="s">
        <v>1372</v>
      </c>
      <c r="G399" s="102"/>
      <c r="H399" s="109"/>
      <c r="I399" s="28">
        <v>0.78</v>
      </c>
      <c r="J399" s="28">
        <v>0.7</v>
      </c>
      <c r="K399" s="28">
        <v>0.68</v>
      </c>
      <c r="L399" s="104">
        <f t="shared" si="45"/>
        <v>0.37128</v>
      </c>
      <c r="M399" s="104">
        <f t="shared" si="46"/>
        <v>0.40872000000000003</v>
      </c>
      <c r="N399" s="27"/>
      <c r="O399" s="27"/>
      <c r="P399" s="27"/>
      <c r="Q399" s="27"/>
    </row>
    <row r="400" spans="1:17" ht="43.5" customHeight="1" x14ac:dyDescent="0.3">
      <c r="A400" s="108">
        <f t="shared" si="48"/>
        <v>1</v>
      </c>
      <c r="B400" s="105" t="str">
        <f>VLOOKUP(LEFT(F400,2),Tácticas!C:D,2,FALSE)</f>
        <v>Collection</v>
      </c>
      <c r="C400" s="46" t="str">
        <f t="shared" si="44"/>
        <v>CL</v>
      </c>
      <c r="D400" s="45" t="str">
        <f>VLOOKUP(LEFT(F400,6),Técnicas!C:D,2,FALSE)</f>
        <v>Browser Session Hijacking</v>
      </c>
      <c r="E400" s="45" t="str">
        <f t="shared" si="47"/>
        <v>CL-BSH</v>
      </c>
      <c r="F400" s="74" t="s">
        <v>1373</v>
      </c>
      <c r="G400" s="102"/>
      <c r="H400" s="109"/>
      <c r="I400" s="28">
        <v>0.75</v>
      </c>
      <c r="J400" s="28">
        <v>0.6</v>
      </c>
      <c r="K400" s="28">
        <v>0.95</v>
      </c>
      <c r="L400" s="104">
        <f t="shared" si="45"/>
        <v>0.42749999999999994</v>
      </c>
      <c r="M400" s="104">
        <f t="shared" si="46"/>
        <v>0.32250000000000006</v>
      </c>
      <c r="N400" s="27"/>
      <c r="O400" s="27"/>
      <c r="P400" s="27"/>
      <c r="Q400" s="27"/>
    </row>
    <row r="401" spans="1:17" ht="43.5" customHeight="1" x14ac:dyDescent="0.3">
      <c r="A401" s="108">
        <f t="shared" si="48"/>
        <v>1</v>
      </c>
      <c r="B401" s="105" t="str">
        <f>VLOOKUP(LEFT(F401,2),Tácticas!C:D,2,FALSE)</f>
        <v>Collection</v>
      </c>
      <c r="C401" s="46" t="str">
        <f t="shared" si="44"/>
        <v>CL</v>
      </c>
      <c r="D401" s="45" t="str">
        <f>VLOOKUP(LEFT(F401,6),Técnicas!C:D,2,FALSE)</f>
        <v>Clipboard Data</v>
      </c>
      <c r="E401" s="45" t="str">
        <f t="shared" si="47"/>
        <v>CL-CDA</v>
      </c>
      <c r="F401" s="74" t="s">
        <v>1374</v>
      </c>
      <c r="G401" s="102"/>
      <c r="H401" s="109"/>
      <c r="I401" s="28">
        <v>0.95</v>
      </c>
      <c r="J401" s="28">
        <v>0.8</v>
      </c>
      <c r="K401" s="28">
        <v>0.69</v>
      </c>
      <c r="L401" s="104">
        <f t="shared" si="45"/>
        <v>0.52439999999999998</v>
      </c>
      <c r="M401" s="104">
        <f t="shared" si="46"/>
        <v>0.42559999999999998</v>
      </c>
      <c r="N401" s="27"/>
      <c r="O401" s="27"/>
      <c r="P401" s="27"/>
      <c r="Q401" s="27"/>
    </row>
    <row r="402" spans="1:17" ht="43.5" customHeight="1" x14ac:dyDescent="0.3">
      <c r="A402" s="108">
        <f t="shared" si="48"/>
        <v>1</v>
      </c>
      <c r="B402" s="105" t="str">
        <f>VLOOKUP(LEFT(F402,2),Tácticas!C:D,2,FALSE)</f>
        <v>Collection</v>
      </c>
      <c r="C402" s="46" t="str">
        <f t="shared" si="44"/>
        <v>CL</v>
      </c>
      <c r="D402" s="45" t="str">
        <f>VLOOKUP(LEFT(F402,6),Técnicas!C:D,2,FALSE)</f>
        <v>Data from Cloud Storage</v>
      </c>
      <c r="E402" s="45" t="str">
        <f t="shared" si="47"/>
        <v>CL-DCS</v>
      </c>
      <c r="F402" s="74" t="s">
        <v>1375</v>
      </c>
      <c r="G402" s="102"/>
      <c r="H402" s="109"/>
      <c r="I402" s="28">
        <v>0.85</v>
      </c>
      <c r="J402" s="28">
        <v>0.6</v>
      </c>
      <c r="K402" s="28">
        <v>0.75</v>
      </c>
      <c r="L402" s="104">
        <f t="shared" si="45"/>
        <v>0.38250000000000001</v>
      </c>
      <c r="M402" s="104">
        <f t="shared" si="46"/>
        <v>0.46749999999999997</v>
      </c>
      <c r="N402" s="27"/>
      <c r="O402" s="27"/>
      <c r="P402" s="27"/>
      <c r="Q402" s="27"/>
    </row>
    <row r="403" spans="1:17" ht="43.5" customHeight="1" x14ac:dyDescent="0.3">
      <c r="A403" s="108">
        <f t="shared" si="48"/>
        <v>1</v>
      </c>
      <c r="B403" s="105" t="str">
        <f>VLOOKUP(LEFT(F403,2),Tácticas!C:D,2,FALSE)</f>
        <v>Collection</v>
      </c>
      <c r="C403" s="46" t="str">
        <f t="shared" si="44"/>
        <v>CL</v>
      </c>
      <c r="D403" s="45" t="str">
        <f>VLOOKUP(LEFT(F403,6),Técnicas!C:D,2,FALSE)</f>
        <v>Data from Configuration Repository</v>
      </c>
      <c r="E403" s="45" t="str">
        <f t="shared" si="47"/>
        <v>CL-DCR</v>
      </c>
      <c r="F403" s="74" t="s">
        <v>1376</v>
      </c>
      <c r="G403" s="102"/>
      <c r="H403" s="109"/>
      <c r="I403" s="28">
        <v>0.92</v>
      </c>
      <c r="J403" s="28">
        <v>0.65</v>
      </c>
      <c r="K403" s="28">
        <v>0.59</v>
      </c>
      <c r="L403" s="104">
        <f t="shared" si="45"/>
        <v>0.35282000000000002</v>
      </c>
      <c r="M403" s="104">
        <f t="shared" si="46"/>
        <v>0.56718000000000002</v>
      </c>
      <c r="N403" s="27"/>
      <c r="O403" s="27"/>
      <c r="P403" s="27"/>
      <c r="Q403" s="27"/>
    </row>
    <row r="404" spans="1:17" ht="43.5" customHeight="1" x14ac:dyDescent="0.3">
      <c r="A404" s="108">
        <f t="shared" si="48"/>
        <v>1</v>
      </c>
      <c r="B404" s="105" t="str">
        <f>VLOOKUP(LEFT(F404,2),Tácticas!C:D,2,FALSE)</f>
        <v>Collection</v>
      </c>
      <c r="C404" s="46" t="str">
        <f t="shared" si="44"/>
        <v>CL</v>
      </c>
      <c r="D404" s="45" t="str">
        <f>VLOOKUP(LEFT(F404,6),Técnicas!C:D,2,FALSE)</f>
        <v>Data from Information Repositories</v>
      </c>
      <c r="E404" s="45" t="str">
        <f t="shared" si="47"/>
        <v>CL-DFI</v>
      </c>
      <c r="F404" s="74" t="s">
        <v>1377</v>
      </c>
      <c r="G404" s="102"/>
      <c r="H404" s="109"/>
      <c r="I404" s="28">
        <v>0.82</v>
      </c>
      <c r="J404" s="28">
        <v>0.7</v>
      </c>
      <c r="K404" s="28">
        <v>0.85</v>
      </c>
      <c r="L404" s="104">
        <f t="shared" si="45"/>
        <v>0.48789999999999994</v>
      </c>
      <c r="M404" s="104">
        <f t="shared" si="46"/>
        <v>0.33210000000000001</v>
      </c>
      <c r="N404" s="27"/>
      <c r="O404" s="27"/>
      <c r="P404" s="27"/>
      <c r="Q404" s="27"/>
    </row>
    <row r="405" spans="1:17" ht="43.5" customHeight="1" x14ac:dyDescent="0.3">
      <c r="A405" s="108">
        <f t="shared" si="48"/>
        <v>1</v>
      </c>
      <c r="B405" s="105" t="str">
        <f>VLOOKUP(LEFT(F405,2),Tácticas!C:D,2,FALSE)</f>
        <v>Collection</v>
      </c>
      <c r="C405" s="46" t="str">
        <f t="shared" si="44"/>
        <v>CL</v>
      </c>
      <c r="D405" s="45" t="str">
        <f>VLOOKUP(LEFT(F405,6),Técnicas!C:D,2,FALSE)</f>
        <v>Data from Local System</v>
      </c>
      <c r="E405" s="45" t="str">
        <f t="shared" si="47"/>
        <v>CL-DLS</v>
      </c>
      <c r="F405" s="74" t="s">
        <v>1378</v>
      </c>
      <c r="G405" s="102"/>
      <c r="H405" s="109"/>
      <c r="I405" s="28">
        <v>0.78</v>
      </c>
      <c r="J405" s="28">
        <v>0.63</v>
      </c>
      <c r="K405" s="28">
        <v>0.89</v>
      </c>
      <c r="L405" s="104">
        <f t="shared" si="45"/>
        <v>0.43734600000000001</v>
      </c>
      <c r="M405" s="104">
        <f t="shared" si="46"/>
        <v>0.34265400000000001</v>
      </c>
      <c r="N405" s="27"/>
      <c r="O405" s="27"/>
      <c r="P405" s="27"/>
      <c r="Q405" s="27"/>
    </row>
    <row r="406" spans="1:17" ht="43.5" customHeight="1" x14ac:dyDescent="0.3">
      <c r="A406" s="108">
        <f t="shared" si="48"/>
        <v>1</v>
      </c>
      <c r="B406" s="105" t="str">
        <f>VLOOKUP(LEFT(F406,2),Tácticas!C:D,2,FALSE)</f>
        <v>Collection</v>
      </c>
      <c r="C406" s="46" t="str">
        <f t="shared" si="44"/>
        <v>CL</v>
      </c>
      <c r="D406" s="45" t="str">
        <f>VLOOKUP(LEFT(F406,6),Técnicas!C:D,2,FALSE)</f>
        <v>Data from Network Shared Drive</v>
      </c>
      <c r="E406" s="45" t="str">
        <f t="shared" si="47"/>
        <v>CL-DNS</v>
      </c>
      <c r="F406" s="74" t="s">
        <v>1379</v>
      </c>
      <c r="G406" s="102"/>
      <c r="H406" s="109"/>
      <c r="I406" s="28">
        <v>0.78</v>
      </c>
      <c r="J406" s="28">
        <v>0.7</v>
      </c>
      <c r="K406" s="28">
        <v>0.85</v>
      </c>
      <c r="L406" s="104">
        <f t="shared" si="45"/>
        <v>0.4640999999999999</v>
      </c>
      <c r="M406" s="104">
        <f t="shared" si="46"/>
        <v>0.31590000000000013</v>
      </c>
      <c r="N406" s="27"/>
      <c r="O406" s="27"/>
      <c r="P406" s="27"/>
      <c r="Q406" s="27"/>
    </row>
    <row r="407" spans="1:17" ht="43.5" customHeight="1" x14ac:dyDescent="0.3">
      <c r="A407" s="108">
        <f t="shared" si="48"/>
        <v>2</v>
      </c>
      <c r="B407" s="105" t="str">
        <f>VLOOKUP(LEFT(F407,2),Tácticas!C:D,2,FALSE)</f>
        <v>Collection</v>
      </c>
      <c r="C407" s="46" t="str">
        <f t="shared" si="44"/>
        <v>CL</v>
      </c>
      <c r="D407" s="45" t="str">
        <f>VLOOKUP(LEFT(F407,6),Técnicas!C:D,2,FALSE)</f>
        <v>Data from Removable Media</v>
      </c>
      <c r="E407" s="45" t="str">
        <f t="shared" si="47"/>
        <v>CL-DRM</v>
      </c>
      <c r="F407" s="74" t="s">
        <v>1380</v>
      </c>
      <c r="G407" s="102"/>
      <c r="H407" s="109"/>
      <c r="I407" s="28">
        <v>0.9</v>
      </c>
      <c r="J407" s="28">
        <v>0.7</v>
      </c>
      <c r="K407" s="28">
        <v>0.5</v>
      </c>
      <c r="L407" s="104">
        <f t="shared" si="45"/>
        <v>0.315</v>
      </c>
      <c r="M407" s="104">
        <f t="shared" si="46"/>
        <v>0.58499999999999996</v>
      </c>
      <c r="N407" s="27"/>
      <c r="O407" s="27"/>
      <c r="P407" s="27"/>
      <c r="Q407" s="27"/>
    </row>
    <row r="408" spans="1:17" ht="43.5" customHeight="1" x14ac:dyDescent="0.3">
      <c r="A408" s="108">
        <f t="shared" si="48"/>
        <v>2</v>
      </c>
      <c r="B408" s="105" t="str">
        <f>VLOOKUP(LEFT(F408,2),Tácticas!C:D,2,FALSE)</f>
        <v>Collection</v>
      </c>
      <c r="C408" s="46" t="str">
        <f t="shared" si="44"/>
        <v>CL</v>
      </c>
      <c r="D408" s="45" t="str">
        <f>VLOOKUP(LEFT(F408,6),Técnicas!C:D,2,FALSE)</f>
        <v>Data Staged</v>
      </c>
      <c r="E408" s="45" t="str">
        <f t="shared" si="47"/>
        <v>CL-DST</v>
      </c>
      <c r="F408" s="74" t="s">
        <v>1381</v>
      </c>
      <c r="G408" s="102"/>
      <c r="H408" s="109"/>
      <c r="I408" s="28">
        <v>0.8</v>
      </c>
      <c r="J408" s="28">
        <v>0.5</v>
      </c>
      <c r="K408" s="28">
        <v>1</v>
      </c>
      <c r="L408" s="104">
        <f t="shared" si="45"/>
        <v>0.4</v>
      </c>
      <c r="M408" s="104">
        <f t="shared" si="46"/>
        <v>0.4</v>
      </c>
      <c r="N408" s="27"/>
      <c r="O408" s="27"/>
      <c r="P408" s="27"/>
      <c r="Q408" s="27"/>
    </row>
    <row r="409" spans="1:17" ht="43.5" customHeight="1" x14ac:dyDescent="0.3">
      <c r="A409" s="108">
        <f t="shared" si="48"/>
        <v>2</v>
      </c>
      <c r="B409" s="105" t="str">
        <f>VLOOKUP(LEFT(F409,2),Tácticas!C:D,2,FALSE)</f>
        <v>Collection</v>
      </c>
      <c r="C409" s="46" t="str">
        <f t="shared" si="44"/>
        <v>CL</v>
      </c>
      <c r="D409" s="45" t="str">
        <f>VLOOKUP(LEFT(F409,6),Técnicas!C:D,2,FALSE)</f>
        <v>Email Collection</v>
      </c>
      <c r="E409" s="45" t="str">
        <f t="shared" si="47"/>
        <v>CL-ECO</v>
      </c>
      <c r="F409" s="74" t="s">
        <v>1382</v>
      </c>
      <c r="G409" s="102"/>
      <c r="H409" s="109"/>
      <c r="I409" s="28">
        <v>0.85</v>
      </c>
      <c r="J409" s="28">
        <v>0.6</v>
      </c>
      <c r="K409" s="28">
        <v>0.68</v>
      </c>
      <c r="L409" s="104">
        <f t="shared" si="45"/>
        <v>0.34680000000000005</v>
      </c>
      <c r="M409" s="104">
        <f t="shared" si="46"/>
        <v>0.50319999999999987</v>
      </c>
      <c r="N409" s="27"/>
      <c r="O409" s="27"/>
      <c r="P409" s="27"/>
      <c r="Q409" s="27"/>
    </row>
    <row r="410" spans="1:17" ht="43.5" customHeight="1" x14ac:dyDescent="0.3">
      <c r="A410" s="108">
        <f t="shared" si="48"/>
        <v>2</v>
      </c>
      <c r="B410" s="105" t="str">
        <f>VLOOKUP(LEFT(F410,2),Tácticas!C:D,2,FALSE)</f>
        <v>Collection</v>
      </c>
      <c r="C410" s="46" t="str">
        <f t="shared" si="44"/>
        <v>CL</v>
      </c>
      <c r="D410" s="45" t="str">
        <f>VLOOKUP(LEFT(F410,6),Técnicas!C:D,2,FALSE)</f>
        <v>Input Capture</v>
      </c>
      <c r="E410" s="45" t="str">
        <f t="shared" si="47"/>
        <v>CL-ICA</v>
      </c>
      <c r="F410" s="74" t="s">
        <v>1383</v>
      </c>
      <c r="G410" s="102"/>
      <c r="H410" s="109"/>
      <c r="I410" s="28">
        <v>0.92</v>
      </c>
      <c r="J410" s="28">
        <v>0.65</v>
      </c>
      <c r="K410" s="28">
        <v>0.59</v>
      </c>
      <c r="L410" s="104">
        <f t="shared" si="45"/>
        <v>0.35282000000000002</v>
      </c>
      <c r="M410" s="104">
        <f t="shared" si="46"/>
        <v>0.56718000000000002</v>
      </c>
      <c r="N410" s="27"/>
      <c r="O410" s="27"/>
      <c r="P410" s="27"/>
      <c r="Q410" s="27"/>
    </row>
    <row r="411" spans="1:17" ht="43.5" customHeight="1" x14ac:dyDescent="0.3">
      <c r="A411" s="108">
        <f t="shared" si="48"/>
        <v>2</v>
      </c>
      <c r="B411" s="105" t="str">
        <f>VLOOKUP(LEFT(F411,2),Tácticas!C:D,2,FALSE)</f>
        <v>Collection</v>
      </c>
      <c r="C411" s="46" t="str">
        <f t="shared" si="44"/>
        <v>CL</v>
      </c>
      <c r="D411" s="45" t="str">
        <f>VLOOKUP(LEFT(F411,6),Técnicas!C:D,2,FALSE)</f>
        <v>Screen Capture</v>
      </c>
      <c r="E411" s="45" t="str">
        <f t="shared" si="47"/>
        <v>CL-SCA</v>
      </c>
      <c r="F411" s="74" t="s">
        <v>1384</v>
      </c>
      <c r="G411" s="102"/>
      <c r="H411" s="109"/>
      <c r="I411" s="28">
        <v>0.82</v>
      </c>
      <c r="J411" s="28">
        <v>0.7</v>
      </c>
      <c r="K411" s="28">
        <v>0.85</v>
      </c>
      <c r="L411" s="104">
        <f t="shared" si="45"/>
        <v>0.48789999999999994</v>
      </c>
      <c r="M411" s="104">
        <f t="shared" si="46"/>
        <v>0.33210000000000001</v>
      </c>
      <c r="N411" s="27"/>
      <c r="O411" s="27"/>
      <c r="P411" s="27"/>
      <c r="Q411" s="27"/>
    </row>
    <row r="412" spans="1:17" ht="43.5" customHeight="1" x14ac:dyDescent="0.3">
      <c r="A412" s="108">
        <f t="shared" si="48"/>
        <v>2</v>
      </c>
      <c r="B412" s="105" t="str">
        <f>VLOOKUP(LEFT(F412,2),Tácticas!C:D,2,FALSE)</f>
        <v>Collection</v>
      </c>
      <c r="C412" s="46" t="str">
        <f t="shared" si="44"/>
        <v>CL</v>
      </c>
      <c r="D412" s="45" t="str">
        <f>VLOOKUP(LEFT(F412,6),Técnicas!C:D,2,FALSE)</f>
        <v>Video Capture</v>
      </c>
      <c r="E412" s="45" t="str">
        <f t="shared" si="47"/>
        <v>CL-VCA</v>
      </c>
      <c r="F412" s="74" t="s">
        <v>1385</v>
      </c>
      <c r="G412" s="102"/>
      <c r="H412" s="109"/>
      <c r="I412" s="28">
        <v>0.78</v>
      </c>
      <c r="J412" s="28">
        <v>0.63</v>
      </c>
      <c r="K412" s="28">
        <v>0.89</v>
      </c>
      <c r="L412" s="104">
        <f t="shared" si="45"/>
        <v>0.43734600000000001</v>
      </c>
      <c r="M412" s="104">
        <f t="shared" si="46"/>
        <v>0.34265400000000001</v>
      </c>
      <c r="N412" s="27"/>
      <c r="O412" s="27"/>
      <c r="P412" s="27"/>
      <c r="Q412" s="27"/>
    </row>
    <row r="413" spans="1:17" ht="43.5" customHeight="1" x14ac:dyDescent="0.3">
      <c r="A413" s="108">
        <f t="shared" si="48"/>
        <v>2</v>
      </c>
      <c r="B413" s="105" t="str">
        <f>VLOOKUP(LEFT(F413,2),Tácticas!C:D,2,FALSE)</f>
        <v>Command &amp; Control</v>
      </c>
      <c r="C413" s="46" t="str">
        <f t="shared" si="44"/>
        <v>CC</v>
      </c>
      <c r="D413" s="45" t="str">
        <f>VLOOKUP(LEFT(F413,6),Técnicas!C:D,2,FALSE)</f>
        <v>Application Layer Protocol</v>
      </c>
      <c r="E413" s="45" t="str">
        <f t="shared" si="47"/>
        <v>CC-ALP</v>
      </c>
      <c r="F413" s="74" t="s">
        <v>1386</v>
      </c>
      <c r="G413" s="102"/>
      <c r="H413" s="109"/>
      <c r="I413" s="28">
        <v>0.78</v>
      </c>
      <c r="J413" s="28">
        <v>0.7</v>
      </c>
      <c r="K413" s="28">
        <v>0.68</v>
      </c>
      <c r="L413" s="104">
        <f t="shared" si="45"/>
        <v>0.37128</v>
      </c>
      <c r="M413" s="104">
        <f t="shared" si="46"/>
        <v>0.40872000000000003</v>
      </c>
      <c r="N413" s="27"/>
      <c r="O413" s="27"/>
      <c r="P413" s="27"/>
      <c r="Q413" s="27"/>
    </row>
    <row r="414" spans="1:17" ht="43.5" customHeight="1" x14ac:dyDescent="0.3">
      <c r="A414" s="108">
        <f t="shared" si="48"/>
        <v>2</v>
      </c>
      <c r="B414" s="105" t="str">
        <f>VLOOKUP(LEFT(F414,2),Tácticas!C:D,2,FALSE)</f>
        <v>Command &amp; Control</v>
      </c>
      <c r="C414" s="46" t="str">
        <f t="shared" si="44"/>
        <v>CC</v>
      </c>
      <c r="D414" s="45" t="str">
        <f>VLOOKUP(LEFT(F414,6),Técnicas!C:D,2,FALSE)</f>
        <v>Communication Through Removable Media</v>
      </c>
      <c r="E414" s="45" t="str">
        <f t="shared" si="47"/>
        <v>CC-CTR</v>
      </c>
      <c r="F414" s="74" t="s">
        <v>1387</v>
      </c>
      <c r="G414" s="102"/>
      <c r="H414" s="109"/>
      <c r="I414" s="28">
        <v>0.75</v>
      </c>
      <c r="J414" s="28">
        <v>0.6</v>
      </c>
      <c r="K414" s="28">
        <v>0.95</v>
      </c>
      <c r="L414" s="104">
        <f t="shared" si="45"/>
        <v>0.42749999999999994</v>
      </c>
      <c r="M414" s="104">
        <f t="shared" si="46"/>
        <v>0.32250000000000006</v>
      </c>
      <c r="N414" s="27"/>
      <c r="O414" s="27"/>
      <c r="P414" s="27"/>
      <c r="Q414" s="27"/>
    </row>
    <row r="415" spans="1:17" ht="43.5" customHeight="1" x14ac:dyDescent="0.3">
      <c r="A415" s="108">
        <f t="shared" si="48"/>
        <v>2</v>
      </c>
      <c r="B415" s="105" t="str">
        <f>VLOOKUP(LEFT(F415,2),Tácticas!C:D,2,FALSE)</f>
        <v>Command &amp; Control</v>
      </c>
      <c r="C415" s="46" t="str">
        <f t="shared" si="44"/>
        <v>CC</v>
      </c>
      <c r="D415" s="45" t="str">
        <f>VLOOKUP(LEFT(F415,6),Técnicas!C:D,2,FALSE)</f>
        <v>Data Encoding</v>
      </c>
      <c r="E415" s="45" t="str">
        <f t="shared" si="47"/>
        <v>CC-DEN</v>
      </c>
      <c r="F415" s="74" t="s">
        <v>1388</v>
      </c>
      <c r="G415" s="102"/>
      <c r="H415" s="109"/>
      <c r="I415" s="28">
        <v>0.95</v>
      </c>
      <c r="J415" s="28">
        <v>0.8</v>
      </c>
      <c r="K415" s="28">
        <v>0.69</v>
      </c>
      <c r="L415" s="104">
        <f t="shared" si="45"/>
        <v>0.52439999999999998</v>
      </c>
      <c r="M415" s="104">
        <f t="shared" si="46"/>
        <v>0.42559999999999998</v>
      </c>
      <c r="N415" s="27"/>
      <c r="O415" s="27"/>
      <c r="P415" s="27"/>
      <c r="Q415" s="27"/>
    </row>
    <row r="416" spans="1:17" ht="43.5" customHeight="1" x14ac:dyDescent="0.3">
      <c r="A416" s="108">
        <f t="shared" si="48"/>
        <v>2</v>
      </c>
      <c r="B416" s="105" t="str">
        <f>VLOOKUP(LEFT(F416,2),Tácticas!C:D,2,FALSE)</f>
        <v>Command &amp; Control</v>
      </c>
      <c r="C416" s="46" t="str">
        <f t="shared" si="44"/>
        <v>CC</v>
      </c>
      <c r="D416" s="45" t="str">
        <f>VLOOKUP(LEFT(F416,6),Técnicas!C:D,2,FALSE)</f>
        <v>Data Obfuscation</v>
      </c>
      <c r="E416" s="45" t="str">
        <f t="shared" si="47"/>
        <v>CC-DOB</v>
      </c>
      <c r="F416" s="74" t="s">
        <v>1389</v>
      </c>
      <c r="G416" s="102"/>
      <c r="H416" s="109"/>
      <c r="I416" s="28">
        <v>0.82</v>
      </c>
      <c r="J416" s="28">
        <v>0.7</v>
      </c>
      <c r="K416" s="28">
        <v>0.85</v>
      </c>
      <c r="L416" s="104">
        <f t="shared" si="45"/>
        <v>0.48789999999999994</v>
      </c>
      <c r="M416" s="104">
        <f t="shared" si="46"/>
        <v>0.33210000000000001</v>
      </c>
      <c r="N416" s="27"/>
      <c r="O416" s="27"/>
      <c r="P416" s="27"/>
      <c r="Q416" s="27"/>
    </row>
    <row r="417" spans="1:17" ht="43.5" customHeight="1" x14ac:dyDescent="0.3">
      <c r="A417" s="108">
        <f t="shared" si="48"/>
        <v>2</v>
      </c>
      <c r="B417" s="105" t="str">
        <f>VLOOKUP(LEFT(F417,2),Tácticas!C:D,2,FALSE)</f>
        <v>Command &amp; Control</v>
      </c>
      <c r="C417" s="46" t="str">
        <f t="shared" si="44"/>
        <v>CC</v>
      </c>
      <c r="D417" s="45" t="str">
        <f>VLOOKUP(LEFT(F417,6),Técnicas!C:D,2,FALSE)</f>
        <v>Dynamic Resolution</v>
      </c>
      <c r="E417" s="45" t="str">
        <f t="shared" si="47"/>
        <v>CC-DRE</v>
      </c>
      <c r="F417" s="74" t="s">
        <v>1390</v>
      </c>
      <c r="G417" s="102"/>
      <c r="H417" s="109"/>
      <c r="I417" s="28">
        <v>0.78</v>
      </c>
      <c r="J417" s="28">
        <v>0.63</v>
      </c>
      <c r="K417" s="28">
        <v>0.89</v>
      </c>
      <c r="L417" s="104">
        <f t="shared" si="45"/>
        <v>0.43734600000000001</v>
      </c>
      <c r="M417" s="104">
        <f t="shared" si="46"/>
        <v>0.34265400000000001</v>
      </c>
      <c r="N417" s="27"/>
      <c r="O417" s="27"/>
      <c r="P417" s="27"/>
      <c r="Q417" s="27"/>
    </row>
    <row r="418" spans="1:17" ht="43.5" customHeight="1" x14ac:dyDescent="0.3">
      <c r="A418" s="108">
        <f t="shared" si="48"/>
        <v>2</v>
      </c>
      <c r="B418" s="105" t="str">
        <f>VLOOKUP(LEFT(F418,2),Tácticas!C:D,2,FALSE)</f>
        <v>Command &amp; Control</v>
      </c>
      <c r="C418" s="46" t="str">
        <f t="shared" si="44"/>
        <v>CC</v>
      </c>
      <c r="D418" s="45" t="str">
        <f>VLOOKUP(LEFT(F418,6),Técnicas!C:D,2,FALSE)</f>
        <v>Encrypted Channel</v>
      </c>
      <c r="E418" s="45" t="str">
        <f t="shared" si="47"/>
        <v>CC-ECH</v>
      </c>
      <c r="F418" s="74" t="s">
        <v>1391</v>
      </c>
      <c r="G418" s="102"/>
      <c r="H418" s="109"/>
      <c r="I418" s="28">
        <v>0.78</v>
      </c>
      <c r="J418" s="28">
        <v>0.7</v>
      </c>
      <c r="K418" s="28">
        <v>0.68</v>
      </c>
      <c r="L418" s="104">
        <f t="shared" si="45"/>
        <v>0.37128</v>
      </c>
      <c r="M418" s="104">
        <f t="shared" si="46"/>
        <v>0.40872000000000003</v>
      </c>
      <c r="N418" s="27"/>
      <c r="O418" s="27"/>
      <c r="P418" s="27"/>
      <c r="Q418" s="27"/>
    </row>
    <row r="419" spans="1:17" ht="43.5" customHeight="1" x14ac:dyDescent="0.3">
      <c r="A419" s="108">
        <f t="shared" si="48"/>
        <v>2</v>
      </c>
      <c r="B419" s="105" t="str">
        <f>VLOOKUP(LEFT(F419,2),Tácticas!C:D,2,FALSE)</f>
        <v>Command &amp; Control</v>
      </c>
      <c r="C419" s="46" t="str">
        <f t="shared" ref="C419:C450" si="49">LEFT(E419,2)</f>
        <v>CC</v>
      </c>
      <c r="D419" s="45" t="str">
        <f>VLOOKUP(LEFT(F419,6),Técnicas!C:D,2,FALSE)</f>
        <v>Fallback Channels</v>
      </c>
      <c r="E419" s="45" t="str">
        <f t="shared" si="47"/>
        <v>CC-FCH</v>
      </c>
      <c r="F419" s="74" t="s">
        <v>1392</v>
      </c>
      <c r="G419" s="102"/>
      <c r="H419" s="109"/>
      <c r="I419" s="28">
        <v>0.75</v>
      </c>
      <c r="J419" s="28">
        <v>0.6</v>
      </c>
      <c r="K419" s="28">
        <v>0.95</v>
      </c>
      <c r="L419" s="104">
        <f t="shared" si="45"/>
        <v>0.42749999999999994</v>
      </c>
      <c r="M419" s="104">
        <f t="shared" si="46"/>
        <v>0.32250000000000006</v>
      </c>
      <c r="N419" s="27"/>
      <c r="O419" s="27"/>
      <c r="P419" s="27"/>
      <c r="Q419" s="27"/>
    </row>
    <row r="420" spans="1:17" ht="43.5" customHeight="1" x14ac:dyDescent="0.3">
      <c r="A420" s="108">
        <f t="shared" si="48"/>
        <v>2</v>
      </c>
      <c r="B420" s="105" t="str">
        <f>VLOOKUP(LEFT(F420,2),Tácticas!C:D,2,FALSE)</f>
        <v>Command &amp; Control</v>
      </c>
      <c r="C420" s="46" t="str">
        <f t="shared" si="49"/>
        <v>CC</v>
      </c>
      <c r="D420" s="45" t="str">
        <f>VLOOKUP(LEFT(F420,6),Técnicas!C:D,2,FALSE)</f>
        <v>Ingress Tool Transfer</v>
      </c>
      <c r="E420" s="45" t="str">
        <f t="shared" si="47"/>
        <v>CC-ITT</v>
      </c>
      <c r="F420" s="74" t="s">
        <v>1393</v>
      </c>
      <c r="G420" s="102"/>
      <c r="H420" s="109"/>
      <c r="I420" s="28">
        <v>0.95</v>
      </c>
      <c r="J420" s="28">
        <v>0.8</v>
      </c>
      <c r="K420" s="28">
        <v>0.69</v>
      </c>
      <c r="L420" s="104">
        <f t="shared" si="45"/>
        <v>0.52439999999999998</v>
      </c>
      <c r="M420" s="104">
        <f t="shared" si="46"/>
        <v>0.42559999999999998</v>
      </c>
      <c r="N420" s="27"/>
      <c r="O420" s="27"/>
      <c r="P420" s="27"/>
      <c r="Q420" s="27"/>
    </row>
    <row r="421" spans="1:17" ht="43.5" customHeight="1" x14ac:dyDescent="0.3">
      <c r="A421" s="108">
        <f t="shared" si="48"/>
        <v>2</v>
      </c>
      <c r="B421" s="105" t="str">
        <f>VLOOKUP(LEFT(F421,2),Tácticas!C:D,2,FALSE)</f>
        <v>Command &amp; Control</v>
      </c>
      <c r="C421" s="46" t="str">
        <f t="shared" si="49"/>
        <v>CC</v>
      </c>
      <c r="D421" s="45" t="str">
        <f>VLOOKUP(LEFT(F421,6),Técnicas!C:D,2,FALSE)</f>
        <v>Multi-Stage Channels</v>
      </c>
      <c r="E421" s="45" t="str">
        <f t="shared" si="47"/>
        <v>CC-MSC</v>
      </c>
      <c r="F421" s="74" t="s">
        <v>1394</v>
      </c>
      <c r="G421" s="102"/>
      <c r="H421" s="109"/>
      <c r="I421" s="28">
        <v>0.85</v>
      </c>
      <c r="J421" s="28">
        <v>0.6</v>
      </c>
      <c r="K421" s="28">
        <v>0.75</v>
      </c>
      <c r="L421" s="104">
        <f t="shared" si="45"/>
        <v>0.38250000000000001</v>
      </c>
      <c r="M421" s="104">
        <f t="shared" si="46"/>
        <v>0.46749999999999997</v>
      </c>
      <c r="N421" s="27"/>
      <c r="O421" s="27"/>
      <c r="P421" s="27"/>
      <c r="Q421" s="27"/>
    </row>
    <row r="422" spans="1:17" ht="43.5" customHeight="1" x14ac:dyDescent="0.3">
      <c r="A422" s="108">
        <f t="shared" si="48"/>
        <v>2</v>
      </c>
      <c r="B422" s="105" t="str">
        <f>VLOOKUP(LEFT(F422,2),Tácticas!C:D,2,FALSE)</f>
        <v>Command &amp; Control</v>
      </c>
      <c r="C422" s="46" t="str">
        <f t="shared" si="49"/>
        <v>CC</v>
      </c>
      <c r="D422" s="45" t="str">
        <f>VLOOKUP(LEFT(F422,6),Técnicas!C:D,2,FALSE)</f>
        <v>Non-Application Layer Protocol</v>
      </c>
      <c r="E422" s="45" t="str">
        <f t="shared" si="47"/>
        <v>CC-NLP</v>
      </c>
      <c r="F422" s="74" t="s">
        <v>1395</v>
      </c>
      <c r="G422" s="102"/>
      <c r="H422" s="109"/>
      <c r="I422" s="28">
        <v>0.92</v>
      </c>
      <c r="J422" s="28">
        <v>0.65</v>
      </c>
      <c r="K422" s="28">
        <v>0.59</v>
      </c>
      <c r="L422" s="104">
        <f t="shared" si="45"/>
        <v>0.35282000000000002</v>
      </c>
      <c r="M422" s="104">
        <f t="shared" si="46"/>
        <v>0.56718000000000002</v>
      </c>
      <c r="N422" s="27"/>
      <c r="O422" s="27"/>
      <c r="P422" s="27"/>
      <c r="Q422" s="27"/>
    </row>
    <row r="423" spans="1:17" ht="43.5" customHeight="1" x14ac:dyDescent="0.3">
      <c r="A423" s="108">
        <f t="shared" si="48"/>
        <v>2</v>
      </c>
      <c r="B423" s="105" t="str">
        <f>VLOOKUP(LEFT(F423,2),Tácticas!C:D,2,FALSE)</f>
        <v>Command &amp; Control</v>
      </c>
      <c r="C423" s="46" t="str">
        <f t="shared" si="49"/>
        <v>CC</v>
      </c>
      <c r="D423" s="45" t="str">
        <f>VLOOKUP(LEFT(F423,6),Técnicas!C:D,2,FALSE)</f>
        <v>Non-Standard Port</v>
      </c>
      <c r="E423" s="45" t="str">
        <f t="shared" si="47"/>
        <v>CC-NSP</v>
      </c>
      <c r="F423" s="74" t="s">
        <v>1396</v>
      </c>
      <c r="G423" s="102"/>
      <c r="H423" s="109"/>
      <c r="I423" s="28">
        <v>0.82</v>
      </c>
      <c r="J423" s="28">
        <v>0.7</v>
      </c>
      <c r="K423" s="28">
        <v>0.85</v>
      </c>
      <c r="L423" s="104">
        <f t="shared" si="45"/>
        <v>0.48789999999999994</v>
      </c>
      <c r="M423" s="104">
        <f t="shared" si="46"/>
        <v>0.33210000000000001</v>
      </c>
      <c r="N423" s="27"/>
      <c r="O423" s="27"/>
      <c r="P423" s="27"/>
      <c r="Q423" s="27"/>
    </row>
    <row r="424" spans="1:17" ht="43.5" customHeight="1" x14ac:dyDescent="0.3">
      <c r="A424" s="108">
        <f t="shared" si="48"/>
        <v>2</v>
      </c>
      <c r="B424" s="105" t="str">
        <f>VLOOKUP(LEFT(F424,2),Tácticas!C:D,2,FALSE)</f>
        <v>Command &amp; Control</v>
      </c>
      <c r="C424" s="46" t="str">
        <f t="shared" si="49"/>
        <v>CC</v>
      </c>
      <c r="D424" s="45" t="str">
        <f>VLOOKUP(LEFT(F424,6),Técnicas!C:D,2,FALSE)</f>
        <v>Protocol Tunneling</v>
      </c>
      <c r="E424" s="45" t="str">
        <f t="shared" si="47"/>
        <v>CC-PTU</v>
      </c>
      <c r="F424" s="74" t="s">
        <v>1397</v>
      </c>
      <c r="G424" s="102"/>
      <c r="H424" s="109"/>
      <c r="I424" s="28">
        <v>0.78</v>
      </c>
      <c r="J424" s="28">
        <v>0.63</v>
      </c>
      <c r="K424" s="28">
        <v>0.89</v>
      </c>
      <c r="L424" s="104">
        <f t="shared" si="45"/>
        <v>0.43734600000000001</v>
      </c>
      <c r="M424" s="104">
        <f t="shared" si="46"/>
        <v>0.34265400000000001</v>
      </c>
      <c r="N424" s="27"/>
      <c r="O424" s="27"/>
      <c r="P424" s="27"/>
      <c r="Q424" s="27"/>
    </row>
    <row r="425" spans="1:17" ht="43.5" customHeight="1" x14ac:dyDescent="0.3">
      <c r="A425" s="108">
        <f t="shared" si="48"/>
        <v>2</v>
      </c>
      <c r="B425" s="105" t="str">
        <f>VLOOKUP(LEFT(F425,2),Tácticas!C:D,2,FALSE)</f>
        <v>Command &amp; Control</v>
      </c>
      <c r="C425" s="46" t="str">
        <f t="shared" si="49"/>
        <v>CC</v>
      </c>
      <c r="D425" s="45" t="str">
        <f>VLOOKUP(LEFT(F425,6),Técnicas!C:D,2,FALSE)</f>
        <v>Proxy</v>
      </c>
      <c r="E425" s="45" t="str">
        <f t="shared" si="47"/>
        <v>CC-PRO</v>
      </c>
      <c r="F425" s="74" t="s">
        <v>1398</v>
      </c>
      <c r="G425" s="102"/>
      <c r="H425" s="109"/>
      <c r="I425" s="28">
        <v>0.78</v>
      </c>
      <c r="J425" s="28">
        <v>0.7</v>
      </c>
      <c r="K425" s="28">
        <v>0.85</v>
      </c>
      <c r="L425" s="104">
        <f t="shared" si="45"/>
        <v>0.4640999999999999</v>
      </c>
      <c r="M425" s="104">
        <f t="shared" si="46"/>
        <v>0.31590000000000013</v>
      </c>
      <c r="N425" s="27"/>
      <c r="O425" s="27"/>
      <c r="P425" s="27"/>
      <c r="Q425" s="27"/>
    </row>
    <row r="426" spans="1:17" ht="43.5" customHeight="1" x14ac:dyDescent="0.3">
      <c r="A426" s="108">
        <f t="shared" si="48"/>
        <v>2</v>
      </c>
      <c r="B426" s="105" t="str">
        <f>VLOOKUP(LEFT(F426,2),Tácticas!C:D,2,FALSE)</f>
        <v>Command &amp; Control</v>
      </c>
      <c r="C426" s="46" t="str">
        <f t="shared" si="49"/>
        <v>CC</v>
      </c>
      <c r="D426" s="45" t="str">
        <f>VLOOKUP(LEFT(F426,6),Técnicas!C:D,2,FALSE)</f>
        <v>Remote Access Software</v>
      </c>
      <c r="E426" s="45" t="str">
        <f t="shared" si="47"/>
        <v>CC-RAS</v>
      </c>
      <c r="F426" s="74" t="s">
        <v>1399</v>
      </c>
      <c r="G426" s="102"/>
      <c r="H426" s="109"/>
      <c r="I426" s="28">
        <v>0.9</v>
      </c>
      <c r="J426" s="28">
        <v>0.7</v>
      </c>
      <c r="K426" s="28">
        <v>0.5</v>
      </c>
      <c r="L426" s="104">
        <f t="shared" si="45"/>
        <v>0.315</v>
      </c>
      <c r="M426" s="104">
        <f t="shared" si="46"/>
        <v>0.58499999999999996</v>
      </c>
      <c r="N426" s="27"/>
      <c r="O426" s="27"/>
      <c r="P426" s="27"/>
      <c r="Q426" s="27"/>
    </row>
    <row r="427" spans="1:17" ht="43.5" customHeight="1" x14ac:dyDescent="0.3">
      <c r="A427" s="108">
        <f t="shared" si="48"/>
        <v>2</v>
      </c>
      <c r="B427" s="105" t="str">
        <f>VLOOKUP(LEFT(F427,2),Tácticas!C:D,2,FALSE)</f>
        <v>Command &amp; Control</v>
      </c>
      <c r="C427" s="46" t="str">
        <f t="shared" si="49"/>
        <v>CC</v>
      </c>
      <c r="D427" s="45" t="str">
        <f>VLOOKUP(LEFT(F427,6),Técnicas!C:D,2,FALSE)</f>
        <v>Traffic Signaling</v>
      </c>
      <c r="E427" s="45" t="str">
        <f t="shared" si="47"/>
        <v>CC-TSI</v>
      </c>
      <c r="F427" s="74" t="s">
        <v>1400</v>
      </c>
      <c r="G427" s="102"/>
      <c r="H427" s="109"/>
      <c r="I427" s="28">
        <v>0.8</v>
      </c>
      <c r="J427" s="28">
        <v>0.5</v>
      </c>
      <c r="K427" s="28">
        <v>1</v>
      </c>
      <c r="L427" s="104">
        <f t="shared" ref="L427:L432" si="50">I427*J427*K427</f>
        <v>0.4</v>
      </c>
      <c r="M427" s="104">
        <f t="shared" ref="M427:M432" si="51">I427-L427</f>
        <v>0.4</v>
      </c>
      <c r="N427" s="27"/>
      <c r="O427" s="27"/>
      <c r="P427" s="27"/>
      <c r="Q427" s="27"/>
    </row>
    <row r="428" spans="1:17" ht="43.5" customHeight="1" x14ac:dyDescent="0.3">
      <c r="A428" s="108">
        <f t="shared" si="48"/>
        <v>2</v>
      </c>
      <c r="B428" s="105" t="str">
        <f>VLOOKUP(LEFT(F428,2),Tácticas!C:D,2,FALSE)</f>
        <v>Command &amp; Control</v>
      </c>
      <c r="C428" s="46" t="str">
        <f t="shared" si="49"/>
        <v>CC</v>
      </c>
      <c r="D428" s="45" t="str">
        <f>VLOOKUP(LEFT(F428,6),Técnicas!C:D,2,FALSE)</f>
        <v>Web Service</v>
      </c>
      <c r="E428" s="45" t="str">
        <f t="shared" ref="E428:E450" si="52">LEFT(F428,6)</f>
        <v>CC-WSE</v>
      </c>
      <c r="F428" s="74" t="s">
        <v>1401</v>
      </c>
      <c r="G428" s="102"/>
      <c r="H428" s="109"/>
      <c r="I428" s="28">
        <v>0.85</v>
      </c>
      <c r="J428" s="28">
        <v>0.6</v>
      </c>
      <c r="K428" s="28">
        <v>0.68</v>
      </c>
      <c r="L428" s="104">
        <f t="shared" si="50"/>
        <v>0.34680000000000005</v>
      </c>
      <c r="M428" s="104">
        <f t="shared" si="51"/>
        <v>0.50319999999999987</v>
      </c>
      <c r="N428" s="27"/>
      <c r="O428" s="27"/>
      <c r="P428" s="27"/>
      <c r="Q428" s="27"/>
    </row>
    <row r="429" spans="1:17" ht="43.5" customHeight="1" x14ac:dyDescent="0.3">
      <c r="A429" s="108">
        <f t="shared" si="48"/>
        <v>2</v>
      </c>
      <c r="B429" s="105" t="str">
        <f>VLOOKUP(LEFT(F429,2),Tácticas!C:D,2,FALSE)</f>
        <v>Exfiltration</v>
      </c>
      <c r="C429" s="46" t="str">
        <f t="shared" si="49"/>
        <v>ET</v>
      </c>
      <c r="D429" s="45" t="str">
        <f>VLOOKUP(LEFT(F429,6),Técnicas!C:D,2,FALSE)</f>
        <v>Automated Exfiltration</v>
      </c>
      <c r="E429" s="45" t="str">
        <f t="shared" si="52"/>
        <v>ET-AEX</v>
      </c>
      <c r="F429" s="74" t="s">
        <v>1402</v>
      </c>
      <c r="G429" s="102"/>
      <c r="H429" s="109"/>
      <c r="I429" s="28">
        <v>0.92</v>
      </c>
      <c r="J429" s="28">
        <v>0.65</v>
      </c>
      <c r="K429" s="28">
        <v>0.59</v>
      </c>
      <c r="L429" s="104">
        <f t="shared" si="50"/>
        <v>0.35282000000000002</v>
      </c>
      <c r="M429" s="104">
        <f t="shared" si="51"/>
        <v>0.56718000000000002</v>
      </c>
      <c r="N429" s="27"/>
      <c r="O429" s="27"/>
      <c r="P429" s="27"/>
      <c r="Q429" s="27"/>
    </row>
    <row r="430" spans="1:17" ht="43.5" customHeight="1" x14ac:dyDescent="0.3">
      <c r="A430" s="108">
        <f t="shared" si="48"/>
        <v>2</v>
      </c>
      <c r="B430" s="105" t="str">
        <f>VLOOKUP(LEFT(F430,2),Tácticas!C:D,2,FALSE)</f>
        <v>Exfiltration</v>
      </c>
      <c r="C430" s="46" t="str">
        <f t="shared" si="49"/>
        <v>ET</v>
      </c>
      <c r="D430" s="45" t="str">
        <f>VLOOKUP(LEFT(F430,6),Técnicas!C:D,2,FALSE)</f>
        <v>Data Transfer Size Limits</v>
      </c>
      <c r="E430" s="45" t="str">
        <f t="shared" si="52"/>
        <v>ET-DTS</v>
      </c>
      <c r="F430" s="74" t="s">
        <v>1403</v>
      </c>
      <c r="G430" s="102"/>
      <c r="H430" s="109"/>
      <c r="I430" s="28">
        <v>0.82</v>
      </c>
      <c r="J430" s="28">
        <v>0.7</v>
      </c>
      <c r="K430" s="28">
        <v>0.85</v>
      </c>
      <c r="L430" s="104">
        <f t="shared" si="50"/>
        <v>0.48789999999999994</v>
      </c>
      <c r="M430" s="104">
        <f t="shared" si="51"/>
        <v>0.33210000000000001</v>
      </c>
      <c r="N430" s="27"/>
      <c r="O430" s="27"/>
      <c r="P430" s="27"/>
      <c r="Q430" s="27"/>
    </row>
    <row r="431" spans="1:17" ht="43.5" customHeight="1" x14ac:dyDescent="0.3">
      <c r="A431" s="108">
        <f t="shared" si="48"/>
        <v>2</v>
      </c>
      <c r="B431" s="105" t="str">
        <f>VLOOKUP(LEFT(F431,2),Tácticas!C:D,2,FALSE)</f>
        <v>Exfiltration</v>
      </c>
      <c r="C431" s="46" t="str">
        <f t="shared" si="49"/>
        <v>ET</v>
      </c>
      <c r="D431" s="45" t="str">
        <f>VLOOKUP(LEFT(F431,6),Técnicas!C:D,2,FALSE)</f>
        <v>Exfiltration Over Alternative Protocol</v>
      </c>
      <c r="E431" s="45" t="str">
        <f t="shared" si="52"/>
        <v>ET-EOA</v>
      </c>
      <c r="F431" s="74" t="s">
        <v>1404</v>
      </c>
      <c r="G431" s="102"/>
      <c r="H431" s="109"/>
      <c r="I431" s="28">
        <v>0.78</v>
      </c>
      <c r="J431" s="28">
        <v>0.63</v>
      </c>
      <c r="K431" s="28">
        <v>0.89</v>
      </c>
      <c r="L431" s="104">
        <f t="shared" si="50"/>
        <v>0.43734600000000001</v>
      </c>
      <c r="M431" s="104">
        <f t="shared" si="51"/>
        <v>0.34265400000000001</v>
      </c>
      <c r="N431" s="27"/>
      <c r="O431" s="27"/>
      <c r="P431" s="27"/>
      <c r="Q431" s="27"/>
    </row>
    <row r="432" spans="1:17" ht="43.5" customHeight="1" x14ac:dyDescent="0.3">
      <c r="A432" s="108">
        <f t="shared" si="48"/>
        <v>2</v>
      </c>
      <c r="B432" s="105" t="str">
        <f>VLOOKUP(LEFT(F432,2),Tácticas!C:D,2,FALSE)</f>
        <v>Exfiltration</v>
      </c>
      <c r="C432" s="46" t="str">
        <f t="shared" si="49"/>
        <v>ET</v>
      </c>
      <c r="D432" s="45" t="str">
        <f>VLOOKUP(LEFT(F432,6),Técnicas!C:D,2,FALSE)</f>
        <v>Exfiltration Over C2 Channel</v>
      </c>
      <c r="E432" s="45" t="str">
        <f t="shared" si="52"/>
        <v>ET-EOC</v>
      </c>
      <c r="F432" s="74" t="s">
        <v>1405</v>
      </c>
      <c r="G432" s="102"/>
      <c r="H432" s="109"/>
      <c r="I432" s="28">
        <v>0.78</v>
      </c>
      <c r="J432" s="28">
        <v>0.7</v>
      </c>
      <c r="K432" s="28">
        <v>0.68</v>
      </c>
      <c r="L432" s="104">
        <f t="shared" si="50"/>
        <v>0.37128</v>
      </c>
      <c r="M432" s="104">
        <f t="shared" si="51"/>
        <v>0.40872000000000003</v>
      </c>
      <c r="N432" s="27"/>
      <c r="O432" s="27"/>
      <c r="P432" s="27"/>
      <c r="Q432" s="27"/>
    </row>
    <row r="433" spans="1:17" ht="43.5" customHeight="1" x14ac:dyDescent="0.3">
      <c r="A433" s="108">
        <f t="shared" si="48"/>
        <v>2</v>
      </c>
      <c r="B433" s="105" t="str">
        <f>VLOOKUP(LEFT(F433,2),Tácticas!C:D,2,FALSE)</f>
        <v>Exfiltration</v>
      </c>
      <c r="C433" s="46" t="str">
        <f t="shared" si="49"/>
        <v>ET</v>
      </c>
      <c r="D433" s="45" t="str">
        <f>VLOOKUP(LEFT(F433,6),Técnicas!C:D,2,FALSE)</f>
        <v>Exfiltration Over Other Network Medium</v>
      </c>
      <c r="E433" s="45" t="str">
        <f t="shared" si="52"/>
        <v>ET-ENM</v>
      </c>
      <c r="F433" s="74" t="s">
        <v>1406</v>
      </c>
      <c r="G433" s="102"/>
      <c r="H433" s="109"/>
      <c r="I433" s="28">
        <v>0.75</v>
      </c>
      <c r="J433" s="28">
        <v>0.6</v>
      </c>
      <c r="K433" s="28">
        <v>0.95</v>
      </c>
      <c r="L433" s="104">
        <f t="shared" ref="L433:L486" si="53">I433*J433*K433</f>
        <v>0.42749999999999994</v>
      </c>
      <c r="M433" s="104">
        <f t="shared" ref="M433:M486" si="54">I433-L433</f>
        <v>0.32250000000000006</v>
      </c>
      <c r="N433" s="27"/>
      <c r="O433" s="27"/>
      <c r="P433" s="27"/>
      <c r="Q433" s="27"/>
    </row>
    <row r="434" spans="1:17" ht="43.5" customHeight="1" x14ac:dyDescent="0.3">
      <c r="A434" s="108">
        <f t="shared" si="48"/>
        <v>2</v>
      </c>
      <c r="B434" s="105" t="str">
        <f>VLOOKUP(LEFT(F434,2),Tácticas!C:D,2,FALSE)</f>
        <v>Exfiltration</v>
      </c>
      <c r="C434" s="46" t="str">
        <f t="shared" si="49"/>
        <v>ET</v>
      </c>
      <c r="D434" s="45" t="str">
        <f>VLOOKUP(LEFT(F434,6),Técnicas!C:D,2,FALSE)</f>
        <v>Exfiltration Over Physical Medium</v>
      </c>
      <c r="E434" s="45" t="str">
        <f t="shared" si="52"/>
        <v>ET-EPM</v>
      </c>
      <c r="F434" s="74" t="s">
        <v>1407</v>
      </c>
      <c r="G434" s="102"/>
      <c r="H434" s="109"/>
      <c r="I434" s="28">
        <v>0.95</v>
      </c>
      <c r="J434" s="28">
        <v>0.8</v>
      </c>
      <c r="K434" s="28">
        <v>0.69</v>
      </c>
      <c r="L434" s="104">
        <f t="shared" si="53"/>
        <v>0.52439999999999998</v>
      </c>
      <c r="M434" s="104">
        <f t="shared" si="54"/>
        <v>0.42559999999999998</v>
      </c>
      <c r="N434" s="27"/>
      <c r="O434" s="27"/>
      <c r="P434" s="27"/>
      <c r="Q434" s="27"/>
    </row>
    <row r="435" spans="1:17" ht="43.5" customHeight="1" x14ac:dyDescent="0.3">
      <c r="A435" s="108">
        <f t="shared" si="48"/>
        <v>2</v>
      </c>
      <c r="B435" s="105" t="str">
        <f>VLOOKUP(LEFT(F435,2),Tácticas!C:D,2,FALSE)</f>
        <v>Exfiltration</v>
      </c>
      <c r="C435" s="46" t="str">
        <f t="shared" si="49"/>
        <v>ET</v>
      </c>
      <c r="D435" s="45" t="str">
        <f>VLOOKUP(LEFT(F435,6),Técnicas!C:D,2,FALSE)</f>
        <v>Exfiltration Over Web Service</v>
      </c>
      <c r="E435" s="45" t="str">
        <f t="shared" si="52"/>
        <v>ET-EWS</v>
      </c>
      <c r="F435" s="74" t="s">
        <v>1408</v>
      </c>
      <c r="G435" s="102"/>
      <c r="H435" s="109"/>
      <c r="I435" s="28">
        <v>0.82</v>
      </c>
      <c r="J435" s="28">
        <v>0.7</v>
      </c>
      <c r="K435" s="28">
        <v>0.85</v>
      </c>
      <c r="L435" s="104">
        <f t="shared" si="53"/>
        <v>0.48789999999999994</v>
      </c>
      <c r="M435" s="104">
        <f t="shared" si="54"/>
        <v>0.33210000000000001</v>
      </c>
      <c r="N435" s="27"/>
      <c r="O435" s="27"/>
      <c r="P435" s="27"/>
      <c r="Q435" s="27"/>
    </row>
    <row r="436" spans="1:17" ht="43.5" customHeight="1" x14ac:dyDescent="0.3">
      <c r="A436" s="108">
        <f t="shared" si="48"/>
        <v>2</v>
      </c>
      <c r="B436" s="105" t="str">
        <f>VLOOKUP(LEFT(F436,2),Tácticas!C:D,2,FALSE)</f>
        <v>Exfiltration</v>
      </c>
      <c r="C436" s="46" t="str">
        <f t="shared" si="49"/>
        <v>ET</v>
      </c>
      <c r="D436" s="45" t="str">
        <f>VLOOKUP(LEFT(F436,6),Técnicas!C:D,2,FALSE)</f>
        <v>Scheduled Transfer</v>
      </c>
      <c r="E436" s="45" t="str">
        <f t="shared" si="52"/>
        <v>ET-SCT</v>
      </c>
      <c r="F436" s="74" t="s">
        <v>1409</v>
      </c>
      <c r="G436" s="102"/>
      <c r="H436" s="109"/>
      <c r="I436" s="28">
        <v>0.78</v>
      </c>
      <c r="J436" s="28">
        <v>0.63</v>
      </c>
      <c r="K436" s="28">
        <v>0.89</v>
      </c>
      <c r="L436" s="104">
        <f t="shared" si="53"/>
        <v>0.43734600000000001</v>
      </c>
      <c r="M436" s="104">
        <f t="shared" si="54"/>
        <v>0.34265400000000001</v>
      </c>
      <c r="N436" s="27"/>
      <c r="O436" s="27"/>
      <c r="P436" s="27"/>
      <c r="Q436" s="27"/>
    </row>
    <row r="437" spans="1:17" ht="43.5" customHeight="1" x14ac:dyDescent="0.3">
      <c r="A437" s="108">
        <f t="shared" si="48"/>
        <v>2</v>
      </c>
      <c r="B437" s="105" t="str">
        <f>VLOOKUP(LEFT(F437,2),Tácticas!C:D,2,FALSE)</f>
        <v>Exfiltration</v>
      </c>
      <c r="C437" s="46" t="str">
        <f t="shared" si="49"/>
        <v>ET</v>
      </c>
      <c r="D437" s="45" t="str">
        <f>VLOOKUP(LEFT(F437,6),Técnicas!C:D,2,FALSE)</f>
        <v>Transfer Data to Cloud Account</v>
      </c>
      <c r="E437" s="45" t="str">
        <f t="shared" si="52"/>
        <v>ET-TDC</v>
      </c>
      <c r="F437" s="74" t="s">
        <v>1410</v>
      </c>
      <c r="G437" s="102"/>
      <c r="H437" s="109"/>
      <c r="I437" s="28">
        <v>0.78</v>
      </c>
      <c r="J437" s="28">
        <v>0.7</v>
      </c>
      <c r="K437" s="28">
        <v>0.68</v>
      </c>
      <c r="L437" s="104">
        <f t="shared" si="53"/>
        <v>0.37128</v>
      </c>
      <c r="M437" s="104">
        <f t="shared" si="54"/>
        <v>0.40872000000000003</v>
      </c>
      <c r="N437" s="27"/>
      <c r="O437" s="27"/>
      <c r="P437" s="27"/>
      <c r="Q437" s="27"/>
    </row>
    <row r="438" spans="1:17" ht="43.5" customHeight="1" x14ac:dyDescent="0.3">
      <c r="A438" s="108">
        <f t="shared" si="48"/>
        <v>2</v>
      </c>
      <c r="B438" s="105" t="str">
        <f>VLOOKUP(LEFT(F438,2),Tácticas!C:D,2,FALSE)</f>
        <v>Impact</v>
      </c>
      <c r="C438" s="46" t="str">
        <f t="shared" si="49"/>
        <v>IP</v>
      </c>
      <c r="D438" s="45" t="str">
        <f>VLOOKUP(LEFT(F438,6),Técnicas!C:D,2,FALSE)</f>
        <v>Account Access Removal</v>
      </c>
      <c r="E438" s="45" t="str">
        <f t="shared" si="52"/>
        <v>IP-AAR</v>
      </c>
      <c r="F438" s="74" t="s">
        <v>1411</v>
      </c>
      <c r="G438" s="102"/>
      <c r="H438" s="109"/>
      <c r="I438" s="28">
        <v>0.75</v>
      </c>
      <c r="J438" s="28">
        <v>0.6</v>
      </c>
      <c r="K438" s="28">
        <v>0.95</v>
      </c>
      <c r="L438" s="104">
        <f t="shared" si="53"/>
        <v>0.42749999999999994</v>
      </c>
      <c r="M438" s="104">
        <f t="shared" si="54"/>
        <v>0.32250000000000006</v>
      </c>
      <c r="N438" s="27"/>
      <c r="O438" s="27"/>
      <c r="P438" s="27"/>
      <c r="Q438" s="27"/>
    </row>
    <row r="439" spans="1:17" ht="43.5" customHeight="1" x14ac:dyDescent="0.3">
      <c r="A439" s="108">
        <f t="shared" si="48"/>
        <v>2</v>
      </c>
      <c r="B439" s="105" t="str">
        <f>VLOOKUP(LEFT(F439,2),Tácticas!C:D,2,FALSE)</f>
        <v>Impact</v>
      </c>
      <c r="C439" s="46" t="str">
        <f t="shared" si="49"/>
        <v>IP</v>
      </c>
      <c r="D439" s="45" t="str">
        <f>VLOOKUP(LEFT(F439,6),Técnicas!C:D,2,FALSE)</f>
        <v>Data Destruction</v>
      </c>
      <c r="E439" s="45" t="str">
        <f t="shared" si="52"/>
        <v>IP-DDE</v>
      </c>
      <c r="F439" s="74" t="s">
        <v>1412</v>
      </c>
      <c r="G439" s="102"/>
      <c r="H439" s="109"/>
      <c r="I439" s="28">
        <v>0.95</v>
      </c>
      <c r="J439" s="28">
        <v>0.8</v>
      </c>
      <c r="K439" s="28">
        <v>0.69</v>
      </c>
      <c r="L439" s="104">
        <f t="shared" si="53"/>
        <v>0.52439999999999998</v>
      </c>
      <c r="M439" s="104">
        <f t="shared" si="54"/>
        <v>0.42559999999999998</v>
      </c>
      <c r="N439" s="27"/>
      <c r="O439" s="27"/>
      <c r="P439" s="27"/>
      <c r="Q439" s="27"/>
    </row>
    <row r="440" spans="1:17" ht="43.5" customHeight="1" x14ac:dyDescent="0.3">
      <c r="A440" s="108">
        <f t="shared" si="48"/>
        <v>2</v>
      </c>
      <c r="B440" s="105" t="str">
        <f>VLOOKUP(LEFT(F440,2),Tácticas!C:D,2,FALSE)</f>
        <v>Impact</v>
      </c>
      <c r="C440" s="46" t="str">
        <f t="shared" si="49"/>
        <v>IP</v>
      </c>
      <c r="D440" s="45" t="str">
        <f>VLOOKUP(LEFT(F440,6),Técnicas!C:D,2,FALSE)</f>
        <v>Data Encrypted for Impact</v>
      </c>
      <c r="E440" s="45" t="str">
        <f t="shared" si="52"/>
        <v>IP-DEI</v>
      </c>
      <c r="F440" s="74" t="s">
        <v>1413</v>
      </c>
      <c r="G440" s="102"/>
      <c r="H440" s="109"/>
      <c r="I440" s="28">
        <v>0.85</v>
      </c>
      <c r="J440" s="28">
        <v>0.6</v>
      </c>
      <c r="K440" s="28">
        <v>0.75</v>
      </c>
      <c r="L440" s="104">
        <f t="shared" si="53"/>
        <v>0.38250000000000001</v>
      </c>
      <c r="M440" s="104">
        <f t="shared" si="54"/>
        <v>0.46749999999999997</v>
      </c>
      <c r="N440" s="27"/>
      <c r="O440" s="27"/>
      <c r="P440" s="27"/>
      <c r="Q440" s="27"/>
    </row>
    <row r="441" spans="1:17" ht="43.5" customHeight="1" x14ac:dyDescent="0.3">
      <c r="A441" s="108">
        <f t="shared" si="48"/>
        <v>2</v>
      </c>
      <c r="B441" s="105" t="str">
        <f>VLOOKUP(LEFT(F441,2),Tácticas!C:D,2,FALSE)</f>
        <v>Impact</v>
      </c>
      <c r="C441" s="46" t="str">
        <f t="shared" si="49"/>
        <v>IP</v>
      </c>
      <c r="D441" s="45" t="str">
        <f>VLOOKUP(LEFT(F441,6),Técnicas!C:D,2,FALSE)</f>
        <v>Data Manipulation</v>
      </c>
      <c r="E441" s="45" t="str">
        <f t="shared" si="52"/>
        <v>IP-DMA</v>
      </c>
      <c r="F441" s="74" t="s">
        <v>1414</v>
      </c>
      <c r="G441" s="102"/>
      <c r="H441" s="109"/>
      <c r="I441" s="28">
        <v>0.92</v>
      </c>
      <c r="J441" s="28">
        <v>0.65</v>
      </c>
      <c r="K441" s="28">
        <v>0.59</v>
      </c>
      <c r="L441" s="104">
        <f t="shared" si="53"/>
        <v>0.35282000000000002</v>
      </c>
      <c r="M441" s="104">
        <f t="shared" si="54"/>
        <v>0.56718000000000002</v>
      </c>
      <c r="N441" s="27"/>
      <c r="O441" s="27"/>
      <c r="P441" s="27"/>
      <c r="Q441" s="27"/>
    </row>
    <row r="442" spans="1:17" ht="43.5" customHeight="1" x14ac:dyDescent="0.3">
      <c r="A442" s="108">
        <f t="shared" si="48"/>
        <v>2</v>
      </c>
      <c r="B442" s="105" t="str">
        <f>VLOOKUP(LEFT(F442,2),Tácticas!C:D,2,FALSE)</f>
        <v>Impact</v>
      </c>
      <c r="C442" s="46" t="str">
        <f t="shared" si="49"/>
        <v>IP</v>
      </c>
      <c r="D442" s="45" t="str">
        <f>VLOOKUP(LEFT(F442,6),Técnicas!C:D,2,FALSE)</f>
        <v>Defacement</v>
      </c>
      <c r="E442" s="45" t="str">
        <f t="shared" si="52"/>
        <v>IP-DEF</v>
      </c>
      <c r="F442" s="74" t="s">
        <v>1415</v>
      </c>
      <c r="G442" s="102"/>
      <c r="H442" s="109"/>
      <c r="I442" s="28">
        <v>0.82</v>
      </c>
      <c r="J442" s="28">
        <v>0.7</v>
      </c>
      <c r="K442" s="28">
        <v>0.85</v>
      </c>
      <c r="L442" s="104">
        <f t="shared" si="53"/>
        <v>0.48789999999999994</v>
      </c>
      <c r="M442" s="104">
        <f t="shared" si="54"/>
        <v>0.33210000000000001</v>
      </c>
      <c r="N442" s="27"/>
      <c r="O442" s="27"/>
      <c r="P442" s="27"/>
      <c r="Q442" s="27"/>
    </row>
    <row r="443" spans="1:17" ht="43.5" customHeight="1" x14ac:dyDescent="0.3">
      <c r="A443" s="108">
        <f t="shared" si="48"/>
        <v>2</v>
      </c>
      <c r="B443" s="105" t="str">
        <f>VLOOKUP(LEFT(F443,2),Tácticas!C:D,2,FALSE)</f>
        <v>Impact</v>
      </c>
      <c r="C443" s="46" t="str">
        <f t="shared" si="49"/>
        <v>IP</v>
      </c>
      <c r="D443" s="45" t="str">
        <f>VLOOKUP(LEFT(F443,6),Técnicas!C:D,2,FALSE)</f>
        <v>Disk Wipe</v>
      </c>
      <c r="E443" s="45" t="str">
        <f t="shared" si="52"/>
        <v>IP-DWI</v>
      </c>
      <c r="F443" s="74" t="s">
        <v>1416</v>
      </c>
      <c r="G443" s="102"/>
      <c r="H443" s="109"/>
      <c r="I443" s="28">
        <v>0.78</v>
      </c>
      <c r="J443" s="28">
        <v>0.63</v>
      </c>
      <c r="K443" s="28">
        <v>0.89</v>
      </c>
      <c r="L443" s="104">
        <f t="shared" si="53"/>
        <v>0.43734600000000001</v>
      </c>
      <c r="M443" s="104">
        <f t="shared" si="54"/>
        <v>0.34265400000000001</v>
      </c>
      <c r="N443" s="27"/>
      <c r="O443" s="27"/>
      <c r="P443" s="27"/>
      <c r="Q443" s="27"/>
    </row>
    <row r="444" spans="1:17" ht="43.5" customHeight="1" x14ac:dyDescent="0.3">
      <c r="A444" s="108">
        <f t="shared" si="48"/>
        <v>2</v>
      </c>
      <c r="B444" s="105" t="str">
        <f>VLOOKUP(LEFT(F444,2),Tácticas!C:D,2,FALSE)</f>
        <v>Impact</v>
      </c>
      <c r="C444" s="46" t="str">
        <f t="shared" si="49"/>
        <v>IP</v>
      </c>
      <c r="D444" s="45" t="str">
        <f>VLOOKUP(LEFT(F444,6),Técnicas!C:D,2,FALSE)</f>
        <v>Endpoint Denial of Service</v>
      </c>
      <c r="E444" s="45" t="str">
        <f t="shared" si="52"/>
        <v>IP-EDS</v>
      </c>
      <c r="F444" s="74" t="s">
        <v>1417</v>
      </c>
      <c r="G444" s="102"/>
      <c r="H444" s="109"/>
      <c r="I444" s="28">
        <v>0.78</v>
      </c>
      <c r="J444" s="28">
        <v>0.7</v>
      </c>
      <c r="K444" s="28">
        <v>0.85</v>
      </c>
      <c r="L444" s="104">
        <f t="shared" si="53"/>
        <v>0.4640999999999999</v>
      </c>
      <c r="M444" s="104">
        <f t="shared" si="54"/>
        <v>0.31590000000000013</v>
      </c>
      <c r="N444" s="27"/>
      <c r="O444" s="27"/>
      <c r="P444" s="27"/>
      <c r="Q444" s="27"/>
    </row>
    <row r="445" spans="1:17" ht="43.5" customHeight="1" x14ac:dyDescent="0.3">
      <c r="A445" s="108">
        <f t="shared" si="48"/>
        <v>2</v>
      </c>
      <c r="B445" s="105" t="str">
        <f>VLOOKUP(LEFT(F445,2),Tácticas!C:D,2,FALSE)</f>
        <v>Impact</v>
      </c>
      <c r="C445" s="46" t="str">
        <f t="shared" si="49"/>
        <v>IP</v>
      </c>
      <c r="D445" s="45" t="str">
        <f>VLOOKUP(LEFT(F445,6),Técnicas!C:D,2,FALSE)</f>
        <v>Firmware Corruption</v>
      </c>
      <c r="E445" s="45" t="str">
        <f t="shared" si="52"/>
        <v>IP-FCO</v>
      </c>
      <c r="F445" s="74" t="s">
        <v>1418</v>
      </c>
      <c r="G445" s="102"/>
      <c r="H445" s="109"/>
      <c r="I445" s="28">
        <v>0.9</v>
      </c>
      <c r="J445" s="28">
        <v>0.7</v>
      </c>
      <c r="K445" s="28">
        <v>0.5</v>
      </c>
      <c r="L445" s="104">
        <f t="shared" si="53"/>
        <v>0.315</v>
      </c>
      <c r="M445" s="104">
        <f t="shared" si="54"/>
        <v>0.58499999999999996</v>
      </c>
      <c r="N445" s="27"/>
      <c r="O445" s="27"/>
      <c r="P445" s="27"/>
      <c r="Q445" s="27"/>
    </row>
    <row r="446" spans="1:17" ht="43.5" customHeight="1" x14ac:dyDescent="0.3">
      <c r="A446" s="108">
        <f t="shared" si="48"/>
        <v>2</v>
      </c>
      <c r="B446" s="105" t="str">
        <f>VLOOKUP(LEFT(F446,2),Tácticas!C:D,2,FALSE)</f>
        <v>Impact</v>
      </c>
      <c r="C446" s="46" t="str">
        <f t="shared" si="49"/>
        <v>IP</v>
      </c>
      <c r="D446" s="45" t="str">
        <f>VLOOKUP(LEFT(F446,6),Técnicas!C:D,2,FALSE)</f>
        <v>Inhibit System Recovery</v>
      </c>
      <c r="E446" s="45" t="str">
        <f t="shared" si="52"/>
        <v>IP-ISR</v>
      </c>
      <c r="F446" s="74" t="s">
        <v>1419</v>
      </c>
      <c r="G446" s="102"/>
      <c r="H446" s="109"/>
      <c r="I446" s="28">
        <v>0.8</v>
      </c>
      <c r="J446" s="28">
        <v>0.5</v>
      </c>
      <c r="K446" s="28">
        <v>1</v>
      </c>
      <c r="L446" s="104">
        <f t="shared" si="53"/>
        <v>0.4</v>
      </c>
      <c r="M446" s="104">
        <f t="shared" si="54"/>
        <v>0.4</v>
      </c>
      <c r="N446" s="27"/>
      <c r="O446" s="27"/>
      <c r="P446" s="27"/>
      <c r="Q446" s="27"/>
    </row>
    <row r="447" spans="1:17" ht="43.5" customHeight="1" x14ac:dyDescent="0.3">
      <c r="A447" s="108">
        <f t="shared" si="48"/>
        <v>2</v>
      </c>
      <c r="B447" s="105" t="str">
        <f>VLOOKUP(LEFT(F447,2),Tácticas!C:D,2,FALSE)</f>
        <v>Impact</v>
      </c>
      <c r="C447" s="46" t="str">
        <f t="shared" si="49"/>
        <v>IP</v>
      </c>
      <c r="D447" s="45" t="str">
        <f>VLOOKUP(LEFT(F447,6),Técnicas!C:D,2,FALSE)</f>
        <v>Network Denial of Service</v>
      </c>
      <c r="E447" s="45" t="str">
        <f t="shared" si="52"/>
        <v>IP-NDS</v>
      </c>
      <c r="F447" s="74" t="s">
        <v>1420</v>
      </c>
      <c r="G447" s="102"/>
      <c r="H447" s="109"/>
      <c r="I447" s="28">
        <v>0.85</v>
      </c>
      <c r="J447" s="28">
        <v>0.6</v>
      </c>
      <c r="K447" s="28">
        <v>0.68</v>
      </c>
      <c r="L447" s="104">
        <f t="shared" si="53"/>
        <v>0.34680000000000005</v>
      </c>
      <c r="M447" s="104">
        <f t="shared" si="54"/>
        <v>0.50319999999999987</v>
      </c>
      <c r="N447" s="27"/>
      <c r="O447" s="27"/>
      <c r="P447" s="27"/>
      <c r="Q447" s="27"/>
    </row>
    <row r="448" spans="1:17" ht="43.5" customHeight="1" x14ac:dyDescent="0.3">
      <c r="A448" s="108">
        <f t="shared" si="48"/>
        <v>2</v>
      </c>
      <c r="B448" s="105" t="str">
        <f>VLOOKUP(LEFT(F448,2),Tácticas!C:D,2,FALSE)</f>
        <v>Impact</v>
      </c>
      <c r="C448" s="46" t="str">
        <f t="shared" si="49"/>
        <v>IP</v>
      </c>
      <c r="D448" s="45" t="str">
        <f>VLOOKUP(LEFT(F448,6),Técnicas!C:D,2,FALSE)</f>
        <v>Resource Hijacking</v>
      </c>
      <c r="E448" s="45" t="str">
        <f t="shared" si="52"/>
        <v>IP-RHI</v>
      </c>
      <c r="F448" s="74" t="s">
        <v>1421</v>
      </c>
      <c r="G448" s="102"/>
      <c r="H448" s="109"/>
      <c r="I448" s="28">
        <v>0.92</v>
      </c>
      <c r="J448" s="28">
        <v>0.65</v>
      </c>
      <c r="K448" s="28">
        <v>0.59</v>
      </c>
      <c r="L448" s="104">
        <f t="shared" si="53"/>
        <v>0.35282000000000002</v>
      </c>
      <c r="M448" s="104">
        <f t="shared" si="54"/>
        <v>0.56718000000000002</v>
      </c>
      <c r="N448" s="27"/>
      <c r="O448" s="27"/>
      <c r="P448" s="27"/>
      <c r="Q448" s="27"/>
    </row>
    <row r="449" spans="1:17" ht="43.5" customHeight="1" x14ac:dyDescent="0.3">
      <c r="A449" s="108">
        <f t="shared" si="48"/>
        <v>2</v>
      </c>
      <c r="B449" s="105" t="str">
        <f>VLOOKUP(LEFT(F449,2),Tácticas!C:D,2,FALSE)</f>
        <v>Impact</v>
      </c>
      <c r="C449" s="46" t="str">
        <f t="shared" si="49"/>
        <v>IP</v>
      </c>
      <c r="D449" s="45" t="str">
        <f>VLOOKUP(LEFT(F449,6),Técnicas!C:D,2,FALSE)</f>
        <v>Service Stop</v>
      </c>
      <c r="E449" s="45" t="str">
        <f t="shared" si="52"/>
        <v>IP-SST</v>
      </c>
      <c r="F449" s="74" t="s">
        <v>1422</v>
      </c>
      <c r="G449" s="102"/>
      <c r="H449" s="109"/>
      <c r="I449" s="28">
        <v>0.82</v>
      </c>
      <c r="J449" s="28">
        <v>0.7</v>
      </c>
      <c r="K449" s="28">
        <v>0.85</v>
      </c>
      <c r="L449" s="104">
        <f t="shared" si="53"/>
        <v>0.48789999999999994</v>
      </c>
      <c r="M449" s="104">
        <f t="shared" si="54"/>
        <v>0.33210000000000001</v>
      </c>
      <c r="N449" s="27"/>
      <c r="O449" s="27"/>
      <c r="P449" s="27"/>
      <c r="Q449" s="27"/>
    </row>
    <row r="450" spans="1:17" ht="43.5" customHeight="1" x14ac:dyDescent="0.3">
      <c r="A450" s="108">
        <f t="shared" si="48"/>
        <v>2</v>
      </c>
      <c r="B450" s="105" t="str">
        <f>VLOOKUP(LEFT(F450,2),Tácticas!C:D,2,FALSE)</f>
        <v>Impact</v>
      </c>
      <c r="C450" s="46" t="str">
        <f t="shared" si="49"/>
        <v>IP</v>
      </c>
      <c r="D450" s="45" t="str">
        <f>VLOOKUP(LEFT(F450,6),Técnicas!C:D,2,FALSE)</f>
        <v>System Shutdown/Reboot</v>
      </c>
      <c r="E450" s="45" t="str">
        <f t="shared" si="52"/>
        <v>IP-SSR</v>
      </c>
      <c r="F450" s="74" t="s">
        <v>1423</v>
      </c>
      <c r="G450" s="102"/>
      <c r="H450" s="109"/>
      <c r="I450" s="28">
        <v>0.78</v>
      </c>
      <c r="J450" s="28">
        <v>0.63</v>
      </c>
      <c r="K450" s="28">
        <v>0.89</v>
      </c>
      <c r="L450" s="104">
        <f t="shared" si="53"/>
        <v>0.43734600000000001</v>
      </c>
      <c r="M450" s="104">
        <f t="shared" si="54"/>
        <v>0.34265400000000001</v>
      </c>
      <c r="N450" s="27"/>
      <c r="O450" s="27"/>
      <c r="P450" s="27"/>
      <c r="Q450" s="27"/>
    </row>
    <row r="451" spans="1:17" ht="43.5" customHeight="1" x14ac:dyDescent="0.3">
      <c r="A451" s="108">
        <f t="shared" ref="A451:A456" si="55">COUNTIF(E:E,E451)</f>
        <v>6</v>
      </c>
      <c r="B451" s="105" t="str">
        <f>VLOOKUP(LEFT(F451,2),Tácticas!C:D,2,FALSE)</f>
        <v>Fraude y Extorsion</v>
      </c>
      <c r="C451" s="46" t="str">
        <f t="shared" ref="C451:C456" si="56">LEFT(E451,2)</f>
        <v>FE</v>
      </c>
      <c r="D451" s="45" t="str">
        <f>VLOOKUP(LEFT(F451,6),Técnicas!C:D,2,FALSE)</f>
        <v>Intento de fraude</v>
      </c>
      <c r="E451" s="45" t="str">
        <f t="shared" ref="E451:E456" si="57">LEFT(F451,6)</f>
        <v>FE-INT</v>
      </c>
      <c r="F451" s="149" t="s">
        <v>1425</v>
      </c>
      <c r="G451" s="102"/>
      <c r="H451" s="109"/>
      <c r="I451" s="28">
        <v>0.78</v>
      </c>
      <c r="J451" s="28">
        <v>0.7</v>
      </c>
      <c r="K451" s="28">
        <v>0.68</v>
      </c>
      <c r="L451" s="104">
        <f t="shared" si="53"/>
        <v>0.37128</v>
      </c>
      <c r="M451" s="104">
        <f t="shared" si="54"/>
        <v>0.40872000000000003</v>
      </c>
      <c r="N451" s="27"/>
      <c r="O451" s="27"/>
      <c r="P451" s="27"/>
      <c r="Q451" s="27"/>
    </row>
    <row r="452" spans="1:17" ht="43.5" customHeight="1" x14ac:dyDescent="0.3">
      <c r="A452" s="108">
        <f t="shared" si="55"/>
        <v>6</v>
      </c>
      <c r="B452" s="105" t="str">
        <f>VLOOKUP(LEFT(F452,2),Tácticas!C:D,2,FALSE)</f>
        <v>Denegacion de Servicio</v>
      </c>
      <c r="C452" s="46" t="str">
        <f t="shared" si="56"/>
        <v>DD</v>
      </c>
      <c r="D452" s="45" t="str">
        <f>VLOOKUP(LEFT(F452,6),Técnicas!C:D,2,FALSE)</f>
        <v>Denegacion de servicio pais lista negra</v>
      </c>
      <c r="E452" s="45" t="str">
        <f t="shared" si="57"/>
        <v>DD-EXT</v>
      </c>
      <c r="F452" s="149" t="s">
        <v>1426</v>
      </c>
      <c r="G452" s="102"/>
      <c r="H452" s="109"/>
      <c r="I452" s="28">
        <v>0.75</v>
      </c>
      <c r="J452" s="28">
        <v>0.6</v>
      </c>
      <c r="K452" s="28">
        <v>0.95</v>
      </c>
      <c r="L452" s="104">
        <f t="shared" si="53"/>
        <v>0.42749999999999994</v>
      </c>
      <c r="M452" s="104">
        <f t="shared" si="54"/>
        <v>0.32250000000000006</v>
      </c>
      <c r="N452" s="27"/>
      <c r="O452" s="27"/>
      <c r="P452" s="27"/>
      <c r="Q452" s="27"/>
    </row>
    <row r="453" spans="1:17" ht="43.5" customHeight="1" x14ac:dyDescent="0.3">
      <c r="A453" s="108">
        <f t="shared" si="55"/>
        <v>6</v>
      </c>
      <c r="B453" s="105" t="str">
        <f>VLOOKUP(LEFT(F453,2),Tácticas!C:D,2,FALSE)</f>
        <v>Acceso Fisico Comprometido</v>
      </c>
      <c r="C453" s="46" t="str">
        <f t="shared" si="56"/>
        <v>PH</v>
      </c>
      <c r="D453" s="45" t="str">
        <f>VLOOKUP(LEFT(F453,6),Técnicas!C:D,2,FALSE)</f>
        <v>Puertas externas</v>
      </c>
      <c r="E453" s="45" t="str">
        <f t="shared" si="57"/>
        <v>PH-MCK</v>
      </c>
      <c r="F453" s="149" t="s">
        <v>1428</v>
      </c>
      <c r="G453" s="102"/>
      <c r="H453" s="109"/>
      <c r="I453" s="28">
        <v>0.95</v>
      </c>
      <c r="J453" s="28">
        <v>0.8</v>
      </c>
      <c r="K453" s="28">
        <v>0.69</v>
      </c>
      <c r="L453" s="104">
        <f t="shared" si="53"/>
        <v>0.52439999999999998</v>
      </c>
      <c r="M453" s="104">
        <f t="shared" si="54"/>
        <v>0.42559999999999998</v>
      </c>
      <c r="N453" s="27"/>
      <c r="O453" s="27"/>
      <c r="P453" s="27"/>
      <c r="Q453" s="27"/>
    </row>
    <row r="454" spans="1:17" ht="43.5" customHeight="1" x14ac:dyDescent="0.3">
      <c r="A454" s="108">
        <f t="shared" si="55"/>
        <v>6</v>
      </c>
      <c r="B454" s="105" t="str">
        <f>VLOOKUP(LEFT(F454,2),Tácticas!C:D,2,FALSE)</f>
        <v>Listas de Negas Ips</v>
      </c>
      <c r="C454" s="46" t="str">
        <f t="shared" si="56"/>
        <v>BL</v>
      </c>
      <c r="D454" s="45" t="str">
        <f>VLOOKUP(LEFT(F454,6),Técnicas!C:D,2,FALSE)</f>
        <v>Conexiones desde China</v>
      </c>
      <c r="E454" s="45" t="str">
        <f t="shared" si="57"/>
        <v>BL-CIO</v>
      </c>
      <c r="F454" s="149" t="s">
        <v>1429</v>
      </c>
      <c r="G454" s="102"/>
      <c r="H454" s="109"/>
      <c r="I454" s="28">
        <v>0.82</v>
      </c>
      <c r="J454" s="28">
        <v>0.7</v>
      </c>
      <c r="K454" s="28">
        <v>0.85</v>
      </c>
      <c r="L454" s="104">
        <f t="shared" si="53"/>
        <v>0.48789999999999994</v>
      </c>
      <c r="M454" s="104">
        <f t="shared" si="54"/>
        <v>0.33210000000000001</v>
      </c>
      <c r="N454" s="27"/>
      <c r="O454" s="27"/>
      <c r="P454" s="27"/>
      <c r="Q454" s="27"/>
    </row>
    <row r="455" spans="1:17" ht="43.5" customHeight="1" x14ac:dyDescent="0.3">
      <c r="A455" s="108">
        <f t="shared" si="55"/>
        <v>6</v>
      </c>
      <c r="B455" s="105" t="str">
        <f>VLOOKUP(LEFT(F455,2),Tácticas!C:D,2,FALSE)</f>
        <v>Sabotaje</v>
      </c>
      <c r="C455" s="46" t="str">
        <f t="shared" si="56"/>
        <v>SD</v>
      </c>
      <c r="D455" s="45" t="str">
        <f>VLOOKUP(LEFT(F455,6),Técnicas!C:D,2,FALSE)</f>
        <v>Intento sabotaje equips</v>
      </c>
      <c r="E455" s="45" t="str">
        <f t="shared" si="57"/>
        <v>SD-ARL</v>
      </c>
      <c r="F455" s="149" t="s">
        <v>1432</v>
      </c>
      <c r="G455" s="102"/>
      <c r="H455" s="109"/>
      <c r="I455" s="28">
        <v>0.78</v>
      </c>
      <c r="J455" s="28">
        <v>0.63</v>
      </c>
      <c r="K455" s="28">
        <v>0.89</v>
      </c>
      <c r="L455" s="104">
        <f t="shared" si="53"/>
        <v>0.43734600000000001</v>
      </c>
      <c r="M455" s="104">
        <f t="shared" si="54"/>
        <v>0.34265400000000001</v>
      </c>
      <c r="N455" s="27"/>
      <c r="O455" s="27"/>
      <c r="P455" s="27"/>
      <c r="Q455" s="27"/>
    </row>
    <row r="456" spans="1:17" ht="43.5" customHeight="1" x14ac:dyDescent="0.3">
      <c r="A456" s="108">
        <f t="shared" si="55"/>
        <v>6</v>
      </c>
      <c r="B456" s="105" t="str">
        <f>VLOOKUP(LEFT(F456,2),Tácticas!C:D,2,FALSE)</f>
        <v>Violacion de Politicas Internas</v>
      </c>
      <c r="C456" s="46" t="str">
        <f t="shared" si="56"/>
        <v>PV</v>
      </c>
      <c r="D456" s="45" t="str">
        <f>VLOOKUP(LEFT(F456,6),Técnicas!C:D,2,FALSE)</f>
        <v>Uso de USB no cifrada</v>
      </c>
      <c r="E456" s="45" t="str">
        <f t="shared" si="57"/>
        <v>PV-ALR</v>
      </c>
      <c r="F456" s="149" t="s">
        <v>1434</v>
      </c>
      <c r="G456" s="102"/>
      <c r="H456" s="109"/>
      <c r="I456" s="28">
        <v>0.78</v>
      </c>
      <c r="J456" s="28">
        <v>0.7</v>
      </c>
      <c r="K456" s="28">
        <v>0.68</v>
      </c>
      <c r="L456" s="104">
        <f t="shared" si="53"/>
        <v>0.37128</v>
      </c>
      <c r="M456" s="104">
        <f t="shared" si="54"/>
        <v>0.40872000000000003</v>
      </c>
      <c r="N456" s="27"/>
      <c r="O456" s="27"/>
      <c r="P456" s="27"/>
      <c r="Q456" s="27"/>
    </row>
    <row r="457" spans="1:17" ht="43.5" customHeight="1" x14ac:dyDescent="0.3">
      <c r="A457" s="108">
        <f t="shared" ref="A457:A486" si="58">COUNTIF(E:E,E457)</f>
        <v>6</v>
      </c>
      <c r="B457" s="105" t="str">
        <f>VLOOKUP(LEFT(F457,2),Tácticas!C:D,2,FALSE)</f>
        <v>Fraude y Extorsion</v>
      </c>
      <c r="C457" s="46" t="str">
        <f t="shared" ref="C457:C486" si="59">LEFT(E457,2)</f>
        <v>FE</v>
      </c>
      <c r="D457" s="45" t="str">
        <f>VLOOKUP(LEFT(F457,6),Técnicas!C:D,2,FALSE)</f>
        <v>Intento de fraude</v>
      </c>
      <c r="E457" s="45" t="str">
        <f t="shared" ref="E457:E486" si="60">LEFT(F457,6)</f>
        <v>FE-INT</v>
      </c>
      <c r="F457" s="74" t="s">
        <v>1447</v>
      </c>
      <c r="G457" s="102"/>
      <c r="H457" s="109"/>
      <c r="I457" s="28">
        <v>0.75</v>
      </c>
      <c r="J457" s="28">
        <v>0.6</v>
      </c>
      <c r="K457" s="28">
        <v>0.95</v>
      </c>
      <c r="L457" s="104">
        <f t="shared" si="53"/>
        <v>0.42749999999999994</v>
      </c>
      <c r="M457" s="104">
        <f t="shared" si="54"/>
        <v>0.32250000000000006</v>
      </c>
      <c r="N457" s="27"/>
      <c r="O457" s="27"/>
      <c r="P457" s="27"/>
      <c r="Q457" s="27"/>
    </row>
    <row r="458" spans="1:17" ht="43.5" customHeight="1" x14ac:dyDescent="0.3">
      <c r="A458" s="108">
        <f t="shared" si="58"/>
        <v>6</v>
      </c>
      <c r="B458" s="105" t="str">
        <f>VLOOKUP(LEFT(F458,2),Tácticas!C:D,2,FALSE)</f>
        <v>Denegacion de Servicio</v>
      </c>
      <c r="C458" s="46" t="str">
        <f t="shared" si="59"/>
        <v>DD</v>
      </c>
      <c r="D458" s="45" t="str">
        <f>VLOOKUP(LEFT(F458,6),Técnicas!C:D,2,FALSE)</f>
        <v>Denegacion de servicio pais lista negra</v>
      </c>
      <c r="E458" s="45" t="str">
        <f t="shared" si="60"/>
        <v>DD-EXT</v>
      </c>
      <c r="F458" s="74" t="s">
        <v>1448</v>
      </c>
      <c r="G458" s="102"/>
      <c r="H458" s="109"/>
      <c r="I458" s="28">
        <v>0.95</v>
      </c>
      <c r="J458" s="28">
        <v>0.8</v>
      </c>
      <c r="K458" s="28">
        <v>0.69</v>
      </c>
      <c r="L458" s="104">
        <f t="shared" si="53"/>
        <v>0.52439999999999998</v>
      </c>
      <c r="M458" s="104">
        <f t="shared" si="54"/>
        <v>0.42559999999999998</v>
      </c>
      <c r="N458" s="27"/>
      <c r="O458" s="27"/>
      <c r="P458" s="27"/>
      <c r="Q458" s="27"/>
    </row>
    <row r="459" spans="1:17" ht="43.5" customHeight="1" x14ac:dyDescent="0.3">
      <c r="A459" s="108">
        <f t="shared" si="58"/>
        <v>6</v>
      </c>
      <c r="B459" s="105" t="str">
        <f>VLOOKUP(LEFT(F459,2),Tácticas!C:D,2,FALSE)</f>
        <v>Acceso Fisico Comprometido</v>
      </c>
      <c r="C459" s="46" t="str">
        <f t="shared" si="59"/>
        <v>PH</v>
      </c>
      <c r="D459" s="45" t="str">
        <f>VLOOKUP(LEFT(F459,6),Técnicas!C:D,2,FALSE)</f>
        <v>Puertas externas</v>
      </c>
      <c r="E459" s="45" t="str">
        <f t="shared" si="60"/>
        <v>PH-MCK</v>
      </c>
      <c r="F459" s="74" t="s">
        <v>1449</v>
      </c>
      <c r="G459" s="102"/>
      <c r="H459" s="109"/>
      <c r="I459" s="28">
        <v>0.85</v>
      </c>
      <c r="J459" s="28">
        <v>0.6</v>
      </c>
      <c r="K459" s="28">
        <v>0.75</v>
      </c>
      <c r="L459" s="104">
        <f t="shared" si="53"/>
        <v>0.38250000000000001</v>
      </c>
      <c r="M459" s="104">
        <f t="shared" si="54"/>
        <v>0.46749999999999997</v>
      </c>
      <c r="N459" s="27"/>
      <c r="O459" s="27"/>
      <c r="P459" s="27"/>
      <c r="Q459" s="27"/>
    </row>
    <row r="460" spans="1:17" ht="43.5" customHeight="1" x14ac:dyDescent="0.3">
      <c r="A460" s="108">
        <f t="shared" si="58"/>
        <v>6</v>
      </c>
      <c r="B460" s="105" t="str">
        <f>VLOOKUP(LEFT(F460,2),Tácticas!C:D,2,FALSE)</f>
        <v>Listas de Negas Ips</v>
      </c>
      <c r="C460" s="46" t="str">
        <f t="shared" si="59"/>
        <v>BL</v>
      </c>
      <c r="D460" s="45" t="str">
        <f>VLOOKUP(LEFT(F460,6),Técnicas!C:D,2,FALSE)</f>
        <v>Conexiones desde China</v>
      </c>
      <c r="E460" s="45" t="str">
        <f t="shared" si="60"/>
        <v>BL-CIO</v>
      </c>
      <c r="F460" s="74" t="s">
        <v>1450</v>
      </c>
      <c r="G460" s="102"/>
      <c r="H460" s="109"/>
      <c r="I460" s="28">
        <v>0.92</v>
      </c>
      <c r="J460" s="28">
        <v>0.65</v>
      </c>
      <c r="K460" s="28">
        <v>0.59</v>
      </c>
      <c r="L460" s="104">
        <f t="shared" si="53"/>
        <v>0.35282000000000002</v>
      </c>
      <c r="M460" s="104">
        <f t="shared" si="54"/>
        <v>0.56718000000000002</v>
      </c>
      <c r="N460" s="27"/>
      <c r="O460" s="27"/>
      <c r="P460" s="27"/>
      <c r="Q460" s="27"/>
    </row>
    <row r="461" spans="1:17" ht="43.5" customHeight="1" x14ac:dyDescent="0.3">
      <c r="A461" s="108">
        <f t="shared" si="58"/>
        <v>6</v>
      </c>
      <c r="B461" s="105" t="str">
        <f>VLOOKUP(LEFT(F461,2),Tácticas!C:D,2,FALSE)</f>
        <v>Sabotaje</v>
      </c>
      <c r="C461" s="46" t="str">
        <f t="shared" si="59"/>
        <v>SD</v>
      </c>
      <c r="D461" s="45" t="str">
        <f>VLOOKUP(LEFT(F461,6),Técnicas!C:D,2,FALSE)</f>
        <v>Intento sabotaje equips</v>
      </c>
      <c r="E461" s="45" t="str">
        <f t="shared" si="60"/>
        <v>SD-ARL</v>
      </c>
      <c r="F461" s="74" t="s">
        <v>1451</v>
      </c>
      <c r="G461" s="102"/>
      <c r="H461" s="109"/>
      <c r="I461" s="28">
        <v>0.82</v>
      </c>
      <c r="J461" s="28">
        <v>0.7</v>
      </c>
      <c r="K461" s="28">
        <v>0.85</v>
      </c>
      <c r="L461" s="104">
        <f t="shared" si="53"/>
        <v>0.48789999999999994</v>
      </c>
      <c r="M461" s="104">
        <f t="shared" si="54"/>
        <v>0.33210000000000001</v>
      </c>
      <c r="N461" s="27"/>
      <c r="O461" s="27"/>
      <c r="P461" s="27"/>
      <c r="Q461" s="27"/>
    </row>
    <row r="462" spans="1:17" ht="43.5" customHeight="1" x14ac:dyDescent="0.3">
      <c r="A462" s="108">
        <f t="shared" si="58"/>
        <v>6</v>
      </c>
      <c r="B462" s="105" t="str">
        <f>VLOOKUP(LEFT(F462,2),Tácticas!C:D,2,FALSE)</f>
        <v>Violacion de Politicas Internas</v>
      </c>
      <c r="C462" s="46" t="str">
        <f t="shared" si="59"/>
        <v>PV</v>
      </c>
      <c r="D462" s="45" t="str">
        <f>VLOOKUP(LEFT(F462,6),Técnicas!C:D,2,FALSE)</f>
        <v>Uso de USB no cifrada</v>
      </c>
      <c r="E462" s="45" t="str">
        <f t="shared" si="60"/>
        <v>PV-ALR</v>
      </c>
      <c r="F462" s="74" t="s">
        <v>1452</v>
      </c>
      <c r="G462" s="102"/>
      <c r="H462" s="109"/>
      <c r="I462" s="28">
        <v>0.78</v>
      </c>
      <c r="J462" s="28">
        <v>0.63</v>
      </c>
      <c r="K462" s="28">
        <v>0.89</v>
      </c>
      <c r="L462" s="104">
        <f t="shared" si="53"/>
        <v>0.43734600000000001</v>
      </c>
      <c r="M462" s="104">
        <f t="shared" si="54"/>
        <v>0.34265400000000001</v>
      </c>
      <c r="N462" s="27"/>
      <c r="O462" s="27"/>
      <c r="P462" s="27"/>
      <c r="Q462" s="27"/>
    </row>
    <row r="463" spans="1:17" ht="43.5" customHeight="1" x14ac:dyDescent="0.3">
      <c r="A463" s="108">
        <f t="shared" si="58"/>
        <v>6</v>
      </c>
      <c r="B463" s="105" t="str">
        <f>VLOOKUP(LEFT(F463,2),Tácticas!C:D,2,FALSE)</f>
        <v>Fraude y Extorsion</v>
      </c>
      <c r="C463" s="46" t="str">
        <f t="shared" si="59"/>
        <v>FE</v>
      </c>
      <c r="D463" s="45" t="str">
        <f>VLOOKUP(LEFT(F463,6),Técnicas!C:D,2,FALSE)</f>
        <v>Intento de fraude</v>
      </c>
      <c r="E463" s="45" t="str">
        <f t="shared" si="60"/>
        <v>FE-INT</v>
      </c>
      <c r="F463" s="74" t="s">
        <v>1453</v>
      </c>
      <c r="G463" s="102"/>
      <c r="H463" s="109"/>
      <c r="I463" s="28">
        <v>0.78</v>
      </c>
      <c r="J463" s="28">
        <v>0.7</v>
      </c>
      <c r="K463" s="28">
        <v>0.85</v>
      </c>
      <c r="L463" s="104">
        <f t="shared" si="53"/>
        <v>0.4640999999999999</v>
      </c>
      <c r="M463" s="104">
        <f t="shared" si="54"/>
        <v>0.31590000000000013</v>
      </c>
      <c r="N463" s="27"/>
      <c r="O463" s="27"/>
      <c r="P463" s="27"/>
      <c r="Q463" s="27"/>
    </row>
    <row r="464" spans="1:17" ht="43.5" customHeight="1" x14ac:dyDescent="0.3">
      <c r="A464" s="108">
        <f t="shared" si="58"/>
        <v>6</v>
      </c>
      <c r="B464" s="105" t="str">
        <f>VLOOKUP(LEFT(F464,2),Tácticas!C:D,2,FALSE)</f>
        <v>Denegacion de Servicio</v>
      </c>
      <c r="C464" s="46" t="str">
        <f t="shared" si="59"/>
        <v>DD</v>
      </c>
      <c r="D464" s="45" t="str">
        <f>VLOOKUP(LEFT(F464,6),Técnicas!C:D,2,FALSE)</f>
        <v>Denegacion de servicio pais lista negra</v>
      </c>
      <c r="E464" s="45" t="str">
        <f t="shared" si="60"/>
        <v>DD-EXT</v>
      </c>
      <c r="F464" s="74" t="s">
        <v>1454</v>
      </c>
      <c r="G464" s="102"/>
      <c r="H464" s="109"/>
      <c r="I464" s="28">
        <v>0.9</v>
      </c>
      <c r="J464" s="28">
        <v>0.7</v>
      </c>
      <c r="K464" s="28">
        <v>0.5</v>
      </c>
      <c r="L464" s="104">
        <f t="shared" si="53"/>
        <v>0.315</v>
      </c>
      <c r="M464" s="104">
        <f t="shared" si="54"/>
        <v>0.58499999999999996</v>
      </c>
      <c r="N464" s="27"/>
      <c r="O464" s="27"/>
      <c r="P464" s="27"/>
      <c r="Q464" s="27"/>
    </row>
    <row r="465" spans="1:17" ht="43.5" customHeight="1" x14ac:dyDescent="0.3">
      <c r="A465" s="108">
        <f t="shared" si="58"/>
        <v>6</v>
      </c>
      <c r="B465" s="105" t="str">
        <f>VLOOKUP(LEFT(F465,2),Tácticas!C:D,2,FALSE)</f>
        <v>Acceso Fisico Comprometido</v>
      </c>
      <c r="C465" s="46" t="str">
        <f t="shared" si="59"/>
        <v>PH</v>
      </c>
      <c r="D465" s="45" t="str">
        <f>VLOOKUP(LEFT(F465,6),Técnicas!C:D,2,FALSE)</f>
        <v>Puertas externas</v>
      </c>
      <c r="E465" s="45" t="str">
        <f t="shared" si="60"/>
        <v>PH-MCK</v>
      </c>
      <c r="F465" s="74" t="s">
        <v>1455</v>
      </c>
      <c r="G465" s="102"/>
      <c r="H465" s="109"/>
      <c r="I465" s="28">
        <v>0.8</v>
      </c>
      <c r="J465" s="28">
        <v>0.5</v>
      </c>
      <c r="K465" s="28">
        <v>1</v>
      </c>
      <c r="L465" s="104">
        <f t="shared" si="53"/>
        <v>0.4</v>
      </c>
      <c r="M465" s="104">
        <f t="shared" si="54"/>
        <v>0.4</v>
      </c>
      <c r="N465" s="27"/>
      <c r="O465" s="27"/>
      <c r="P465" s="27"/>
      <c r="Q465" s="27"/>
    </row>
    <row r="466" spans="1:17" ht="43.5" customHeight="1" x14ac:dyDescent="0.3">
      <c r="A466" s="108">
        <f t="shared" si="58"/>
        <v>6</v>
      </c>
      <c r="B466" s="105" t="str">
        <f>VLOOKUP(LEFT(F466,2),Tácticas!C:D,2,FALSE)</f>
        <v>Listas de Negas Ips</v>
      </c>
      <c r="C466" s="46" t="str">
        <f t="shared" si="59"/>
        <v>BL</v>
      </c>
      <c r="D466" s="45" t="str">
        <f>VLOOKUP(LEFT(F466,6),Técnicas!C:D,2,FALSE)</f>
        <v>Conexiones desde China</v>
      </c>
      <c r="E466" s="45" t="str">
        <f t="shared" si="60"/>
        <v>BL-CIO</v>
      </c>
      <c r="F466" s="74" t="s">
        <v>1456</v>
      </c>
      <c r="G466" s="102"/>
      <c r="H466" s="109"/>
      <c r="I466" s="28">
        <v>0.85</v>
      </c>
      <c r="J466" s="28">
        <v>0.6</v>
      </c>
      <c r="K466" s="28">
        <v>0.68</v>
      </c>
      <c r="L466" s="104">
        <f t="shared" si="53"/>
        <v>0.34680000000000005</v>
      </c>
      <c r="M466" s="104">
        <f t="shared" si="54"/>
        <v>0.50319999999999987</v>
      </c>
      <c r="N466" s="27"/>
      <c r="O466" s="27"/>
      <c r="P466" s="27"/>
      <c r="Q466" s="27"/>
    </row>
    <row r="467" spans="1:17" ht="43.5" customHeight="1" x14ac:dyDescent="0.3">
      <c r="A467" s="108">
        <f t="shared" si="58"/>
        <v>6</v>
      </c>
      <c r="B467" s="105" t="str">
        <f>VLOOKUP(LEFT(F467,2),Tácticas!C:D,2,FALSE)</f>
        <v>Sabotaje</v>
      </c>
      <c r="C467" s="46" t="str">
        <f t="shared" si="59"/>
        <v>SD</v>
      </c>
      <c r="D467" s="45" t="str">
        <f>VLOOKUP(LEFT(F467,6),Técnicas!C:D,2,FALSE)</f>
        <v>Intento sabotaje equips</v>
      </c>
      <c r="E467" s="45" t="str">
        <f t="shared" si="60"/>
        <v>SD-ARL</v>
      </c>
      <c r="F467" s="74" t="s">
        <v>1457</v>
      </c>
      <c r="G467" s="102"/>
      <c r="H467" s="109"/>
      <c r="I467" s="28">
        <v>0.92</v>
      </c>
      <c r="J467" s="28">
        <v>0.65</v>
      </c>
      <c r="K467" s="28">
        <v>0.59</v>
      </c>
      <c r="L467" s="104">
        <f t="shared" si="53"/>
        <v>0.35282000000000002</v>
      </c>
      <c r="M467" s="104">
        <f t="shared" si="54"/>
        <v>0.56718000000000002</v>
      </c>
      <c r="N467" s="27"/>
      <c r="O467" s="27"/>
      <c r="P467" s="27"/>
      <c r="Q467" s="27"/>
    </row>
    <row r="468" spans="1:17" ht="43.5" customHeight="1" x14ac:dyDescent="0.3">
      <c r="A468" s="108">
        <f t="shared" si="58"/>
        <v>6</v>
      </c>
      <c r="B468" s="105" t="str">
        <f>VLOOKUP(LEFT(F468,2),Tácticas!C:D,2,FALSE)</f>
        <v>Violacion de Politicas Internas</v>
      </c>
      <c r="C468" s="46" t="str">
        <f t="shared" si="59"/>
        <v>PV</v>
      </c>
      <c r="D468" s="45" t="str">
        <f>VLOOKUP(LEFT(F468,6),Técnicas!C:D,2,FALSE)</f>
        <v>Uso de USB no cifrada</v>
      </c>
      <c r="E468" s="45" t="str">
        <f t="shared" si="60"/>
        <v>PV-ALR</v>
      </c>
      <c r="F468" s="74" t="s">
        <v>1458</v>
      </c>
      <c r="G468" s="102"/>
      <c r="H468" s="109"/>
      <c r="I468" s="28">
        <v>0.82</v>
      </c>
      <c r="J468" s="28">
        <v>0.7</v>
      </c>
      <c r="K468" s="28">
        <v>0.85</v>
      </c>
      <c r="L468" s="104">
        <f t="shared" si="53"/>
        <v>0.48789999999999994</v>
      </c>
      <c r="M468" s="104">
        <f t="shared" si="54"/>
        <v>0.33210000000000001</v>
      </c>
      <c r="N468" s="27"/>
      <c r="O468" s="27"/>
      <c r="P468" s="27"/>
      <c r="Q468" s="27"/>
    </row>
    <row r="469" spans="1:17" ht="43.5" customHeight="1" x14ac:dyDescent="0.3">
      <c r="A469" s="108">
        <f t="shared" si="58"/>
        <v>6</v>
      </c>
      <c r="B469" s="105" t="str">
        <f>VLOOKUP(LEFT(F469,2),Tácticas!C:D,2,FALSE)</f>
        <v>Fraude y Extorsion</v>
      </c>
      <c r="C469" s="46" t="str">
        <f t="shared" si="59"/>
        <v>FE</v>
      </c>
      <c r="D469" s="45" t="str">
        <f>VLOOKUP(LEFT(F469,6),Técnicas!C:D,2,FALSE)</f>
        <v>Intento de fraude</v>
      </c>
      <c r="E469" s="45" t="str">
        <f t="shared" si="60"/>
        <v>FE-INT</v>
      </c>
      <c r="F469" s="74" t="s">
        <v>1459</v>
      </c>
      <c r="G469" s="102"/>
      <c r="H469" s="109"/>
      <c r="I469" s="28">
        <v>0.78</v>
      </c>
      <c r="J469" s="28">
        <v>0.63</v>
      </c>
      <c r="K469" s="28">
        <v>0.89</v>
      </c>
      <c r="L469" s="104">
        <f t="shared" si="53"/>
        <v>0.43734600000000001</v>
      </c>
      <c r="M469" s="104">
        <f t="shared" si="54"/>
        <v>0.34265400000000001</v>
      </c>
      <c r="N469" s="27"/>
      <c r="O469" s="27"/>
      <c r="P469" s="27"/>
      <c r="Q469" s="27"/>
    </row>
    <row r="470" spans="1:17" ht="43.5" customHeight="1" x14ac:dyDescent="0.3">
      <c r="A470" s="108">
        <f t="shared" si="58"/>
        <v>6</v>
      </c>
      <c r="B470" s="105" t="str">
        <f>VLOOKUP(LEFT(F470,2),Tácticas!C:D,2,FALSE)</f>
        <v>Denegacion de Servicio</v>
      </c>
      <c r="C470" s="46" t="str">
        <f t="shared" si="59"/>
        <v>DD</v>
      </c>
      <c r="D470" s="45" t="str">
        <f>VLOOKUP(LEFT(F470,6),Técnicas!C:D,2,FALSE)</f>
        <v>Denegacion de servicio pais lista negra</v>
      </c>
      <c r="E470" s="45" t="str">
        <f t="shared" si="60"/>
        <v>DD-EXT</v>
      </c>
      <c r="F470" s="74" t="s">
        <v>1460</v>
      </c>
      <c r="G470" s="102"/>
      <c r="H470" s="109"/>
      <c r="I470" s="28">
        <v>0.78</v>
      </c>
      <c r="J470" s="28">
        <v>0.7</v>
      </c>
      <c r="K470" s="28">
        <v>0.68</v>
      </c>
      <c r="L470" s="104">
        <f t="shared" si="53"/>
        <v>0.37128</v>
      </c>
      <c r="M470" s="104">
        <f t="shared" si="54"/>
        <v>0.40872000000000003</v>
      </c>
      <c r="N470" s="27"/>
      <c r="O470" s="27"/>
      <c r="P470" s="27"/>
      <c r="Q470" s="27"/>
    </row>
    <row r="471" spans="1:17" ht="43.5" customHeight="1" x14ac:dyDescent="0.3">
      <c r="A471" s="108">
        <f t="shared" si="58"/>
        <v>6</v>
      </c>
      <c r="B471" s="105" t="str">
        <f>VLOOKUP(LEFT(F471,2),Tácticas!C:D,2,FALSE)</f>
        <v>Acceso Fisico Comprometido</v>
      </c>
      <c r="C471" s="46" t="str">
        <f t="shared" si="59"/>
        <v>PH</v>
      </c>
      <c r="D471" s="45" t="str">
        <f>VLOOKUP(LEFT(F471,6),Técnicas!C:D,2,FALSE)</f>
        <v>Puertas externas</v>
      </c>
      <c r="E471" s="45" t="str">
        <f t="shared" si="60"/>
        <v>PH-MCK</v>
      </c>
      <c r="F471" s="74" t="s">
        <v>1461</v>
      </c>
      <c r="G471" s="102"/>
      <c r="H471" s="109"/>
      <c r="I471" s="28">
        <v>0.75</v>
      </c>
      <c r="J471" s="28">
        <v>0.6</v>
      </c>
      <c r="K471" s="28">
        <v>0.95</v>
      </c>
      <c r="L471" s="104">
        <f t="shared" si="53"/>
        <v>0.42749999999999994</v>
      </c>
      <c r="M471" s="104">
        <f t="shared" si="54"/>
        <v>0.32250000000000006</v>
      </c>
      <c r="N471" s="27"/>
      <c r="O471" s="27"/>
      <c r="P471" s="27"/>
      <c r="Q471" s="27"/>
    </row>
    <row r="472" spans="1:17" ht="43.5" customHeight="1" x14ac:dyDescent="0.3">
      <c r="A472" s="108">
        <f t="shared" si="58"/>
        <v>6</v>
      </c>
      <c r="B472" s="105" t="str">
        <f>VLOOKUP(LEFT(F472,2),Tácticas!C:D,2,FALSE)</f>
        <v>Listas de Negas Ips</v>
      </c>
      <c r="C472" s="46" t="str">
        <f t="shared" si="59"/>
        <v>BL</v>
      </c>
      <c r="D472" s="45" t="str">
        <f>VLOOKUP(LEFT(F472,6),Técnicas!C:D,2,FALSE)</f>
        <v>Conexiones desde China</v>
      </c>
      <c r="E472" s="45" t="str">
        <f t="shared" si="60"/>
        <v>BL-CIO</v>
      </c>
      <c r="F472" s="74" t="s">
        <v>1462</v>
      </c>
      <c r="G472" s="102"/>
      <c r="H472" s="109"/>
      <c r="I472" s="28">
        <v>0.95</v>
      </c>
      <c r="J472" s="28">
        <v>0.8</v>
      </c>
      <c r="K472" s="28">
        <v>0.69</v>
      </c>
      <c r="L472" s="104">
        <f t="shared" si="53"/>
        <v>0.52439999999999998</v>
      </c>
      <c r="M472" s="104">
        <f t="shared" si="54"/>
        <v>0.42559999999999998</v>
      </c>
      <c r="N472" s="27"/>
      <c r="O472" s="27"/>
      <c r="P472" s="27"/>
      <c r="Q472" s="27"/>
    </row>
    <row r="473" spans="1:17" ht="43.5" customHeight="1" x14ac:dyDescent="0.3">
      <c r="A473" s="108">
        <f t="shared" si="58"/>
        <v>6</v>
      </c>
      <c r="B473" s="105" t="str">
        <f>VLOOKUP(LEFT(F473,2),Tácticas!C:D,2,FALSE)</f>
        <v>Sabotaje</v>
      </c>
      <c r="C473" s="46" t="str">
        <f t="shared" si="59"/>
        <v>SD</v>
      </c>
      <c r="D473" s="45" t="str">
        <f>VLOOKUP(LEFT(F473,6),Técnicas!C:D,2,FALSE)</f>
        <v>Intento sabotaje equips</v>
      </c>
      <c r="E473" s="45" t="str">
        <f t="shared" si="60"/>
        <v>SD-ARL</v>
      </c>
      <c r="F473" s="74" t="s">
        <v>1463</v>
      </c>
      <c r="G473" s="102"/>
      <c r="H473" s="109"/>
      <c r="I473" s="28">
        <v>0.82</v>
      </c>
      <c r="J473" s="28">
        <v>0.7</v>
      </c>
      <c r="K473" s="28">
        <v>0.85</v>
      </c>
      <c r="L473" s="104">
        <f t="shared" si="53"/>
        <v>0.48789999999999994</v>
      </c>
      <c r="M473" s="104">
        <f t="shared" si="54"/>
        <v>0.33210000000000001</v>
      </c>
      <c r="N473" s="27"/>
      <c r="O473" s="27"/>
      <c r="P473" s="27"/>
      <c r="Q473" s="27"/>
    </row>
    <row r="474" spans="1:17" ht="43.5" customHeight="1" x14ac:dyDescent="0.3">
      <c r="A474" s="108">
        <f t="shared" si="58"/>
        <v>6</v>
      </c>
      <c r="B474" s="105" t="str">
        <f>VLOOKUP(LEFT(F474,2),Tácticas!C:D,2,FALSE)</f>
        <v>Violacion de Politicas Internas</v>
      </c>
      <c r="C474" s="46" t="str">
        <f t="shared" si="59"/>
        <v>PV</v>
      </c>
      <c r="D474" s="45" t="str">
        <f>VLOOKUP(LEFT(F474,6),Técnicas!C:D,2,FALSE)</f>
        <v>Uso de USB no cifrada</v>
      </c>
      <c r="E474" s="45" t="str">
        <f t="shared" si="60"/>
        <v>PV-ALR</v>
      </c>
      <c r="F474" s="74" t="s">
        <v>1464</v>
      </c>
      <c r="G474" s="102"/>
      <c r="H474" s="109"/>
      <c r="I474" s="28">
        <v>0.78</v>
      </c>
      <c r="J474" s="28">
        <v>0.63</v>
      </c>
      <c r="K474" s="28">
        <v>0.89</v>
      </c>
      <c r="L474" s="104">
        <f t="shared" si="53"/>
        <v>0.43734600000000001</v>
      </c>
      <c r="M474" s="104">
        <f t="shared" si="54"/>
        <v>0.34265400000000001</v>
      </c>
      <c r="N474" s="27"/>
      <c r="O474" s="27"/>
      <c r="P474" s="27"/>
      <c r="Q474" s="27"/>
    </row>
    <row r="475" spans="1:17" ht="43.5" customHeight="1" x14ac:dyDescent="0.3">
      <c r="A475" s="108">
        <f t="shared" si="58"/>
        <v>6</v>
      </c>
      <c r="B475" s="105" t="str">
        <f>VLOOKUP(LEFT(F475,2),Tácticas!C:D,2,FALSE)</f>
        <v>Fraude y Extorsion</v>
      </c>
      <c r="C475" s="46" t="str">
        <f t="shared" si="59"/>
        <v>FE</v>
      </c>
      <c r="D475" s="45" t="str">
        <f>VLOOKUP(LEFT(F475,6),Técnicas!C:D,2,FALSE)</f>
        <v>Intento de fraude</v>
      </c>
      <c r="E475" s="45" t="str">
        <f t="shared" si="60"/>
        <v>FE-INT</v>
      </c>
      <c r="F475" s="74" t="s">
        <v>1465</v>
      </c>
      <c r="G475" s="102"/>
      <c r="H475" s="109"/>
      <c r="I475" s="28">
        <v>0.78</v>
      </c>
      <c r="J475" s="28">
        <v>0.7</v>
      </c>
      <c r="K475" s="28">
        <v>0.68</v>
      </c>
      <c r="L475" s="104">
        <f t="shared" si="53"/>
        <v>0.37128</v>
      </c>
      <c r="M475" s="104">
        <f t="shared" si="54"/>
        <v>0.40872000000000003</v>
      </c>
      <c r="N475" s="27"/>
      <c r="O475" s="27"/>
      <c r="P475" s="27"/>
      <c r="Q475" s="27"/>
    </row>
    <row r="476" spans="1:17" ht="43.5" customHeight="1" x14ac:dyDescent="0.3">
      <c r="A476" s="108">
        <f t="shared" si="58"/>
        <v>6</v>
      </c>
      <c r="B476" s="105" t="str">
        <f>VLOOKUP(LEFT(F476,2),Tácticas!C:D,2,FALSE)</f>
        <v>Denegacion de Servicio</v>
      </c>
      <c r="C476" s="46" t="str">
        <f t="shared" si="59"/>
        <v>DD</v>
      </c>
      <c r="D476" s="45" t="str">
        <f>VLOOKUP(LEFT(F476,6),Técnicas!C:D,2,FALSE)</f>
        <v>Denegacion de servicio pais lista negra</v>
      </c>
      <c r="E476" s="45" t="str">
        <f t="shared" si="60"/>
        <v>DD-EXT</v>
      </c>
      <c r="F476" s="74" t="s">
        <v>1466</v>
      </c>
      <c r="G476" s="102"/>
      <c r="H476" s="109"/>
      <c r="I476" s="28">
        <v>0.75</v>
      </c>
      <c r="J476" s="28">
        <v>0.6</v>
      </c>
      <c r="K476" s="28">
        <v>0.95</v>
      </c>
      <c r="L476" s="104">
        <f t="shared" si="53"/>
        <v>0.42749999999999994</v>
      </c>
      <c r="M476" s="104">
        <f t="shared" si="54"/>
        <v>0.32250000000000006</v>
      </c>
      <c r="N476" s="27"/>
      <c r="O476" s="27"/>
      <c r="P476" s="27"/>
      <c r="Q476" s="27"/>
    </row>
    <row r="477" spans="1:17" ht="43.5" customHeight="1" x14ac:dyDescent="0.3">
      <c r="A477" s="108">
        <f t="shared" si="58"/>
        <v>6</v>
      </c>
      <c r="B477" s="105" t="str">
        <f>VLOOKUP(LEFT(F477,2),Tácticas!C:D,2,FALSE)</f>
        <v>Acceso Fisico Comprometido</v>
      </c>
      <c r="C477" s="46" t="str">
        <f t="shared" si="59"/>
        <v>PH</v>
      </c>
      <c r="D477" s="45" t="str">
        <f>VLOOKUP(LEFT(F477,6),Técnicas!C:D,2,FALSE)</f>
        <v>Puertas externas</v>
      </c>
      <c r="E477" s="45" t="str">
        <f t="shared" si="60"/>
        <v>PH-MCK</v>
      </c>
      <c r="F477" s="74" t="s">
        <v>1467</v>
      </c>
      <c r="G477" s="102"/>
      <c r="H477" s="109"/>
      <c r="I477" s="28">
        <v>0.95</v>
      </c>
      <c r="J477" s="28">
        <v>0.8</v>
      </c>
      <c r="K477" s="28">
        <v>0.69</v>
      </c>
      <c r="L477" s="104">
        <f t="shared" si="53"/>
        <v>0.52439999999999998</v>
      </c>
      <c r="M477" s="104">
        <f t="shared" si="54"/>
        <v>0.42559999999999998</v>
      </c>
      <c r="N477" s="27"/>
      <c r="O477" s="27"/>
      <c r="P477" s="27"/>
      <c r="Q477" s="27"/>
    </row>
    <row r="478" spans="1:17" ht="43.5" customHeight="1" x14ac:dyDescent="0.3">
      <c r="A478" s="108">
        <f t="shared" si="58"/>
        <v>6</v>
      </c>
      <c r="B478" s="105" t="str">
        <f>VLOOKUP(LEFT(F478,2),Tácticas!C:D,2,FALSE)</f>
        <v>Listas de Negas Ips</v>
      </c>
      <c r="C478" s="46" t="str">
        <f t="shared" si="59"/>
        <v>BL</v>
      </c>
      <c r="D478" s="45" t="str">
        <f>VLOOKUP(LEFT(F478,6),Técnicas!C:D,2,FALSE)</f>
        <v>Conexiones desde China</v>
      </c>
      <c r="E478" s="45" t="str">
        <f t="shared" si="60"/>
        <v>BL-CIO</v>
      </c>
      <c r="F478" s="74" t="s">
        <v>1468</v>
      </c>
      <c r="G478" s="102"/>
      <c r="H478" s="109"/>
      <c r="I478" s="28">
        <v>0.85</v>
      </c>
      <c r="J478" s="28">
        <v>0.6</v>
      </c>
      <c r="K478" s="28">
        <v>0.75</v>
      </c>
      <c r="L478" s="104">
        <f t="shared" si="53"/>
        <v>0.38250000000000001</v>
      </c>
      <c r="M478" s="104">
        <f t="shared" si="54"/>
        <v>0.46749999999999997</v>
      </c>
      <c r="N478" s="27"/>
      <c r="O478" s="27"/>
      <c r="P478" s="27"/>
      <c r="Q478" s="27"/>
    </row>
    <row r="479" spans="1:17" ht="43.5" customHeight="1" x14ac:dyDescent="0.3">
      <c r="A479" s="108">
        <f t="shared" si="58"/>
        <v>6</v>
      </c>
      <c r="B479" s="105" t="str">
        <f>VLOOKUP(LEFT(F479,2),Tácticas!C:D,2,FALSE)</f>
        <v>Sabotaje</v>
      </c>
      <c r="C479" s="46" t="str">
        <f t="shared" si="59"/>
        <v>SD</v>
      </c>
      <c r="D479" s="45" t="str">
        <f>VLOOKUP(LEFT(F479,6),Técnicas!C:D,2,FALSE)</f>
        <v>Intento sabotaje equips</v>
      </c>
      <c r="E479" s="45" t="str">
        <f t="shared" si="60"/>
        <v>SD-ARL</v>
      </c>
      <c r="F479" s="74" t="s">
        <v>1469</v>
      </c>
      <c r="G479" s="102"/>
      <c r="H479" s="109"/>
      <c r="I479" s="28">
        <v>0.92</v>
      </c>
      <c r="J479" s="28">
        <v>0.65</v>
      </c>
      <c r="K479" s="28">
        <v>0.59</v>
      </c>
      <c r="L479" s="104">
        <f t="shared" si="53"/>
        <v>0.35282000000000002</v>
      </c>
      <c r="M479" s="104">
        <f t="shared" si="54"/>
        <v>0.56718000000000002</v>
      </c>
      <c r="N479" s="27"/>
      <c r="O479" s="27"/>
      <c r="P479" s="27"/>
      <c r="Q479" s="27"/>
    </row>
    <row r="480" spans="1:17" ht="43.5" customHeight="1" x14ac:dyDescent="0.3">
      <c r="A480" s="108">
        <f t="shared" si="58"/>
        <v>6</v>
      </c>
      <c r="B480" s="105" t="str">
        <f>VLOOKUP(LEFT(F480,2),Tácticas!C:D,2,FALSE)</f>
        <v>Violacion de Politicas Internas</v>
      </c>
      <c r="C480" s="46" t="str">
        <f t="shared" si="59"/>
        <v>PV</v>
      </c>
      <c r="D480" s="45" t="str">
        <f>VLOOKUP(LEFT(F480,6),Técnicas!C:D,2,FALSE)</f>
        <v>Uso de USB no cifrada</v>
      </c>
      <c r="E480" s="45" t="str">
        <f t="shared" si="60"/>
        <v>PV-ALR</v>
      </c>
      <c r="F480" s="74" t="s">
        <v>1470</v>
      </c>
      <c r="G480" s="102"/>
      <c r="H480" s="109"/>
      <c r="I480" s="28">
        <v>0.82</v>
      </c>
      <c r="J480" s="28">
        <v>0.7</v>
      </c>
      <c r="K480" s="28">
        <v>0.85</v>
      </c>
      <c r="L480" s="104">
        <f t="shared" si="53"/>
        <v>0.48789999999999994</v>
      </c>
      <c r="M480" s="104">
        <f t="shared" si="54"/>
        <v>0.33210000000000001</v>
      </c>
      <c r="N480" s="27"/>
      <c r="O480" s="27"/>
      <c r="P480" s="27"/>
      <c r="Q480" s="27"/>
    </row>
    <row r="481" spans="1:17" ht="43.5" customHeight="1" x14ac:dyDescent="0.3">
      <c r="A481" s="108">
        <f t="shared" si="58"/>
        <v>6</v>
      </c>
      <c r="B481" s="105" t="str">
        <f>VLOOKUP(LEFT(F481,2),Tácticas!C:D,2,FALSE)</f>
        <v>Fraude y Extorsion</v>
      </c>
      <c r="C481" s="46" t="str">
        <f t="shared" si="59"/>
        <v>FE</v>
      </c>
      <c r="D481" s="45" t="str">
        <f>VLOOKUP(LEFT(F481,6),Técnicas!C:D,2,FALSE)</f>
        <v>Intento de fraude</v>
      </c>
      <c r="E481" s="45" t="str">
        <f t="shared" si="60"/>
        <v>FE-INT</v>
      </c>
      <c r="F481" s="74" t="s">
        <v>1471</v>
      </c>
      <c r="G481" s="102"/>
      <c r="H481" s="109"/>
      <c r="I481" s="28">
        <v>0.78</v>
      </c>
      <c r="J481" s="28">
        <v>0.63</v>
      </c>
      <c r="K481" s="28">
        <v>0.89</v>
      </c>
      <c r="L481" s="104">
        <f t="shared" si="53"/>
        <v>0.43734600000000001</v>
      </c>
      <c r="M481" s="104">
        <f t="shared" si="54"/>
        <v>0.34265400000000001</v>
      </c>
      <c r="N481" s="27"/>
      <c r="O481" s="27"/>
      <c r="P481" s="27"/>
      <c r="Q481" s="27"/>
    </row>
    <row r="482" spans="1:17" ht="43.5" customHeight="1" x14ac:dyDescent="0.3">
      <c r="A482" s="108">
        <f t="shared" si="58"/>
        <v>6</v>
      </c>
      <c r="B482" s="105" t="str">
        <f>VLOOKUP(LEFT(F482,2),Tácticas!C:D,2,FALSE)</f>
        <v>Denegacion de Servicio</v>
      </c>
      <c r="C482" s="46" t="str">
        <f t="shared" si="59"/>
        <v>DD</v>
      </c>
      <c r="D482" s="45" t="str">
        <f>VLOOKUP(LEFT(F482,6),Técnicas!C:D,2,FALSE)</f>
        <v>Denegacion de servicio pais lista negra</v>
      </c>
      <c r="E482" s="45" t="str">
        <f t="shared" si="60"/>
        <v>DD-EXT</v>
      </c>
      <c r="F482" s="74" t="s">
        <v>1472</v>
      </c>
      <c r="G482" s="102"/>
      <c r="H482" s="109"/>
      <c r="I482" s="28">
        <v>0.78</v>
      </c>
      <c r="J482" s="28">
        <v>0.7</v>
      </c>
      <c r="K482" s="28">
        <v>0.85</v>
      </c>
      <c r="L482" s="104">
        <f t="shared" si="53"/>
        <v>0.4640999999999999</v>
      </c>
      <c r="M482" s="104">
        <f t="shared" si="54"/>
        <v>0.31590000000000013</v>
      </c>
      <c r="N482" s="27"/>
      <c r="O482" s="27"/>
      <c r="P482" s="27"/>
      <c r="Q482" s="27"/>
    </row>
    <row r="483" spans="1:17" ht="43.5" customHeight="1" x14ac:dyDescent="0.3">
      <c r="A483" s="108">
        <f t="shared" si="58"/>
        <v>6</v>
      </c>
      <c r="B483" s="105" t="str">
        <f>VLOOKUP(LEFT(F483,2),Tácticas!C:D,2,FALSE)</f>
        <v>Acceso Fisico Comprometido</v>
      </c>
      <c r="C483" s="46" t="str">
        <f t="shared" si="59"/>
        <v>PH</v>
      </c>
      <c r="D483" s="45" t="str">
        <f>VLOOKUP(LEFT(F483,6),Técnicas!C:D,2,FALSE)</f>
        <v>Puertas externas</v>
      </c>
      <c r="E483" s="45" t="str">
        <f t="shared" si="60"/>
        <v>PH-MCK</v>
      </c>
      <c r="F483" s="74" t="s">
        <v>1473</v>
      </c>
      <c r="G483" s="102"/>
      <c r="H483" s="109"/>
      <c r="I483" s="28">
        <v>0.9</v>
      </c>
      <c r="J483" s="28">
        <v>0.7</v>
      </c>
      <c r="K483" s="28">
        <v>0.5</v>
      </c>
      <c r="L483" s="104">
        <f t="shared" si="53"/>
        <v>0.315</v>
      </c>
      <c r="M483" s="104">
        <f t="shared" si="54"/>
        <v>0.58499999999999996</v>
      </c>
      <c r="N483" s="27"/>
      <c r="O483" s="27"/>
      <c r="P483" s="27"/>
      <c r="Q483" s="27"/>
    </row>
    <row r="484" spans="1:17" ht="43.5" customHeight="1" x14ac:dyDescent="0.3">
      <c r="A484" s="108">
        <f t="shared" si="58"/>
        <v>6</v>
      </c>
      <c r="B484" s="105" t="str">
        <f>VLOOKUP(LEFT(F484,2),Tácticas!C:D,2,FALSE)</f>
        <v>Listas de Negas Ips</v>
      </c>
      <c r="C484" s="46" t="str">
        <f t="shared" si="59"/>
        <v>BL</v>
      </c>
      <c r="D484" s="45" t="str">
        <f>VLOOKUP(LEFT(F484,6),Técnicas!C:D,2,FALSE)</f>
        <v>Conexiones desde China</v>
      </c>
      <c r="E484" s="45" t="str">
        <f t="shared" si="60"/>
        <v>BL-CIO</v>
      </c>
      <c r="F484" s="74" t="s">
        <v>1474</v>
      </c>
      <c r="G484" s="102"/>
      <c r="H484" s="109"/>
      <c r="I484" s="28">
        <v>0.8</v>
      </c>
      <c r="J484" s="28">
        <v>0.5</v>
      </c>
      <c r="K484" s="28">
        <v>1</v>
      </c>
      <c r="L484" s="104">
        <f t="shared" si="53"/>
        <v>0.4</v>
      </c>
      <c r="M484" s="104">
        <f t="shared" si="54"/>
        <v>0.4</v>
      </c>
      <c r="N484" s="27"/>
      <c r="O484" s="27"/>
      <c r="P484" s="27"/>
      <c r="Q484" s="27"/>
    </row>
    <row r="485" spans="1:17" ht="43.5" customHeight="1" x14ac:dyDescent="0.3">
      <c r="A485" s="108">
        <f t="shared" si="58"/>
        <v>6</v>
      </c>
      <c r="B485" s="105" t="str">
        <f>VLOOKUP(LEFT(F485,2),Tácticas!C:D,2,FALSE)</f>
        <v>Sabotaje</v>
      </c>
      <c r="C485" s="46" t="str">
        <f t="shared" si="59"/>
        <v>SD</v>
      </c>
      <c r="D485" s="45" t="str">
        <f>VLOOKUP(LEFT(F485,6),Técnicas!C:D,2,FALSE)</f>
        <v>Intento sabotaje equips</v>
      </c>
      <c r="E485" s="45" t="str">
        <f t="shared" si="60"/>
        <v>SD-ARL</v>
      </c>
      <c r="F485" s="74" t="s">
        <v>1475</v>
      </c>
      <c r="G485" s="102"/>
      <c r="H485" s="109"/>
      <c r="I485" s="28">
        <v>0.85</v>
      </c>
      <c r="J485" s="28">
        <v>0.6</v>
      </c>
      <c r="K485" s="28">
        <v>0.68</v>
      </c>
      <c r="L485" s="104">
        <f t="shared" si="53"/>
        <v>0.34680000000000005</v>
      </c>
      <c r="M485" s="104">
        <f t="shared" si="54"/>
        <v>0.50319999999999987</v>
      </c>
      <c r="N485" s="27"/>
      <c r="O485" s="27"/>
      <c r="P485" s="27"/>
      <c r="Q485" s="27"/>
    </row>
    <row r="486" spans="1:17" ht="43.5" customHeight="1" x14ac:dyDescent="0.3">
      <c r="A486" s="108">
        <f t="shared" si="58"/>
        <v>6</v>
      </c>
      <c r="B486" s="105" t="str">
        <f>VLOOKUP(LEFT(F486,2),Tácticas!C:D,2,FALSE)</f>
        <v>Violacion de Politicas Internas</v>
      </c>
      <c r="C486" s="46" t="str">
        <f t="shared" si="59"/>
        <v>PV</v>
      </c>
      <c r="D486" s="45" t="str">
        <f>VLOOKUP(LEFT(F486,6),Técnicas!C:D,2,FALSE)</f>
        <v>Uso de USB no cifrada</v>
      </c>
      <c r="E486" s="45" t="str">
        <f t="shared" si="60"/>
        <v>PV-ALR</v>
      </c>
      <c r="F486" s="74" t="s">
        <v>1476</v>
      </c>
      <c r="G486" s="102"/>
      <c r="H486" s="109"/>
      <c r="I486" s="28">
        <v>0.92</v>
      </c>
      <c r="J486" s="28">
        <v>0.65</v>
      </c>
      <c r="K486" s="28">
        <v>0.59</v>
      </c>
      <c r="L486" s="104">
        <f t="shared" si="53"/>
        <v>0.35282000000000002</v>
      </c>
      <c r="M486" s="104">
        <f t="shared" si="54"/>
        <v>0.56718000000000002</v>
      </c>
      <c r="N486" s="27"/>
      <c r="O486" s="27"/>
      <c r="P486" s="27"/>
      <c r="Q486" s="27"/>
    </row>
    <row r="487" spans="1:17" ht="43.5" customHeight="1" x14ac:dyDescent="0.3">
      <c r="A487" s="108">
        <f t="shared" ref="A487:A536" si="61">COUNTIF(E:E,E487)</f>
        <v>6</v>
      </c>
      <c r="B487" s="105" t="str">
        <f>VLOOKUP(LEFT(F487,2),Tácticas!C:D,2,FALSE)</f>
        <v>Reconnaissance</v>
      </c>
      <c r="C487" s="46" t="str">
        <f t="shared" ref="C487:C536" si="62">LEFT(E487,2)</f>
        <v>RE</v>
      </c>
      <c r="D487" s="45" t="str">
        <f>VLOOKUP(LEFT(F487,6),Técnicas!C:D,2,FALSE)</f>
        <v>Active Scanning</v>
      </c>
      <c r="E487" s="45" t="str">
        <f t="shared" ref="E487:E536" si="63">LEFT(F487,6)</f>
        <v>RE-POS</v>
      </c>
      <c r="F487" s="74" t="s">
        <v>1745</v>
      </c>
      <c r="G487" s="102"/>
      <c r="H487" s="109"/>
      <c r="I487" s="28"/>
      <c r="J487" s="28"/>
      <c r="K487" s="28"/>
      <c r="L487" s="104"/>
      <c r="M487" s="104"/>
      <c r="N487" s="27"/>
      <c r="O487" s="27"/>
      <c r="P487" s="27"/>
      <c r="Q487" s="27"/>
    </row>
    <row r="488" spans="1:17" ht="43.5" customHeight="1" x14ac:dyDescent="0.3">
      <c r="A488" s="108">
        <f t="shared" si="61"/>
        <v>6</v>
      </c>
      <c r="B488" s="105" t="str">
        <f>VLOOKUP(LEFT(F488,2),Tácticas!C:D,2,FALSE)</f>
        <v>Reconnaissance</v>
      </c>
      <c r="C488" s="46" t="str">
        <f t="shared" si="62"/>
        <v>RE</v>
      </c>
      <c r="D488" s="45" t="str">
        <f>VLOOKUP(LEFT(F488,6),Técnicas!C:D,2,FALSE)</f>
        <v>Gather Victim Host Information</v>
      </c>
      <c r="E488" s="45" t="str">
        <f t="shared" si="63"/>
        <v>RE-MAP</v>
      </c>
      <c r="F488" s="74" t="s">
        <v>1746</v>
      </c>
      <c r="G488" s="102"/>
      <c r="H488" s="109"/>
      <c r="I488" s="28"/>
      <c r="J488" s="28"/>
      <c r="K488" s="28"/>
      <c r="L488" s="104"/>
      <c r="M488" s="104"/>
      <c r="N488" s="27"/>
      <c r="O488" s="27"/>
      <c r="P488" s="27"/>
      <c r="Q488" s="27"/>
    </row>
    <row r="489" spans="1:17" ht="43.5" customHeight="1" x14ac:dyDescent="0.3">
      <c r="A489" s="108">
        <f t="shared" si="61"/>
        <v>6</v>
      </c>
      <c r="B489" s="105" t="str">
        <f>VLOOKUP(LEFT(F489,2),Tácticas!C:D,2,FALSE)</f>
        <v>Reconnaissance</v>
      </c>
      <c r="C489" s="46" t="str">
        <f t="shared" si="62"/>
        <v>RE</v>
      </c>
      <c r="D489" s="45" t="str">
        <f>VLOOKUP(LEFT(F489,6),Técnicas!C:D,2,FALSE)</f>
        <v>Gather Victim Identity Information</v>
      </c>
      <c r="E489" s="45" t="str">
        <f t="shared" si="63"/>
        <v>RE-FIP</v>
      </c>
      <c r="F489" s="74" t="s">
        <v>1747</v>
      </c>
      <c r="G489" s="102"/>
      <c r="H489" s="109"/>
      <c r="I489" s="28"/>
      <c r="J489" s="28"/>
      <c r="K489" s="28"/>
      <c r="L489" s="104"/>
      <c r="M489" s="104"/>
      <c r="N489" s="27"/>
      <c r="O489" s="27"/>
      <c r="P489" s="27"/>
      <c r="Q489" s="27"/>
    </row>
    <row r="490" spans="1:17" ht="43.5" customHeight="1" x14ac:dyDescent="0.3">
      <c r="A490" s="108">
        <f t="shared" si="61"/>
        <v>6</v>
      </c>
      <c r="B490" s="105" t="str">
        <f>VLOOKUP(LEFT(F490,2),Tácticas!C:D,2,FALSE)</f>
        <v>Reconnaissance</v>
      </c>
      <c r="C490" s="46" t="str">
        <f t="shared" si="62"/>
        <v>RE</v>
      </c>
      <c r="D490" s="45" t="str">
        <f>VLOOKUP(LEFT(F490,6),Técnicas!C:D,2,FALSE)</f>
        <v xml:space="preserve">Gather Victim Network Information </v>
      </c>
      <c r="E490" s="45" t="str">
        <f t="shared" si="63"/>
        <v>RE-PAS</v>
      </c>
      <c r="F490" s="74" t="s">
        <v>1748</v>
      </c>
      <c r="G490" s="102"/>
      <c r="H490" s="109"/>
      <c r="I490" s="28"/>
      <c r="J490" s="28"/>
      <c r="K490" s="28"/>
      <c r="L490" s="104"/>
      <c r="M490" s="104"/>
      <c r="N490" s="27"/>
      <c r="O490" s="27"/>
      <c r="P490" s="27"/>
      <c r="Q490" s="27"/>
    </row>
    <row r="491" spans="1:17" ht="43.5" customHeight="1" x14ac:dyDescent="0.3">
      <c r="A491" s="108">
        <f t="shared" si="61"/>
        <v>6</v>
      </c>
      <c r="B491" s="105" t="str">
        <f>VLOOKUP(LEFT(F491,2),Tácticas!C:D,2,FALSE)</f>
        <v>Reconnaissance</v>
      </c>
      <c r="C491" s="46" t="str">
        <f t="shared" si="62"/>
        <v>RE</v>
      </c>
      <c r="D491" s="45" t="str">
        <f>VLOOKUP(LEFT(F491,6),Técnicas!C:D,2,FALSE)</f>
        <v xml:space="preserve">Gather Victim Org Information </v>
      </c>
      <c r="E491" s="45" t="str">
        <f t="shared" si="63"/>
        <v>RE-BRU</v>
      </c>
      <c r="F491" s="74" t="s">
        <v>1749</v>
      </c>
      <c r="G491" s="102"/>
      <c r="H491" s="109"/>
      <c r="I491" s="28"/>
      <c r="J491" s="28"/>
      <c r="K491" s="28"/>
      <c r="L491" s="104"/>
      <c r="M491" s="104"/>
      <c r="N491" s="27"/>
      <c r="O491" s="27"/>
      <c r="P491" s="27"/>
      <c r="Q491" s="27"/>
    </row>
    <row r="492" spans="1:17" ht="43.5" customHeight="1" x14ac:dyDescent="0.3">
      <c r="A492" s="108">
        <f t="shared" si="61"/>
        <v>6</v>
      </c>
      <c r="B492" s="105" t="str">
        <f>VLOOKUP(LEFT(F492,2),Tácticas!C:D,2,FALSE)</f>
        <v>Reconnaissance</v>
      </c>
      <c r="C492" s="46" t="str">
        <f t="shared" si="62"/>
        <v>RE</v>
      </c>
      <c r="D492" s="45" t="str">
        <f>VLOOKUP(LEFT(F492,6),Técnicas!C:D,2,FALSE)</f>
        <v>Phishing for Information</v>
      </c>
      <c r="E492" s="45" t="str">
        <f t="shared" si="63"/>
        <v>RE-SEN</v>
      </c>
      <c r="F492" s="74" t="s">
        <v>1750</v>
      </c>
      <c r="G492" s="102"/>
      <c r="H492" s="109"/>
      <c r="I492" s="28"/>
      <c r="J492" s="28"/>
      <c r="K492" s="28"/>
      <c r="L492" s="104"/>
      <c r="M492" s="104"/>
      <c r="N492" s="27"/>
      <c r="O492" s="27"/>
      <c r="P492" s="27"/>
      <c r="Q492" s="27"/>
    </row>
    <row r="493" spans="1:17" ht="43.5" customHeight="1" x14ac:dyDescent="0.3">
      <c r="A493" s="108">
        <f t="shared" si="61"/>
        <v>6</v>
      </c>
      <c r="B493" s="105" t="str">
        <f>VLOOKUP(LEFT(F493,2),Tácticas!C:D,2,FALSE)</f>
        <v>Reconnaissance</v>
      </c>
      <c r="C493" s="46" t="str">
        <f t="shared" si="62"/>
        <v>RE</v>
      </c>
      <c r="D493" s="45" t="str">
        <f>VLOOKUP(LEFT(F493,6),Técnicas!C:D,2,FALSE)</f>
        <v>Search Closed Sources</v>
      </c>
      <c r="E493" s="45" t="str">
        <f t="shared" si="63"/>
        <v>RE-PHI</v>
      </c>
      <c r="F493" s="74" t="s">
        <v>1751</v>
      </c>
      <c r="G493" s="102"/>
      <c r="H493" s="109"/>
      <c r="I493" s="28"/>
      <c r="J493" s="28"/>
      <c r="K493" s="28"/>
      <c r="L493" s="104"/>
      <c r="M493" s="104"/>
      <c r="N493" s="27"/>
      <c r="O493" s="27"/>
      <c r="P493" s="27"/>
      <c r="Q493" s="27"/>
    </row>
    <row r="494" spans="1:17" ht="43.5" customHeight="1" x14ac:dyDescent="0.3">
      <c r="A494" s="108">
        <f t="shared" si="61"/>
        <v>6</v>
      </c>
      <c r="B494" s="105" t="str">
        <f>VLOOKUP(LEFT(F494,2),Tácticas!C:D,2,FALSE)</f>
        <v>Reconnaissance</v>
      </c>
      <c r="C494" s="46" t="str">
        <f t="shared" si="62"/>
        <v>RE</v>
      </c>
      <c r="D494" s="45" t="str">
        <f>VLOOKUP(LEFT(F494,6),Técnicas!C:D,2,FALSE)</f>
        <v>Search Open Technical Databases</v>
      </c>
      <c r="E494" s="45" t="str">
        <f t="shared" si="63"/>
        <v>RE-SOD</v>
      </c>
      <c r="F494" s="74" t="s">
        <v>1752</v>
      </c>
      <c r="G494" s="102"/>
      <c r="H494" s="109"/>
      <c r="I494" s="28"/>
      <c r="J494" s="28"/>
      <c r="K494" s="28"/>
      <c r="L494" s="104"/>
      <c r="M494" s="104"/>
      <c r="N494" s="27"/>
      <c r="O494" s="27"/>
      <c r="P494" s="27"/>
      <c r="Q494" s="27"/>
    </row>
    <row r="495" spans="1:17" ht="43.5" customHeight="1" x14ac:dyDescent="0.3">
      <c r="A495" s="108">
        <f t="shared" si="61"/>
        <v>6</v>
      </c>
      <c r="B495" s="105" t="str">
        <f>VLOOKUP(LEFT(F495,2),Tácticas!C:D,2,FALSE)</f>
        <v>Reconnaissance</v>
      </c>
      <c r="C495" s="46" t="str">
        <f t="shared" si="62"/>
        <v>RE</v>
      </c>
      <c r="D495" s="45" t="str">
        <f>VLOOKUP(LEFT(F495,6),Técnicas!C:D,2,FALSE)</f>
        <v xml:space="preserve">Search Open Websites/Domains </v>
      </c>
      <c r="E495" s="45" t="str">
        <f t="shared" si="63"/>
        <v>RE-SOW</v>
      </c>
      <c r="F495" s="74" t="s">
        <v>1753</v>
      </c>
      <c r="G495" s="102"/>
      <c r="H495" s="109"/>
      <c r="I495" s="28"/>
      <c r="J495" s="28"/>
      <c r="K495" s="28"/>
      <c r="L495" s="104"/>
      <c r="M495" s="104"/>
      <c r="N495" s="27"/>
      <c r="O495" s="27"/>
      <c r="P495" s="27"/>
      <c r="Q495" s="27"/>
    </row>
    <row r="496" spans="1:17" ht="43.5" customHeight="1" x14ac:dyDescent="0.3">
      <c r="A496" s="108">
        <f t="shared" si="61"/>
        <v>6</v>
      </c>
      <c r="B496" s="105" t="str">
        <f>VLOOKUP(LEFT(F496,2),Tácticas!C:D,2,FALSE)</f>
        <v>Reconnaissance</v>
      </c>
      <c r="C496" s="46" t="str">
        <f t="shared" si="62"/>
        <v>RE</v>
      </c>
      <c r="D496" s="45" t="str">
        <f>VLOOKUP(LEFT(F496,6),Técnicas!C:D,2,FALSE)</f>
        <v>Search Victim-Owned Websites</v>
      </c>
      <c r="E496" s="45" t="str">
        <f t="shared" si="63"/>
        <v>RE-SVW</v>
      </c>
      <c r="F496" s="74" t="s">
        <v>1754</v>
      </c>
      <c r="G496" s="102"/>
      <c r="H496" s="109"/>
      <c r="I496" s="28"/>
      <c r="J496" s="28"/>
      <c r="K496" s="28"/>
      <c r="L496" s="104"/>
      <c r="M496" s="104"/>
      <c r="N496" s="27"/>
      <c r="O496" s="27"/>
      <c r="P496" s="27"/>
      <c r="Q496" s="27"/>
    </row>
    <row r="497" spans="1:17" ht="43.5" customHeight="1" x14ac:dyDescent="0.3">
      <c r="A497" s="108">
        <f t="shared" si="61"/>
        <v>6</v>
      </c>
      <c r="B497" s="105" t="str">
        <f>VLOOKUP(LEFT(F497,2),Tácticas!C:D,2,FALSE)</f>
        <v>Reconnaissance</v>
      </c>
      <c r="C497" s="46" t="str">
        <f t="shared" si="62"/>
        <v>RE</v>
      </c>
      <c r="D497" s="45" t="str">
        <f>VLOOKUP(LEFT(F497,6),Técnicas!C:D,2,FALSE)</f>
        <v>Active Scanning</v>
      </c>
      <c r="E497" s="45" t="str">
        <f t="shared" si="63"/>
        <v>RE-POS</v>
      </c>
      <c r="F497" s="74" t="s">
        <v>1755</v>
      </c>
      <c r="G497" s="102"/>
      <c r="H497" s="109"/>
      <c r="I497" s="28"/>
      <c r="J497" s="28"/>
      <c r="K497" s="28"/>
      <c r="L497" s="104"/>
      <c r="M497" s="104"/>
      <c r="N497" s="27"/>
      <c r="O497" s="27"/>
      <c r="P497" s="27"/>
      <c r="Q497" s="27"/>
    </row>
    <row r="498" spans="1:17" ht="43.5" customHeight="1" x14ac:dyDescent="0.3">
      <c r="A498" s="108">
        <f t="shared" si="61"/>
        <v>6</v>
      </c>
      <c r="B498" s="105" t="str">
        <f>VLOOKUP(LEFT(F498,2),Tácticas!C:D,2,FALSE)</f>
        <v>Reconnaissance</v>
      </c>
      <c r="C498" s="46" t="str">
        <f t="shared" si="62"/>
        <v>RE</v>
      </c>
      <c r="D498" s="45" t="str">
        <f>VLOOKUP(LEFT(F498,6),Técnicas!C:D,2,FALSE)</f>
        <v>Gather Victim Host Information</v>
      </c>
      <c r="E498" s="45" t="str">
        <f t="shared" si="63"/>
        <v>RE-MAP</v>
      </c>
      <c r="F498" s="74" t="s">
        <v>1756</v>
      </c>
      <c r="G498" s="102"/>
      <c r="H498" s="109"/>
      <c r="I498" s="28"/>
      <c r="J498" s="28"/>
      <c r="K498" s="28"/>
      <c r="L498" s="104"/>
      <c r="M498" s="104"/>
      <c r="N498" s="27"/>
      <c r="O498" s="27"/>
      <c r="P498" s="27"/>
      <c r="Q498" s="27"/>
    </row>
    <row r="499" spans="1:17" ht="43.5" customHeight="1" x14ac:dyDescent="0.3">
      <c r="A499" s="108">
        <f t="shared" si="61"/>
        <v>6</v>
      </c>
      <c r="B499" s="105" t="str">
        <f>VLOOKUP(LEFT(F499,2),Tácticas!C:D,2,FALSE)</f>
        <v>Reconnaissance</v>
      </c>
      <c r="C499" s="46" t="str">
        <f t="shared" si="62"/>
        <v>RE</v>
      </c>
      <c r="D499" s="45" t="str">
        <f>VLOOKUP(LEFT(F499,6),Técnicas!C:D,2,FALSE)</f>
        <v>Gather Victim Identity Information</v>
      </c>
      <c r="E499" s="45" t="str">
        <f t="shared" si="63"/>
        <v>RE-FIP</v>
      </c>
      <c r="F499" s="74" t="s">
        <v>1757</v>
      </c>
      <c r="G499" s="102"/>
      <c r="H499" s="109"/>
      <c r="I499" s="28"/>
      <c r="J499" s="28"/>
      <c r="K499" s="28"/>
      <c r="L499" s="104"/>
      <c r="M499" s="104"/>
      <c r="N499" s="27"/>
      <c r="O499" s="27"/>
      <c r="P499" s="27"/>
      <c r="Q499" s="27"/>
    </row>
    <row r="500" spans="1:17" ht="43.5" customHeight="1" x14ac:dyDescent="0.3">
      <c r="A500" s="108">
        <f t="shared" si="61"/>
        <v>6</v>
      </c>
      <c r="B500" s="105" t="str">
        <f>VLOOKUP(LEFT(F500,2),Tácticas!C:D,2,FALSE)</f>
        <v>Reconnaissance</v>
      </c>
      <c r="C500" s="46" t="str">
        <f t="shared" si="62"/>
        <v>RE</v>
      </c>
      <c r="D500" s="45" t="str">
        <f>VLOOKUP(LEFT(F500,6),Técnicas!C:D,2,FALSE)</f>
        <v xml:space="preserve">Gather Victim Network Information </v>
      </c>
      <c r="E500" s="45" t="str">
        <f t="shared" si="63"/>
        <v>RE-PAS</v>
      </c>
      <c r="F500" s="74" t="s">
        <v>1758</v>
      </c>
      <c r="G500" s="102"/>
      <c r="H500" s="109"/>
      <c r="I500" s="28"/>
      <c r="J500" s="28"/>
      <c r="K500" s="28"/>
      <c r="L500" s="104"/>
      <c r="M500" s="104"/>
      <c r="N500" s="27"/>
      <c r="O500" s="27"/>
      <c r="P500" s="27"/>
      <c r="Q500" s="27"/>
    </row>
    <row r="501" spans="1:17" ht="43.5" customHeight="1" x14ac:dyDescent="0.3">
      <c r="A501" s="108">
        <f t="shared" si="61"/>
        <v>6</v>
      </c>
      <c r="B501" s="105" t="str">
        <f>VLOOKUP(LEFT(F501,2),Tácticas!C:D,2,FALSE)</f>
        <v>Reconnaissance</v>
      </c>
      <c r="C501" s="46" t="str">
        <f t="shared" si="62"/>
        <v>RE</v>
      </c>
      <c r="D501" s="45" t="str">
        <f>VLOOKUP(LEFT(F501,6),Técnicas!C:D,2,FALSE)</f>
        <v xml:space="preserve">Gather Victim Org Information </v>
      </c>
      <c r="E501" s="45" t="str">
        <f t="shared" si="63"/>
        <v>RE-BRU</v>
      </c>
      <c r="F501" s="74" t="s">
        <v>1759</v>
      </c>
      <c r="G501" s="102"/>
      <c r="H501" s="109"/>
      <c r="I501" s="28"/>
      <c r="J501" s="28"/>
      <c r="K501" s="28"/>
      <c r="L501" s="104"/>
      <c r="M501" s="104"/>
      <c r="N501" s="27"/>
      <c r="O501" s="27"/>
      <c r="P501" s="27"/>
      <c r="Q501" s="27"/>
    </row>
    <row r="502" spans="1:17" x14ac:dyDescent="0.3">
      <c r="A502" s="108">
        <f t="shared" si="61"/>
        <v>6</v>
      </c>
      <c r="B502" s="105" t="str">
        <f>VLOOKUP(LEFT(F502,2),Tácticas!C:D,2,FALSE)</f>
        <v>Reconnaissance</v>
      </c>
      <c r="C502" s="46" t="str">
        <f t="shared" si="62"/>
        <v>RE</v>
      </c>
      <c r="D502" s="45" t="str">
        <f>VLOOKUP(LEFT(F502,6),Técnicas!C:D,2,FALSE)</f>
        <v>Phishing for Information</v>
      </c>
      <c r="E502" s="45" t="str">
        <f t="shared" si="63"/>
        <v>RE-SEN</v>
      </c>
      <c r="F502" s="75" t="s">
        <v>1760</v>
      </c>
      <c r="G502" s="102"/>
      <c r="H502" s="109"/>
      <c r="I502" s="28"/>
      <c r="J502" s="28"/>
      <c r="K502" s="28"/>
      <c r="L502" s="104"/>
      <c r="M502" s="104"/>
      <c r="N502" s="27"/>
      <c r="O502" s="27"/>
      <c r="P502" s="27"/>
      <c r="Q502" s="27"/>
    </row>
    <row r="503" spans="1:17" x14ac:dyDescent="0.3">
      <c r="A503" s="108">
        <f t="shared" si="61"/>
        <v>6</v>
      </c>
      <c r="B503" s="105" t="str">
        <f>VLOOKUP(LEFT(F503,2),Tácticas!C:D,2,FALSE)</f>
        <v>Reconnaissance</v>
      </c>
      <c r="C503" s="46" t="str">
        <f t="shared" si="62"/>
        <v>RE</v>
      </c>
      <c r="D503" s="45" t="str">
        <f>VLOOKUP(LEFT(F503,6),Técnicas!C:D,2,FALSE)</f>
        <v>Search Closed Sources</v>
      </c>
      <c r="E503" s="45" t="str">
        <f t="shared" si="63"/>
        <v>RE-PHI</v>
      </c>
      <c r="F503" s="75" t="s">
        <v>1761</v>
      </c>
      <c r="G503" s="102"/>
      <c r="H503" s="109"/>
      <c r="I503" s="28"/>
      <c r="J503" s="28"/>
      <c r="K503" s="28"/>
      <c r="L503" s="104"/>
      <c r="M503" s="104"/>
      <c r="N503" s="27"/>
      <c r="O503" s="27"/>
      <c r="P503" s="27"/>
      <c r="Q503" s="27"/>
    </row>
    <row r="504" spans="1:17" ht="27.6" x14ac:dyDescent="0.3">
      <c r="A504" s="108">
        <f t="shared" si="61"/>
        <v>6</v>
      </c>
      <c r="B504" s="105" t="str">
        <f>VLOOKUP(LEFT(F504,2),Tácticas!C:D,2,FALSE)</f>
        <v>Reconnaissance</v>
      </c>
      <c r="C504" s="46" t="str">
        <f t="shared" si="62"/>
        <v>RE</v>
      </c>
      <c r="D504" s="45" t="str">
        <f>VLOOKUP(LEFT(F504,6),Técnicas!C:D,2,FALSE)</f>
        <v>Search Open Technical Databases</v>
      </c>
      <c r="E504" s="45" t="str">
        <f t="shared" si="63"/>
        <v>RE-SOD</v>
      </c>
      <c r="F504" s="75" t="s">
        <v>1762</v>
      </c>
      <c r="G504" s="102"/>
      <c r="H504" s="109"/>
      <c r="I504" s="28"/>
      <c r="J504" s="28"/>
      <c r="K504" s="28"/>
      <c r="L504" s="104"/>
      <c r="M504" s="104"/>
      <c r="N504" s="27"/>
      <c r="O504" s="27"/>
      <c r="P504" s="27"/>
      <c r="Q504" s="27"/>
    </row>
    <row r="505" spans="1:17" ht="27.6" x14ac:dyDescent="0.3">
      <c r="A505" s="108">
        <f t="shared" si="61"/>
        <v>6</v>
      </c>
      <c r="B505" s="105" t="str">
        <f>VLOOKUP(LEFT(F505,2),Tácticas!C:D,2,FALSE)</f>
        <v>Reconnaissance</v>
      </c>
      <c r="C505" s="46" t="str">
        <f t="shared" si="62"/>
        <v>RE</v>
      </c>
      <c r="D505" s="45" t="str">
        <f>VLOOKUP(LEFT(F505,6),Técnicas!C:D,2,FALSE)</f>
        <v xml:space="preserve">Search Open Websites/Domains </v>
      </c>
      <c r="E505" s="45" t="str">
        <f t="shared" si="63"/>
        <v>RE-SOW</v>
      </c>
      <c r="F505" s="75" t="s">
        <v>1763</v>
      </c>
      <c r="G505" s="102"/>
      <c r="H505" s="109"/>
      <c r="I505" s="28"/>
      <c r="J505" s="28"/>
      <c r="K505" s="28"/>
      <c r="L505" s="104"/>
      <c r="M505" s="104"/>
      <c r="N505" s="27"/>
      <c r="O505" s="27"/>
      <c r="P505" s="27"/>
      <c r="Q505" s="27"/>
    </row>
    <row r="506" spans="1:17" x14ac:dyDescent="0.3">
      <c r="A506" s="108">
        <f t="shared" si="61"/>
        <v>6</v>
      </c>
      <c r="B506" s="105" t="str">
        <f>VLOOKUP(LEFT(F506,2),Tácticas!C:D,2,FALSE)</f>
        <v>Reconnaissance</v>
      </c>
      <c r="C506" s="46" t="str">
        <f t="shared" si="62"/>
        <v>RE</v>
      </c>
      <c r="D506" s="45" t="str">
        <f>VLOOKUP(LEFT(F506,6),Técnicas!C:D,2,FALSE)</f>
        <v>Search Victim-Owned Websites</v>
      </c>
      <c r="E506" s="45" t="str">
        <f t="shared" si="63"/>
        <v>RE-SVW</v>
      </c>
      <c r="F506" s="75" t="s">
        <v>1764</v>
      </c>
      <c r="G506" s="102"/>
      <c r="H506" s="109"/>
      <c r="I506" s="28"/>
      <c r="J506" s="28"/>
      <c r="K506" s="28"/>
      <c r="L506" s="104"/>
      <c r="M506" s="104"/>
      <c r="N506" s="27"/>
      <c r="O506" s="27"/>
      <c r="P506" s="27"/>
      <c r="Q506" s="27"/>
    </row>
    <row r="507" spans="1:17" x14ac:dyDescent="0.3">
      <c r="A507" s="108">
        <f t="shared" si="61"/>
        <v>6</v>
      </c>
      <c r="B507" s="105" t="str">
        <f>VLOOKUP(LEFT(F507,2),Tácticas!C:D,2,FALSE)</f>
        <v>Reconnaissance</v>
      </c>
      <c r="C507" s="46" t="str">
        <f t="shared" si="62"/>
        <v>RE</v>
      </c>
      <c r="D507" s="45" t="str">
        <f>VLOOKUP(LEFT(F507,6),Técnicas!C:D,2,FALSE)</f>
        <v>Active Scanning</v>
      </c>
      <c r="E507" s="45" t="str">
        <f t="shared" si="63"/>
        <v>RE-POS</v>
      </c>
      <c r="F507" s="75" t="s">
        <v>1765</v>
      </c>
      <c r="G507" s="102"/>
      <c r="H507" s="109"/>
      <c r="I507" s="28"/>
      <c r="J507" s="28"/>
      <c r="K507" s="28"/>
      <c r="L507" s="104"/>
      <c r="M507" s="104"/>
      <c r="N507" s="27"/>
      <c r="O507" s="27"/>
      <c r="P507" s="27"/>
      <c r="Q507" s="27"/>
    </row>
    <row r="508" spans="1:17" ht="27.6" x14ac:dyDescent="0.3">
      <c r="A508" s="108">
        <f t="shared" si="61"/>
        <v>6</v>
      </c>
      <c r="B508" s="105" t="str">
        <f>VLOOKUP(LEFT(F508,2),Tácticas!C:D,2,FALSE)</f>
        <v>Reconnaissance</v>
      </c>
      <c r="C508" s="46" t="str">
        <f t="shared" si="62"/>
        <v>RE</v>
      </c>
      <c r="D508" s="45" t="str">
        <f>VLOOKUP(LEFT(F508,6),Técnicas!C:D,2,FALSE)</f>
        <v>Gather Victim Host Information</v>
      </c>
      <c r="E508" s="45" t="str">
        <f t="shared" si="63"/>
        <v>RE-MAP</v>
      </c>
      <c r="F508" s="75" t="s">
        <v>1766</v>
      </c>
      <c r="G508" s="102"/>
      <c r="H508" s="109"/>
      <c r="I508" s="28"/>
      <c r="J508" s="28"/>
      <c r="K508" s="28"/>
      <c r="L508" s="104"/>
      <c r="M508" s="104"/>
      <c r="N508" s="27"/>
      <c r="O508" s="27"/>
      <c r="P508" s="27"/>
      <c r="Q508" s="27"/>
    </row>
    <row r="509" spans="1:17" ht="27.6" x14ac:dyDescent="0.3">
      <c r="A509" s="108">
        <f t="shared" si="61"/>
        <v>6</v>
      </c>
      <c r="B509" s="105" t="str">
        <f>VLOOKUP(LEFT(F509,2),Tácticas!C:D,2,FALSE)</f>
        <v>Reconnaissance</v>
      </c>
      <c r="C509" s="46" t="str">
        <f t="shared" si="62"/>
        <v>RE</v>
      </c>
      <c r="D509" s="45" t="str">
        <f>VLOOKUP(LEFT(F509,6),Técnicas!C:D,2,FALSE)</f>
        <v>Gather Victim Identity Information</v>
      </c>
      <c r="E509" s="45" t="str">
        <f t="shared" si="63"/>
        <v>RE-FIP</v>
      </c>
      <c r="F509" s="75" t="s">
        <v>1767</v>
      </c>
      <c r="G509" s="102"/>
      <c r="H509" s="109"/>
      <c r="I509" s="28"/>
      <c r="J509" s="28"/>
      <c r="K509" s="28"/>
      <c r="L509" s="104"/>
      <c r="M509" s="104"/>
      <c r="N509" s="27"/>
      <c r="O509" s="27"/>
      <c r="P509" s="27"/>
      <c r="Q509" s="27"/>
    </row>
    <row r="510" spans="1:17" ht="27.6" x14ac:dyDescent="0.3">
      <c r="A510" s="108">
        <f t="shared" si="61"/>
        <v>6</v>
      </c>
      <c r="B510" s="105" t="str">
        <f>VLOOKUP(LEFT(F510,2),Tácticas!C:D,2,FALSE)</f>
        <v>Reconnaissance</v>
      </c>
      <c r="C510" s="46" t="str">
        <f t="shared" si="62"/>
        <v>RE</v>
      </c>
      <c r="D510" s="45" t="str">
        <f>VLOOKUP(LEFT(F510,6),Técnicas!C:D,2,FALSE)</f>
        <v xml:space="preserve">Gather Victim Network Information </v>
      </c>
      <c r="E510" s="45" t="str">
        <f t="shared" si="63"/>
        <v>RE-PAS</v>
      </c>
      <c r="F510" s="75" t="s">
        <v>1768</v>
      </c>
      <c r="G510" s="102"/>
      <c r="H510" s="109"/>
      <c r="I510" s="28"/>
      <c r="J510" s="28"/>
      <c r="K510" s="28"/>
      <c r="L510" s="104"/>
      <c r="M510" s="104"/>
      <c r="N510" s="27"/>
      <c r="O510" s="27"/>
      <c r="P510" s="27"/>
      <c r="Q510" s="27"/>
    </row>
    <row r="511" spans="1:17" x14ac:dyDescent="0.3">
      <c r="A511" s="108">
        <f t="shared" si="61"/>
        <v>6</v>
      </c>
      <c r="B511" s="105" t="str">
        <f>VLOOKUP(LEFT(F511,2),Tácticas!C:D,2,FALSE)</f>
        <v>Reconnaissance</v>
      </c>
      <c r="C511" s="46" t="str">
        <f t="shared" si="62"/>
        <v>RE</v>
      </c>
      <c r="D511" s="45" t="str">
        <f>VLOOKUP(LEFT(F511,6),Técnicas!C:D,2,FALSE)</f>
        <v xml:space="preserve">Gather Victim Org Information </v>
      </c>
      <c r="E511" s="45" t="str">
        <f t="shared" si="63"/>
        <v>RE-BRU</v>
      </c>
      <c r="F511" s="75" t="s">
        <v>1769</v>
      </c>
      <c r="G511" s="102"/>
      <c r="H511" s="109"/>
      <c r="I511" s="28"/>
      <c r="J511" s="28"/>
      <c r="K511" s="28"/>
      <c r="L511" s="104"/>
      <c r="M511" s="104"/>
      <c r="N511" s="27"/>
      <c r="O511" s="27"/>
      <c r="P511" s="27"/>
      <c r="Q511" s="27"/>
    </row>
    <row r="512" spans="1:17" x14ac:dyDescent="0.3">
      <c r="A512" s="108">
        <f t="shared" si="61"/>
        <v>6</v>
      </c>
      <c r="B512" s="105" t="str">
        <f>VLOOKUP(LEFT(F512,2),Tácticas!C:D,2,FALSE)</f>
        <v>Reconnaissance</v>
      </c>
      <c r="C512" s="46" t="str">
        <f t="shared" si="62"/>
        <v>RE</v>
      </c>
      <c r="D512" s="45" t="str">
        <f>VLOOKUP(LEFT(F512,6),Técnicas!C:D,2,FALSE)</f>
        <v>Phishing for Information</v>
      </c>
      <c r="E512" s="45" t="str">
        <f t="shared" si="63"/>
        <v>RE-SEN</v>
      </c>
      <c r="F512" s="75" t="s">
        <v>1770</v>
      </c>
      <c r="G512" s="102"/>
      <c r="H512" s="109"/>
      <c r="I512" s="28"/>
      <c r="J512" s="28"/>
      <c r="K512" s="28"/>
      <c r="L512" s="104"/>
      <c r="M512" s="104"/>
      <c r="N512" s="27"/>
      <c r="O512" s="27"/>
      <c r="P512" s="27"/>
      <c r="Q512" s="27"/>
    </row>
    <row r="513" spans="1:17" x14ac:dyDescent="0.3">
      <c r="A513" s="108">
        <f t="shared" si="61"/>
        <v>6</v>
      </c>
      <c r="B513" s="105" t="str">
        <f>VLOOKUP(LEFT(F513,2),Tácticas!C:D,2,FALSE)</f>
        <v>Reconnaissance</v>
      </c>
      <c r="C513" s="46" t="str">
        <f t="shared" si="62"/>
        <v>RE</v>
      </c>
      <c r="D513" s="45" t="str">
        <f>VLOOKUP(LEFT(F513,6),Técnicas!C:D,2,FALSE)</f>
        <v>Search Closed Sources</v>
      </c>
      <c r="E513" s="45" t="str">
        <f t="shared" si="63"/>
        <v>RE-PHI</v>
      </c>
      <c r="F513" s="75" t="s">
        <v>1771</v>
      </c>
      <c r="G513" s="102"/>
      <c r="H513" s="109"/>
      <c r="I513" s="28"/>
      <c r="J513" s="28"/>
      <c r="K513" s="28"/>
      <c r="L513" s="104"/>
      <c r="M513" s="104"/>
      <c r="N513" s="27"/>
      <c r="O513" s="27"/>
      <c r="P513" s="27"/>
      <c r="Q513" s="27"/>
    </row>
    <row r="514" spans="1:17" ht="27.6" x14ac:dyDescent="0.3">
      <c r="A514" s="108">
        <f t="shared" si="61"/>
        <v>6</v>
      </c>
      <c r="B514" s="105" t="str">
        <f>VLOOKUP(LEFT(F514,2),Tácticas!C:D,2,FALSE)</f>
        <v>Reconnaissance</v>
      </c>
      <c r="C514" s="46" t="str">
        <f t="shared" si="62"/>
        <v>RE</v>
      </c>
      <c r="D514" s="45" t="str">
        <f>VLOOKUP(LEFT(F514,6),Técnicas!C:D,2,FALSE)</f>
        <v>Search Open Technical Databases</v>
      </c>
      <c r="E514" s="45" t="str">
        <f t="shared" si="63"/>
        <v>RE-SOD</v>
      </c>
      <c r="F514" s="75" t="s">
        <v>1772</v>
      </c>
      <c r="G514" s="102"/>
      <c r="H514" s="109"/>
      <c r="I514" s="28"/>
      <c r="J514" s="28"/>
      <c r="K514" s="28"/>
      <c r="L514" s="104"/>
      <c r="M514" s="104"/>
      <c r="N514" s="27"/>
      <c r="O514" s="27"/>
      <c r="P514" s="27"/>
      <c r="Q514" s="27"/>
    </row>
    <row r="515" spans="1:17" ht="27.6" x14ac:dyDescent="0.3">
      <c r="A515" s="108">
        <f t="shared" si="61"/>
        <v>6</v>
      </c>
      <c r="B515" s="105" t="str">
        <f>VLOOKUP(LEFT(F515,2),Tácticas!C:D,2,FALSE)</f>
        <v>Reconnaissance</v>
      </c>
      <c r="C515" s="46" t="str">
        <f t="shared" si="62"/>
        <v>RE</v>
      </c>
      <c r="D515" s="45" t="str">
        <f>VLOOKUP(LEFT(F515,6),Técnicas!C:D,2,FALSE)</f>
        <v xml:space="preserve">Search Open Websites/Domains </v>
      </c>
      <c r="E515" s="45" t="str">
        <f t="shared" si="63"/>
        <v>RE-SOW</v>
      </c>
      <c r="F515" s="75" t="s">
        <v>1773</v>
      </c>
      <c r="G515" s="102"/>
      <c r="H515" s="109"/>
      <c r="I515" s="28"/>
      <c r="J515" s="28"/>
      <c r="K515" s="28"/>
      <c r="L515" s="104"/>
      <c r="M515" s="104"/>
      <c r="N515" s="27"/>
      <c r="O515" s="27"/>
      <c r="P515" s="27"/>
      <c r="Q515" s="27"/>
    </row>
    <row r="516" spans="1:17" x14ac:dyDescent="0.3">
      <c r="A516" s="108">
        <f t="shared" si="61"/>
        <v>6</v>
      </c>
      <c r="B516" s="105" t="str">
        <f>VLOOKUP(LEFT(F516,2),Tácticas!C:D,2,FALSE)</f>
        <v>Reconnaissance</v>
      </c>
      <c r="C516" s="46" t="str">
        <f t="shared" si="62"/>
        <v>RE</v>
      </c>
      <c r="D516" s="45" t="str">
        <f>VLOOKUP(LEFT(F516,6),Técnicas!C:D,2,FALSE)</f>
        <v>Search Victim-Owned Websites</v>
      </c>
      <c r="E516" s="45" t="str">
        <f t="shared" si="63"/>
        <v>RE-SVW</v>
      </c>
      <c r="F516" s="75" t="s">
        <v>1774</v>
      </c>
      <c r="G516" s="102"/>
      <c r="H516" s="109"/>
      <c r="I516" s="28"/>
      <c r="J516" s="28"/>
      <c r="K516" s="28"/>
      <c r="L516" s="104"/>
      <c r="M516" s="104"/>
      <c r="N516" s="27"/>
      <c r="O516" s="27"/>
      <c r="P516" s="27"/>
      <c r="Q516" s="27"/>
    </row>
    <row r="517" spans="1:17" x14ac:dyDescent="0.3">
      <c r="A517" s="108">
        <f t="shared" si="61"/>
        <v>6</v>
      </c>
      <c r="B517" s="105" t="str">
        <f>VLOOKUP(LEFT(F517,2),Tácticas!C:D,2,FALSE)</f>
        <v>Reconnaissance</v>
      </c>
      <c r="C517" s="46" t="str">
        <f t="shared" si="62"/>
        <v>RE</v>
      </c>
      <c r="D517" s="45" t="str">
        <f>VLOOKUP(LEFT(F517,6),Técnicas!C:D,2,FALSE)</f>
        <v>Active Scanning</v>
      </c>
      <c r="E517" s="45" t="str">
        <f t="shared" si="63"/>
        <v>RE-POS</v>
      </c>
      <c r="F517" s="75" t="s">
        <v>1775</v>
      </c>
      <c r="G517" s="102"/>
      <c r="H517" s="109"/>
      <c r="I517" s="28"/>
      <c r="J517" s="28"/>
      <c r="K517" s="28"/>
      <c r="L517" s="104"/>
      <c r="M517" s="104"/>
      <c r="N517" s="27"/>
      <c r="O517" s="27"/>
      <c r="P517" s="27"/>
      <c r="Q517" s="27"/>
    </row>
    <row r="518" spans="1:17" ht="27.6" x14ac:dyDescent="0.3">
      <c r="A518" s="108">
        <f t="shared" si="61"/>
        <v>6</v>
      </c>
      <c r="B518" s="105" t="str">
        <f>VLOOKUP(LEFT(F518,2),Tácticas!C:D,2,FALSE)</f>
        <v>Reconnaissance</v>
      </c>
      <c r="C518" s="46" t="str">
        <f t="shared" si="62"/>
        <v>RE</v>
      </c>
      <c r="D518" s="45" t="str">
        <f>VLOOKUP(LEFT(F518,6),Técnicas!C:D,2,FALSE)</f>
        <v>Gather Victim Host Information</v>
      </c>
      <c r="E518" s="45" t="str">
        <f t="shared" si="63"/>
        <v>RE-MAP</v>
      </c>
      <c r="F518" s="75" t="s">
        <v>1776</v>
      </c>
      <c r="G518" s="102"/>
      <c r="H518" s="109"/>
      <c r="I518" s="28"/>
      <c r="J518" s="28"/>
      <c r="K518" s="28"/>
      <c r="L518" s="104"/>
      <c r="M518" s="104"/>
      <c r="N518" s="27"/>
      <c r="O518" s="27"/>
      <c r="P518" s="27"/>
      <c r="Q518" s="27"/>
    </row>
    <row r="519" spans="1:17" ht="27.6" x14ac:dyDescent="0.3">
      <c r="A519" s="108">
        <f t="shared" si="61"/>
        <v>6</v>
      </c>
      <c r="B519" s="105" t="str">
        <f>VLOOKUP(LEFT(F519,2),Tácticas!C:D,2,FALSE)</f>
        <v>Reconnaissance</v>
      </c>
      <c r="C519" s="46" t="str">
        <f t="shared" si="62"/>
        <v>RE</v>
      </c>
      <c r="D519" s="45" t="str">
        <f>VLOOKUP(LEFT(F519,6),Técnicas!C:D,2,FALSE)</f>
        <v>Gather Victim Identity Information</v>
      </c>
      <c r="E519" s="45" t="str">
        <f t="shared" si="63"/>
        <v>RE-FIP</v>
      </c>
      <c r="F519" s="75" t="s">
        <v>1777</v>
      </c>
      <c r="G519" s="102"/>
      <c r="H519" s="109"/>
      <c r="I519" s="28"/>
      <c r="J519" s="28"/>
      <c r="K519" s="28"/>
      <c r="L519" s="104"/>
      <c r="M519" s="104"/>
      <c r="N519" s="27"/>
      <c r="O519" s="27"/>
      <c r="P519" s="27"/>
      <c r="Q519" s="27"/>
    </row>
    <row r="520" spans="1:17" ht="27.6" x14ac:dyDescent="0.3">
      <c r="A520" s="108">
        <f t="shared" si="61"/>
        <v>6</v>
      </c>
      <c r="B520" s="105" t="str">
        <f>VLOOKUP(LEFT(F520,2),Tácticas!C:D,2,FALSE)</f>
        <v>Reconnaissance</v>
      </c>
      <c r="C520" s="46" t="str">
        <f t="shared" si="62"/>
        <v>RE</v>
      </c>
      <c r="D520" s="45" t="str">
        <f>VLOOKUP(LEFT(F520,6),Técnicas!C:D,2,FALSE)</f>
        <v xml:space="preserve">Gather Victim Network Information </v>
      </c>
      <c r="E520" s="45" t="str">
        <f t="shared" si="63"/>
        <v>RE-PAS</v>
      </c>
      <c r="F520" s="75" t="s">
        <v>1778</v>
      </c>
      <c r="G520" s="102"/>
      <c r="H520" s="109"/>
      <c r="I520" s="28"/>
      <c r="J520" s="28"/>
      <c r="K520" s="28"/>
      <c r="L520" s="104"/>
      <c r="M520" s="104"/>
      <c r="N520" s="27"/>
      <c r="O520" s="27"/>
      <c r="P520" s="27"/>
      <c r="Q520" s="27"/>
    </row>
    <row r="521" spans="1:17" x14ac:dyDescent="0.3">
      <c r="A521" s="108">
        <f t="shared" si="61"/>
        <v>6</v>
      </c>
      <c r="B521" s="105" t="str">
        <f>VLOOKUP(LEFT(F521,2),Tácticas!C:D,2,FALSE)</f>
        <v>Reconnaissance</v>
      </c>
      <c r="C521" s="46" t="str">
        <f t="shared" si="62"/>
        <v>RE</v>
      </c>
      <c r="D521" s="45" t="str">
        <f>VLOOKUP(LEFT(F521,6),Técnicas!C:D,2,FALSE)</f>
        <v xml:space="preserve">Gather Victim Org Information </v>
      </c>
      <c r="E521" s="45" t="str">
        <f t="shared" si="63"/>
        <v>RE-BRU</v>
      </c>
      <c r="F521" s="75" t="s">
        <v>1779</v>
      </c>
      <c r="G521" s="102"/>
      <c r="H521" s="109"/>
      <c r="I521" s="28"/>
      <c r="J521" s="28"/>
      <c r="K521" s="28"/>
      <c r="L521" s="104"/>
      <c r="M521" s="104"/>
      <c r="N521" s="27"/>
      <c r="O521" s="27"/>
      <c r="P521" s="27"/>
      <c r="Q521" s="27"/>
    </row>
    <row r="522" spans="1:17" x14ac:dyDescent="0.3">
      <c r="A522" s="108">
        <f t="shared" si="61"/>
        <v>6</v>
      </c>
      <c r="B522" s="105" t="str">
        <f>VLOOKUP(LEFT(F522,2),Tácticas!C:D,2,FALSE)</f>
        <v>Reconnaissance</v>
      </c>
      <c r="C522" s="46" t="str">
        <f t="shared" si="62"/>
        <v>RE</v>
      </c>
      <c r="D522" s="45" t="str">
        <f>VLOOKUP(LEFT(F522,6),Técnicas!C:D,2,FALSE)</f>
        <v>Phishing for Information</v>
      </c>
      <c r="E522" s="45" t="str">
        <f t="shared" si="63"/>
        <v>RE-SEN</v>
      </c>
      <c r="F522" s="75" t="s">
        <v>1780</v>
      </c>
      <c r="G522" s="102"/>
      <c r="H522" s="109"/>
      <c r="I522" s="28"/>
      <c r="J522" s="28"/>
      <c r="K522" s="28"/>
      <c r="L522" s="104"/>
      <c r="M522" s="104"/>
      <c r="N522" s="27"/>
      <c r="O522" s="27"/>
      <c r="P522" s="27"/>
      <c r="Q522" s="27"/>
    </row>
    <row r="523" spans="1:17" x14ac:dyDescent="0.3">
      <c r="A523" s="108">
        <f t="shared" si="61"/>
        <v>6</v>
      </c>
      <c r="B523" s="105" t="str">
        <f>VLOOKUP(LEFT(F523,2),Tácticas!C:D,2,FALSE)</f>
        <v>Reconnaissance</v>
      </c>
      <c r="C523" s="46" t="str">
        <f t="shared" si="62"/>
        <v>RE</v>
      </c>
      <c r="D523" s="45" t="str">
        <f>VLOOKUP(LEFT(F523,6),Técnicas!C:D,2,FALSE)</f>
        <v>Search Closed Sources</v>
      </c>
      <c r="E523" s="45" t="str">
        <f t="shared" si="63"/>
        <v>RE-PHI</v>
      </c>
      <c r="F523" s="75" t="s">
        <v>1781</v>
      </c>
      <c r="G523" s="102"/>
      <c r="H523" s="109"/>
      <c r="I523" s="28"/>
      <c r="J523" s="28"/>
      <c r="K523" s="28"/>
      <c r="L523" s="104"/>
      <c r="M523" s="104"/>
      <c r="N523" s="27"/>
      <c r="O523" s="27"/>
      <c r="P523" s="27"/>
      <c r="Q523" s="27"/>
    </row>
    <row r="524" spans="1:17" ht="27.6" x14ac:dyDescent="0.3">
      <c r="A524" s="108">
        <f t="shared" si="61"/>
        <v>6</v>
      </c>
      <c r="B524" s="105" t="str">
        <f>VLOOKUP(LEFT(F524,2),Tácticas!C:D,2,FALSE)</f>
        <v>Reconnaissance</v>
      </c>
      <c r="C524" s="46" t="str">
        <f t="shared" si="62"/>
        <v>RE</v>
      </c>
      <c r="D524" s="45" t="str">
        <f>VLOOKUP(LEFT(F524,6),Técnicas!C:D,2,FALSE)</f>
        <v>Search Open Technical Databases</v>
      </c>
      <c r="E524" s="45" t="str">
        <f t="shared" si="63"/>
        <v>RE-SOD</v>
      </c>
      <c r="F524" s="75" t="s">
        <v>1782</v>
      </c>
      <c r="G524" s="102"/>
      <c r="H524" s="109"/>
      <c r="I524" s="28"/>
      <c r="J524" s="28"/>
      <c r="K524" s="28"/>
      <c r="L524" s="104"/>
      <c r="M524" s="104"/>
      <c r="N524" s="27"/>
      <c r="O524" s="27"/>
      <c r="P524" s="27"/>
      <c r="Q524" s="27"/>
    </row>
    <row r="525" spans="1:17" ht="27.6" x14ac:dyDescent="0.3">
      <c r="A525" s="108">
        <f t="shared" si="61"/>
        <v>6</v>
      </c>
      <c r="B525" s="105" t="str">
        <f>VLOOKUP(LEFT(F525,2),Tácticas!C:D,2,FALSE)</f>
        <v>Reconnaissance</v>
      </c>
      <c r="C525" s="46" t="str">
        <f t="shared" si="62"/>
        <v>RE</v>
      </c>
      <c r="D525" s="45" t="str">
        <f>VLOOKUP(LEFT(F525,6),Técnicas!C:D,2,FALSE)</f>
        <v xml:space="preserve">Search Open Websites/Domains </v>
      </c>
      <c r="E525" s="45" t="str">
        <f t="shared" si="63"/>
        <v>RE-SOW</v>
      </c>
      <c r="F525" s="75" t="s">
        <v>1783</v>
      </c>
      <c r="G525" s="102"/>
      <c r="H525" s="109"/>
      <c r="I525" s="28"/>
      <c r="J525" s="28"/>
      <c r="K525" s="28"/>
      <c r="L525" s="104"/>
      <c r="M525" s="104"/>
      <c r="N525" s="27"/>
      <c r="O525" s="27"/>
      <c r="P525" s="27"/>
      <c r="Q525" s="27"/>
    </row>
    <row r="526" spans="1:17" x14ac:dyDescent="0.3">
      <c r="A526" s="108">
        <f t="shared" si="61"/>
        <v>6</v>
      </c>
      <c r="B526" s="105" t="str">
        <f>VLOOKUP(LEFT(F526,2),Tácticas!C:D,2,FALSE)</f>
        <v>Reconnaissance</v>
      </c>
      <c r="C526" s="46" t="str">
        <f t="shared" si="62"/>
        <v>RE</v>
      </c>
      <c r="D526" s="45" t="str">
        <f>VLOOKUP(LEFT(F526,6),Técnicas!C:D,2,FALSE)</f>
        <v>Search Victim-Owned Websites</v>
      </c>
      <c r="E526" s="45" t="str">
        <f t="shared" si="63"/>
        <v>RE-SVW</v>
      </c>
      <c r="F526" s="75" t="s">
        <v>1784</v>
      </c>
      <c r="G526" s="102"/>
      <c r="H526" s="109"/>
      <c r="I526" s="28"/>
      <c r="J526" s="28"/>
      <c r="K526" s="28"/>
      <c r="L526" s="104"/>
      <c r="M526" s="104"/>
      <c r="N526" s="27"/>
      <c r="O526" s="27"/>
      <c r="P526" s="27"/>
      <c r="Q526" s="27"/>
    </row>
    <row r="527" spans="1:17" x14ac:dyDescent="0.3">
      <c r="A527" s="108">
        <f t="shared" si="61"/>
        <v>6</v>
      </c>
      <c r="B527" s="105" t="str">
        <f>VLOOKUP(LEFT(F527,2),Tácticas!C:D,2,FALSE)</f>
        <v>Reconnaissance</v>
      </c>
      <c r="C527" s="46" t="str">
        <f t="shared" si="62"/>
        <v>RE</v>
      </c>
      <c r="D527" s="45" t="str">
        <f>VLOOKUP(LEFT(F527,6),Técnicas!C:D,2,FALSE)</f>
        <v>Active Scanning</v>
      </c>
      <c r="E527" s="45" t="str">
        <f t="shared" si="63"/>
        <v>RE-POS</v>
      </c>
      <c r="F527" s="75" t="s">
        <v>1785</v>
      </c>
      <c r="G527" s="102"/>
      <c r="H527" s="109"/>
      <c r="I527" s="28"/>
      <c r="J527" s="28"/>
      <c r="K527" s="28"/>
      <c r="L527" s="104"/>
      <c r="M527" s="104"/>
      <c r="N527" s="27"/>
      <c r="O527" s="27"/>
      <c r="P527" s="27"/>
      <c r="Q527" s="27"/>
    </row>
    <row r="528" spans="1:17" ht="27.6" x14ac:dyDescent="0.3">
      <c r="A528" s="108">
        <f t="shared" si="61"/>
        <v>6</v>
      </c>
      <c r="B528" s="105" t="str">
        <f>VLOOKUP(LEFT(F528,2),Tácticas!C:D,2,FALSE)</f>
        <v>Reconnaissance</v>
      </c>
      <c r="C528" s="46" t="str">
        <f t="shared" si="62"/>
        <v>RE</v>
      </c>
      <c r="D528" s="45" t="str">
        <f>VLOOKUP(LEFT(F528,6),Técnicas!C:D,2,FALSE)</f>
        <v>Gather Victim Host Information</v>
      </c>
      <c r="E528" s="45" t="str">
        <f t="shared" si="63"/>
        <v>RE-MAP</v>
      </c>
      <c r="F528" s="75" t="s">
        <v>1786</v>
      </c>
      <c r="G528" s="102"/>
      <c r="H528" s="109"/>
      <c r="I528" s="28"/>
      <c r="J528" s="28"/>
      <c r="K528" s="28"/>
      <c r="L528" s="104"/>
      <c r="M528" s="104"/>
      <c r="N528" s="27"/>
      <c r="O528" s="27"/>
      <c r="P528" s="27"/>
      <c r="Q528" s="27"/>
    </row>
    <row r="529" spans="1:17" ht="27.6" x14ac:dyDescent="0.3">
      <c r="A529" s="108">
        <f t="shared" si="61"/>
        <v>6</v>
      </c>
      <c r="B529" s="105" t="str">
        <f>VLOOKUP(LEFT(F529,2),Tácticas!C:D,2,FALSE)</f>
        <v>Reconnaissance</v>
      </c>
      <c r="C529" s="46" t="str">
        <f t="shared" si="62"/>
        <v>RE</v>
      </c>
      <c r="D529" s="45" t="str">
        <f>VLOOKUP(LEFT(F529,6),Técnicas!C:D,2,FALSE)</f>
        <v>Gather Victim Identity Information</v>
      </c>
      <c r="E529" s="45" t="str">
        <f t="shared" si="63"/>
        <v>RE-FIP</v>
      </c>
      <c r="F529" s="75" t="s">
        <v>1787</v>
      </c>
      <c r="G529" s="102"/>
      <c r="H529" s="109"/>
      <c r="I529" s="28"/>
      <c r="J529" s="28"/>
      <c r="K529" s="28"/>
      <c r="L529" s="104"/>
      <c r="M529" s="104"/>
      <c r="N529" s="27"/>
      <c r="O529" s="27"/>
      <c r="P529" s="27"/>
      <c r="Q529" s="27"/>
    </row>
    <row r="530" spans="1:17" ht="27.6" x14ac:dyDescent="0.3">
      <c r="A530" s="108">
        <f t="shared" si="61"/>
        <v>6</v>
      </c>
      <c r="B530" s="105" t="str">
        <f>VLOOKUP(LEFT(F530,2),Tácticas!C:D,2,FALSE)</f>
        <v>Reconnaissance</v>
      </c>
      <c r="C530" s="46" t="str">
        <f t="shared" si="62"/>
        <v>RE</v>
      </c>
      <c r="D530" s="45" t="str">
        <f>VLOOKUP(LEFT(F530,6),Técnicas!C:D,2,FALSE)</f>
        <v xml:space="preserve">Gather Victim Network Information </v>
      </c>
      <c r="E530" s="45" t="str">
        <f t="shared" si="63"/>
        <v>RE-PAS</v>
      </c>
      <c r="F530" s="75" t="s">
        <v>1788</v>
      </c>
      <c r="G530" s="102"/>
      <c r="H530" s="109"/>
      <c r="I530" s="28"/>
      <c r="J530" s="28"/>
      <c r="K530" s="28"/>
      <c r="L530" s="104"/>
      <c r="M530" s="104"/>
      <c r="N530" s="27"/>
      <c r="O530" s="27"/>
      <c r="P530" s="27"/>
      <c r="Q530" s="27"/>
    </row>
    <row r="531" spans="1:17" x14ac:dyDescent="0.3">
      <c r="A531" s="108">
        <f t="shared" si="61"/>
        <v>6</v>
      </c>
      <c r="B531" s="105" t="str">
        <f>VLOOKUP(LEFT(F531,2),Tácticas!C:D,2,FALSE)</f>
        <v>Reconnaissance</v>
      </c>
      <c r="C531" s="46" t="str">
        <f t="shared" si="62"/>
        <v>RE</v>
      </c>
      <c r="D531" s="45" t="str">
        <f>VLOOKUP(LEFT(F531,6),Técnicas!C:D,2,FALSE)</f>
        <v xml:space="preserve">Gather Victim Org Information </v>
      </c>
      <c r="E531" s="45" t="str">
        <f t="shared" si="63"/>
        <v>RE-BRU</v>
      </c>
      <c r="F531" s="75" t="s">
        <v>1789</v>
      </c>
      <c r="G531" s="102"/>
      <c r="H531" s="109"/>
      <c r="I531" s="28"/>
      <c r="J531" s="28"/>
      <c r="K531" s="28"/>
      <c r="L531" s="104"/>
      <c r="M531" s="104"/>
      <c r="N531" s="27"/>
      <c r="O531" s="27"/>
      <c r="P531" s="27"/>
      <c r="Q531" s="27"/>
    </row>
    <row r="532" spans="1:17" x14ac:dyDescent="0.3">
      <c r="A532" s="108">
        <f t="shared" si="61"/>
        <v>6</v>
      </c>
      <c r="B532" s="105" t="str">
        <f>VLOOKUP(LEFT(F532,2),Tácticas!C:D,2,FALSE)</f>
        <v>Reconnaissance</v>
      </c>
      <c r="C532" s="46" t="str">
        <f t="shared" si="62"/>
        <v>RE</v>
      </c>
      <c r="D532" s="45" t="str">
        <f>VLOOKUP(LEFT(F532,6),Técnicas!C:D,2,FALSE)</f>
        <v>Phishing for Information</v>
      </c>
      <c r="E532" s="45" t="str">
        <f t="shared" si="63"/>
        <v>RE-SEN</v>
      </c>
      <c r="F532" s="75" t="s">
        <v>1790</v>
      </c>
      <c r="G532" s="102"/>
      <c r="H532" s="109"/>
      <c r="I532" s="28"/>
      <c r="J532" s="28"/>
      <c r="K532" s="28"/>
      <c r="L532" s="104"/>
      <c r="M532" s="104"/>
      <c r="N532" s="27"/>
      <c r="O532" s="27"/>
      <c r="P532" s="27"/>
      <c r="Q532" s="27"/>
    </row>
    <row r="533" spans="1:17" x14ac:dyDescent="0.3">
      <c r="A533" s="108">
        <f t="shared" si="61"/>
        <v>6</v>
      </c>
      <c r="B533" s="105" t="str">
        <f>VLOOKUP(LEFT(F533,2),Tácticas!C:D,2,FALSE)</f>
        <v>Reconnaissance</v>
      </c>
      <c r="C533" s="46" t="str">
        <f t="shared" si="62"/>
        <v>RE</v>
      </c>
      <c r="D533" s="45" t="str">
        <f>VLOOKUP(LEFT(F533,6),Técnicas!C:D,2,FALSE)</f>
        <v>Search Closed Sources</v>
      </c>
      <c r="E533" s="45" t="str">
        <f t="shared" si="63"/>
        <v>RE-PHI</v>
      </c>
      <c r="F533" s="75" t="s">
        <v>1791</v>
      </c>
      <c r="G533" s="102"/>
      <c r="H533" s="109"/>
      <c r="I533" s="28"/>
      <c r="J533" s="28"/>
      <c r="K533" s="28"/>
      <c r="L533" s="104"/>
      <c r="M533" s="104"/>
      <c r="N533" s="27"/>
      <c r="O533" s="27"/>
      <c r="P533" s="27"/>
      <c r="Q533" s="27"/>
    </row>
    <row r="534" spans="1:17" ht="27.6" x14ac:dyDescent="0.3">
      <c r="A534" s="108">
        <f t="shared" si="61"/>
        <v>6</v>
      </c>
      <c r="B534" s="105" t="str">
        <f>VLOOKUP(LEFT(F534,2),Tácticas!C:D,2,FALSE)</f>
        <v>Reconnaissance</v>
      </c>
      <c r="C534" s="46" t="str">
        <f t="shared" si="62"/>
        <v>RE</v>
      </c>
      <c r="D534" s="45" t="str">
        <f>VLOOKUP(LEFT(F534,6),Técnicas!C:D,2,FALSE)</f>
        <v>Search Open Technical Databases</v>
      </c>
      <c r="E534" s="45" t="str">
        <f t="shared" si="63"/>
        <v>RE-SOD</v>
      </c>
      <c r="F534" s="75" t="s">
        <v>1792</v>
      </c>
      <c r="G534" s="102"/>
      <c r="H534" s="109"/>
      <c r="I534" s="28"/>
      <c r="J534" s="28"/>
      <c r="K534" s="28"/>
      <c r="L534" s="104"/>
      <c r="M534" s="104"/>
      <c r="N534" s="27"/>
      <c r="O534" s="27"/>
      <c r="P534" s="27"/>
      <c r="Q534" s="27"/>
    </row>
    <row r="535" spans="1:17" ht="27.6" x14ac:dyDescent="0.3">
      <c r="A535" s="108">
        <f t="shared" si="61"/>
        <v>6</v>
      </c>
      <c r="B535" s="105" t="str">
        <f>VLOOKUP(LEFT(F535,2),Tácticas!C:D,2,FALSE)</f>
        <v>Reconnaissance</v>
      </c>
      <c r="C535" s="46" t="str">
        <f t="shared" si="62"/>
        <v>RE</v>
      </c>
      <c r="D535" s="45" t="str">
        <f>VLOOKUP(LEFT(F535,6),Técnicas!C:D,2,FALSE)</f>
        <v xml:space="preserve">Search Open Websites/Domains </v>
      </c>
      <c r="E535" s="45" t="str">
        <f t="shared" si="63"/>
        <v>RE-SOW</v>
      </c>
      <c r="F535" s="75" t="s">
        <v>1793</v>
      </c>
      <c r="G535" s="102"/>
      <c r="H535" s="109"/>
      <c r="I535" s="28"/>
      <c r="J535" s="28"/>
      <c r="K535" s="28"/>
      <c r="L535" s="104"/>
      <c r="M535" s="104"/>
      <c r="N535" s="27"/>
      <c r="O535" s="27"/>
      <c r="P535" s="27"/>
      <c r="Q535" s="27"/>
    </row>
    <row r="536" spans="1:17" x14ac:dyDescent="0.3">
      <c r="A536" s="108">
        <f t="shared" si="61"/>
        <v>6</v>
      </c>
      <c r="B536" s="105" t="str">
        <f>VLOOKUP(LEFT(F536,2),Tácticas!C:D,2,FALSE)</f>
        <v>Reconnaissance</v>
      </c>
      <c r="C536" s="46" t="str">
        <f t="shared" si="62"/>
        <v>RE</v>
      </c>
      <c r="D536" s="45" t="str">
        <f>VLOOKUP(LEFT(F536,6),Técnicas!C:D,2,FALSE)</f>
        <v>Search Victim-Owned Websites</v>
      </c>
      <c r="E536" s="45" t="str">
        <f t="shared" si="63"/>
        <v>RE-SVW</v>
      </c>
      <c r="F536" s="75" t="s">
        <v>1794</v>
      </c>
      <c r="G536" s="102"/>
      <c r="H536" s="109"/>
      <c r="I536" s="28"/>
      <c r="J536" s="28"/>
      <c r="K536" s="28"/>
      <c r="L536" s="104"/>
      <c r="M536" s="104"/>
      <c r="N536" s="27"/>
      <c r="O536" s="27"/>
      <c r="P536" s="27"/>
      <c r="Q536" s="27"/>
    </row>
  </sheetData>
  <sheetProtection formatCells="0" formatColumns="0" formatRows="0" insertColumns="0" insertRows="0" insertHyperlinks="0" deleteColumns="0" deleteRows="0" sort="0" autoFilter="0" pivotTables="0"/>
  <autoFilter ref="B1:Q501" xr:uid="{00000000-0009-0000-0000-000006000000}">
    <sortState xmlns:xlrd2="http://schemas.microsoft.com/office/spreadsheetml/2017/richdata2" ref="B2:Q424">
      <sortCondition ref="H1:H424"/>
    </sortState>
  </autoFilter>
  <sortState xmlns:xlrd2="http://schemas.microsoft.com/office/spreadsheetml/2017/richdata2" ref="A2:Q500">
    <sortCondition ref="F131"/>
  </sortState>
  <phoneticPr fontId="47" type="noConversion"/>
  <conditionalFormatting sqref="F171">
    <cfRule type="duplicateValues" dxfId="12" priority="5"/>
  </conditionalFormatting>
  <conditionalFormatting sqref="F172">
    <cfRule type="duplicateValues" dxfId="11" priority="4"/>
  </conditionalFormatting>
  <conditionalFormatting sqref="F173">
    <cfRule type="duplicateValues" dxfId="10" priority="3"/>
  </conditionalFormatting>
  <conditionalFormatting sqref="F451:F456">
    <cfRule type="duplicateValues" dxfId="9" priority="1"/>
  </conditionalFormatting>
  <conditionalFormatting sqref="F1:H170 F174:H450 H171 G172:H173 G451:H456 F457:H1048576">
    <cfRule type="duplicateValues" dxfId="8" priority="13"/>
  </conditionalFormatting>
  <conditionalFormatting sqref="G171">
    <cfRule type="duplicateValues" dxfId="7" priority="9"/>
  </conditionalFormatting>
  <conditionalFormatting sqref="I1:M1048576">
    <cfRule type="colorScale" priority="11">
      <colorScale>
        <cfvo type="min"/>
        <cfvo type="percentile" val="50"/>
        <cfvo type="max"/>
        <color rgb="FFF8696B"/>
        <color rgb="FFFFEB84"/>
        <color rgb="FF63BE7B"/>
      </colorScale>
    </cfRule>
  </conditionalFormatting>
  <hyperlinks>
    <hyperlink ref="H157" r:id="rId1" xr:uid="{00000000-0004-0000-0600-000000000000}"/>
    <hyperlink ref="H16" r:id="rId2" xr:uid="{00000000-0004-0000-0600-000001000000}"/>
    <hyperlink ref="H104" r:id="rId3" xr:uid="{00000000-0004-0000-0600-000002000000}"/>
    <hyperlink ref="H132" r:id="rId4" xr:uid="{00000000-0004-0000-0600-000003000000}"/>
    <hyperlink ref="H68" r:id="rId5" xr:uid="{00000000-0004-0000-0600-000004000000}"/>
    <hyperlink ref="H43" r:id="rId6" xr:uid="{00000000-0004-0000-0600-000005000000}"/>
    <hyperlink ref="H110" r:id="rId7" xr:uid="{00000000-0004-0000-0600-000006000000}"/>
    <hyperlink ref="H123" r:id="rId8" xr:uid="{00000000-0004-0000-0600-000007000000}"/>
    <hyperlink ref="H169" r:id="rId9" xr:uid="{00000000-0004-0000-0600-000008000000}"/>
    <hyperlink ref="H134" r:id="rId10" xr:uid="{00000000-0004-0000-0600-000009000000}"/>
    <hyperlink ref="H63" r:id="rId11" xr:uid="{00000000-0004-0000-0600-00000A000000}"/>
    <hyperlink ref="H162" r:id="rId12" xr:uid="{00000000-0004-0000-0600-00000B000000}"/>
    <hyperlink ref="H160" r:id="rId13" xr:uid="{00000000-0004-0000-0600-00000C000000}"/>
    <hyperlink ref="H14" r:id="rId14" xr:uid="{00000000-0004-0000-0600-00000D000000}"/>
    <hyperlink ref="H163" r:id="rId15" xr:uid="{00000000-0004-0000-0600-00000E000000}"/>
    <hyperlink ref="H32" r:id="rId16" xr:uid="{00000000-0004-0000-0600-00000F000000}"/>
    <hyperlink ref="H129" r:id="rId17" xr:uid="{00000000-0004-0000-0600-000010000000}"/>
    <hyperlink ref="H51" r:id="rId18" xr:uid="{00000000-0004-0000-0600-000011000000}"/>
    <hyperlink ref="H138" r:id="rId19" xr:uid="{00000000-0004-0000-0600-000012000000}"/>
    <hyperlink ref="H164" r:id="rId20" xr:uid="{00000000-0004-0000-0600-000013000000}"/>
    <hyperlink ref="H165" r:id="rId21" xr:uid="{00000000-0004-0000-0600-000014000000}"/>
    <hyperlink ref="H109" r:id="rId22" xr:uid="{00000000-0004-0000-0600-000015000000}"/>
    <hyperlink ref="H61" r:id="rId23" xr:uid="{00000000-0004-0000-0600-000016000000}"/>
    <hyperlink ref="H102" r:id="rId24" xr:uid="{00000000-0004-0000-0600-000017000000}"/>
    <hyperlink ref="H59" r:id="rId25" xr:uid="{00000000-0004-0000-0600-000018000000}"/>
    <hyperlink ref="H24" r:id="rId26" xr:uid="{00000000-0004-0000-0600-000019000000}"/>
    <hyperlink ref="H166" r:id="rId27" xr:uid="{00000000-0004-0000-0600-00001A000000}"/>
    <hyperlink ref="H20" r:id="rId28" xr:uid="{00000000-0004-0000-0600-00001B000000}"/>
    <hyperlink ref="H101" r:id="rId29" xr:uid="{00000000-0004-0000-0600-00001C000000}"/>
    <hyperlink ref="H85" r:id="rId30" xr:uid="{00000000-0004-0000-0600-00001D000000}"/>
    <hyperlink ref="H5" r:id="rId31" xr:uid="{00000000-0004-0000-0600-00001E000000}"/>
    <hyperlink ref="H135" r:id="rId32" xr:uid="{00000000-0004-0000-0600-00001F000000}"/>
    <hyperlink ref="H139" r:id="rId33" xr:uid="{00000000-0004-0000-0600-000020000000}"/>
    <hyperlink ref="H89" r:id="rId34" xr:uid="{00000000-0004-0000-0600-000021000000}"/>
    <hyperlink ref="H39" r:id="rId35" xr:uid="{00000000-0004-0000-0600-000022000000}"/>
    <hyperlink ref="H158" r:id="rId36" xr:uid="{00000000-0004-0000-0600-000023000000}"/>
    <hyperlink ref="H45" r:id="rId37" xr:uid="{00000000-0004-0000-0600-000024000000}"/>
    <hyperlink ref="H161" r:id="rId38" xr:uid="{00000000-0004-0000-0600-000025000000}"/>
    <hyperlink ref="H35" r:id="rId39" xr:uid="{00000000-0004-0000-0600-000026000000}"/>
    <hyperlink ref="H151" r:id="rId40" xr:uid="{00000000-0004-0000-0600-000027000000}"/>
    <hyperlink ref="H54" r:id="rId41" xr:uid="{00000000-0004-0000-0600-000028000000}"/>
    <hyperlink ref="H167" r:id="rId42" xr:uid="{00000000-0004-0000-0600-000029000000}"/>
    <hyperlink ref="H170" r:id="rId43" xr:uid="{00000000-0004-0000-0600-00002A000000}"/>
    <hyperlink ref="H10" r:id="rId44" xr:uid="{00000000-0004-0000-0600-00002B000000}"/>
    <hyperlink ref="H147" r:id="rId45" xr:uid="{00000000-0004-0000-0600-00002C000000}"/>
    <hyperlink ref="H117" r:id="rId46" xr:uid="{00000000-0004-0000-0600-00002D000000}"/>
    <hyperlink ref="H56" r:id="rId47" xr:uid="{00000000-0004-0000-0600-00002E000000}"/>
    <hyperlink ref="H74" r:id="rId48" xr:uid="{00000000-0004-0000-0600-00002F000000}"/>
    <hyperlink ref="H141" r:id="rId49" xr:uid="{00000000-0004-0000-0600-000030000000}"/>
    <hyperlink ref="H90" r:id="rId50" xr:uid="{00000000-0004-0000-0600-000031000000}"/>
    <hyperlink ref="H108" r:id="rId51" xr:uid="{00000000-0004-0000-0600-000032000000}"/>
    <hyperlink ref="H7" r:id="rId52" xr:uid="{00000000-0004-0000-0600-000033000000}"/>
    <hyperlink ref="H145" r:id="rId53" xr:uid="{00000000-0004-0000-0600-000034000000}"/>
    <hyperlink ref="H149" r:id="rId54" xr:uid="{00000000-0004-0000-0600-000035000000}"/>
    <hyperlink ref="H159" r:id="rId55" xr:uid="{00000000-0004-0000-0600-000036000000}"/>
    <hyperlink ref="H148" r:id="rId56" xr:uid="{00000000-0004-0000-0600-000037000000}"/>
    <hyperlink ref="H144" r:id="rId57" xr:uid="{00000000-0004-0000-0600-000038000000}"/>
    <hyperlink ref="H55" r:id="rId58" xr:uid="{00000000-0004-0000-0600-000039000000}"/>
    <hyperlink ref="H67" r:id="rId59" xr:uid="{00000000-0004-0000-0600-00003A000000}"/>
    <hyperlink ref="H71" r:id="rId60" xr:uid="{00000000-0004-0000-0600-00003B000000}"/>
    <hyperlink ref="H131" r:id="rId61" xr:uid="{00000000-0004-0000-0600-00003C000000}"/>
    <hyperlink ref="H119" r:id="rId62" xr:uid="{00000000-0004-0000-0600-00003D000000}"/>
    <hyperlink ref="H150" r:id="rId63" xr:uid="{00000000-0004-0000-0600-00003E000000}"/>
    <hyperlink ref="H153" r:id="rId64" xr:uid="{00000000-0004-0000-0600-00003F000000}"/>
    <hyperlink ref="H37" r:id="rId65" xr:uid="{00000000-0004-0000-0600-000040000000}"/>
    <hyperlink ref="H113" r:id="rId66" xr:uid="{00000000-0004-0000-0600-000041000000}"/>
    <hyperlink ref="H97" r:id="rId67" xr:uid="{00000000-0004-0000-0600-000042000000}"/>
    <hyperlink ref="H127" r:id="rId68" xr:uid="{00000000-0004-0000-0600-000043000000}"/>
    <hyperlink ref="H28" r:id="rId69" xr:uid="{00000000-0004-0000-0600-000044000000}"/>
    <hyperlink ref="H94" r:id="rId70" xr:uid="{00000000-0004-0000-0600-000045000000}"/>
    <hyperlink ref="H122" r:id="rId71" xr:uid="{00000000-0004-0000-0600-000046000000}"/>
    <hyperlink ref="H118" r:id="rId72" xr:uid="{00000000-0004-0000-0600-000047000000}"/>
    <hyperlink ref="H15" r:id="rId73" xr:uid="{00000000-0004-0000-0600-000048000000}"/>
    <hyperlink ref="H86" r:id="rId74" xr:uid="{00000000-0004-0000-0600-000049000000}"/>
    <hyperlink ref="H46" r:id="rId75" xr:uid="{00000000-0004-0000-0600-00004A000000}"/>
    <hyperlink ref="H100" r:id="rId76" xr:uid="{00000000-0004-0000-0600-00004B000000}"/>
    <hyperlink ref="H128" r:id="rId77" xr:uid="{00000000-0004-0000-0600-00004C000000}"/>
    <hyperlink ref="H79" r:id="rId78" xr:uid="{00000000-0004-0000-0600-00004D000000}"/>
    <hyperlink ref="H99" r:id="rId79" xr:uid="{00000000-0004-0000-0600-00004E000000}"/>
    <hyperlink ref="H140" r:id="rId80" xr:uid="{00000000-0004-0000-0600-00004F000000}"/>
    <hyperlink ref="H111" r:id="rId81" xr:uid="{00000000-0004-0000-0600-000050000000}"/>
    <hyperlink ref="H137" r:id="rId82" xr:uid="{00000000-0004-0000-0600-000051000000}"/>
    <hyperlink ref="H4" r:id="rId83" xr:uid="{00000000-0004-0000-0600-000052000000}"/>
    <hyperlink ref="H82" r:id="rId84" xr:uid="{00000000-0004-0000-0600-000053000000}"/>
    <hyperlink ref="H57" r:id="rId85" xr:uid="{00000000-0004-0000-0600-000054000000}"/>
    <hyperlink ref="H142" r:id="rId86" xr:uid="{00000000-0004-0000-0600-000055000000}"/>
    <hyperlink ref="H143" r:id="rId87" xr:uid="{00000000-0004-0000-0600-000056000000}"/>
    <hyperlink ref="H41" r:id="rId88" xr:uid="{00000000-0004-0000-0600-000057000000}"/>
    <hyperlink ref="H146" r:id="rId89" xr:uid="{00000000-0004-0000-0600-000058000000}"/>
    <hyperlink ref="H168" r:id="rId90" xr:uid="{00000000-0004-0000-0600-000059000000}"/>
    <hyperlink ref="H112" r:id="rId91" xr:uid="{00000000-0004-0000-0600-00005A000000}"/>
    <hyperlink ref="H88" r:id="rId92" xr:uid="{00000000-0004-0000-0600-00005B000000}"/>
    <hyperlink ref="H11" r:id="rId93" xr:uid="{00000000-0004-0000-0600-00005C000000}"/>
    <hyperlink ref="H84" r:id="rId94" xr:uid="{00000000-0004-0000-0600-00005D000000}"/>
    <hyperlink ref="H47" r:id="rId95" xr:uid="{00000000-0004-0000-0600-00005E000000}"/>
    <hyperlink ref="H136" r:id="rId96" xr:uid="{00000000-0004-0000-0600-00005F000000}"/>
    <hyperlink ref="H121" r:id="rId97" xr:uid="{00000000-0004-0000-0600-000060000000}"/>
    <hyperlink ref="H70" r:id="rId98" xr:uid="{00000000-0004-0000-0600-000061000000}"/>
    <hyperlink ref="H58" r:id="rId99" xr:uid="{00000000-0004-0000-0600-000062000000}"/>
    <hyperlink ref="H13" r:id="rId100" xr:uid="{00000000-0004-0000-0600-000063000000}"/>
    <hyperlink ref="H19" r:id="rId101" xr:uid="{00000000-0004-0000-0600-000064000000}"/>
    <hyperlink ref="H64" r:id="rId102" xr:uid="{00000000-0004-0000-0600-000065000000}"/>
    <hyperlink ref="H83" r:id="rId103" xr:uid="{00000000-0004-0000-0600-000066000000}"/>
    <hyperlink ref="H17" r:id="rId104" xr:uid="{00000000-0004-0000-0600-000067000000}"/>
    <hyperlink ref="H50" r:id="rId105" xr:uid="{00000000-0004-0000-0600-000068000000}"/>
    <hyperlink ref="H34" r:id="rId106" xr:uid="{00000000-0004-0000-0600-000069000000}"/>
    <hyperlink ref="H8" r:id="rId107" xr:uid="{00000000-0004-0000-0600-00006A000000}"/>
    <hyperlink ref="H125" r:id="rId108" xr:uid="{00000000-0004-0000-0600-00006B000000}"/>
    <hyperlink ref="H156" r:id="rId109" xr:uid="{00000000-0004-0000-0600-00006C000000}"/>
    <hyperlink ref="H18" r:id="rId110" xr:uid="{00000000-0004-0000-0600-00006D000000}"/>
    <hyperlink ref="H69" r:id="rId111" xr:uid="{00000000-0004-0000-0600-00006E000000}"/>
    <hyperlink ref="H38" r:id="rId112" xr:uid="{00000000-0004-0000-0600-00006F000000}"/>
    <hyperlink ref="H76" r:id="rId113" xr:uid="{00000000-0004-0000-0600-000070000000}"/>
    <hyperlink ref="H98" r:id="rId114" xr:uid="{00000000-0004-0000-0600-000071000000}"/>
    <hyperlink ref="H77" r:id="rId115" xr:uid="{00000000-0004-0000-0600-000072000000}"/>
    <hyperlink ref="H106" r:id="rId116" xr:uid="{00000000-0004-0000-0600-000073000000}"/>
    <hyperlink ref="H22" r:id="rId117" xr:uid="{00000000-0004-0000-0600-000074000000}"/>
    <hyperlink ref="H92" r:id="rId118" xr:uid="{00000000-0004-0000-0600-000075000000}"/>
    <hyperlink ref="H52" r:id="rId119" xr:uid="{00000000-0004-0000-0600-000076000000}"/>
    <hyperlink ref="H81" r:id="rId120" xr:uid="{00000000-0004-0000-0600-000077000000}"/>
    <hyperlink ref="H73" r:id="rId121" xr:uid="{00000000-0004-0000-0600-000078000000}"/>
    <hyperlink ref="H78" r:id="rId122" xr:uid="{00000000-0004-0000-0600-000079000000}"/>
    <hyperlink ref="H29" r:id="rId123" xr:uid="{00000000-0004-0000-0600-00007A000000}"/>
    <hyperlink ref="H60" r:id="rId124" xr:uid="{00000000-0004-0000-0600-00007B000000}"/>
    <hyperlink ref="H107" r:id="rId125" xr:uid="{00000000-0004-0000-0600-00007C000000}"/>
    <hyperlink ref="H130" r:id="rId126" xr:uid="{00000000-0004-0000-0600-00007D000000}"/>
    <hyperlink ref="H62" r:id="rId127" xr:uid="{00000000-0004-0000-0600-00007E000000}"/>
    <hyperlink ref="H87" r:id="rId128" xr:uid="{00000000-0004-0000-0600-00007F000000}"/>
    <hyperlink ref="H65" r:id="rId129" xr:uid="{00000000-0004-0000-0600-000080000000}"/>
    <hyperlink ref="H36" r:id="rId130" xr:uid="{00000000-0004-0000-0600-000081000000}"/>
    <hyperlink ref="H154" r:id="rId131" xr:uid="{00000000-0004-0000-0600-000082000000}"/>
    <hyperlink ref="H152" r:id="rId132" xr:uid="{00000000-0004-0000-0600-000083000000}"/>
    <hyperlink ref="H155" r:id="rId133" xr:uid="{00000000-0004-0000-0600-000084000000}"/>
    <hyperlink ref="H48" r:id="rId134" xr:uid="{00000000-0004-0000-0600-000085000000}"/>
    <hyperlink ref="H124" r:id="rId135" xr:uid="{00000000-0004-0000-0600-000086000000}"/>
    <hyperlink ref="H120" r:id="rId136" xr:uid="{00000000-0004-0000-0600-000087000000}"/>
    <hyperlink ref="H116" r:id="rId137" xr:uid="{00000000-0004-0000-0600-000088000000}"/>
    <hyperlink ref="H75" r:id="rId138" xr:uid="{00000000-0004-0000-0600-000089000000}"/>
    <hyperlink ref="H6" r:id="rId139" xr:uid="{00000000-0004-0000-0600-00008A000000}"/>
    <hyperlink ref="H40" r:id="rId140" xr:uid="{00000000-0004-0000-0600-00008B000000}"/>
    <hyperlink ref="H26" r:id="rId141" xr:uid="{00000000-0004-0000-0600-00008C000000}"/>
    <hyperlink ref="H115" r:id="rId142" xr:uid="{00000000-0004-0000-0600-00008D000000}"/>
    <hyperlink ref="H114" r:id="rId143" xr:uid="{00000000-0004-0000-0600-00008E000000}"/>
    <hyperlink ref="H126" r:id="rId144" xr:uid="{00000000-0004-0000-0600-00008F000000}"/>
    <hyperlink ref="H21" r:id="rId145" xr:uid="{00000000-0004-0000-0600-000090000000}"/>
    <hyperlink ref="H3" r:id="rId146" xr:uid="{00000000-0004-0000-0600-000091000000}"/>
    <hyperlink ref="H23" r:id="rId147" xr:uid="{00000000-0004-0000-0600-000092000000}"/>
    <hyperlink ref="H31" r:id="rId148" xr:uid="{00000000-0004-0000-0600-000093000000}"/>
    <hyperlink ref="H49" r:id="rId149" xr:uid="{00000000-0004-0000-0600-000094000000}"/>
    <hyperlink ref="H42" r:id="rId150" xr:uid="{00000000-0004-0000-0600-000095000000}"/>
    <hyperlink ref="H12" r:id="rId151" xr:uid="{00000000-0004-0000-0600-000096000000}"/>
    <hyperlink ref="H53" r:id="rId152" xr:uid="{00000000-0004-0000-0600-000097000000}"/>
    <hyperlink ref="H30" r:id="rId153" xr:uid="{00000000-0004-0000-0600-000098000000}"/>
    <hyperlink ref="H44" r:id="rId154" xr:uid="{00000000-0004-0000-0600-000099000000}"/>
    <hyperlink ref="H93" r:id="rId155" xr:uid="{00000000-0004-0000-0600-00009A000000}"/>
    <hyperlink ref="H91" r:id="rId156" xr:uid="{00000000-0004-0000-0600-00009B000000}"/>
    <hyperlink ref="H95" r:id="rId157" xr:uid="{00000000-0004-0000-0600-00009C000000}"/>
    <hyperlink ref="H25" r:id="rId158" xr:uid="{00000000-0004-0000-0600-00009D000000}"/>
    <hyperlink ref="H133" r:id="rId159" xr:uid="{00000000-0004-0000-0600-00009E000000}"/>
    <hyperlink ref="H2" r:id="rId160" xr:uid="{00000000-0004-0000-0600-00009F000000}"/>
    <hyperlink ref="H9" r:id="rId161" xr:uid="{00000000-0004-0000-0600-0000A0000000}"/>
    <hyperlink ref="H105" r:id="rId162" xr:uid="{00000000-0004-0000-0600-0000A1000000}"/>
    <hyperlink ref="H27" r:id="rId163" xr:uid="{00000000-0004-0000-0600-0000A2000000}"/>
    <hyperlink ref="H80" r:id="rId164" xr:uid="{00000000-0004-0000-0600-0000A3000000}"/>
    <hyperlink ref="H72" r:id="rId165" xr:uid="{00000000-0004-0000-0600-0000A4000000}"/>
    <hyperlink ref="H33" r:id="rId166" xr:uid="{00000000-0004-0000-0600-0000A5000000}"/>
    <hyperlink ref="H96" r:id="rId167" xr:uid="{00000000-0004-0000-0600-0000A6000000}"/>
    <hyperlink ref="H66" r:id="rId168" xr:uid="{00000000-0004-0000-0600-0000A7000000}"/>
    <hyperlink ref="H103" r:id="rId169" xr:uid="{00000000-0004-0000-0600-0000A8000000}"/>
  </hyperlinks>
  <pageMargins left="0.7" right="0.7" top="0.75" bottom="0.75" header="0.3" footer="0.3"/>
  <pageSetup orientation="portrait" r:id="rId17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Referencias!$B$14:$B$21</xm:f>
          </x14:formula1>
          <xm:sqref>O2:O1048576</xm:sqref>
        </x14:dataValidation>
        <x14:dataValidation type="list" allowBlank="1" showInputMessage="1" showErrorMessage="1" xr:uid="{00000000-0002-0000-0600-000001000000}">
          <x14:formula1>
            <xm:f>Referencias!$B$36:$B$53</xm:f>
          </x14:formula1>
          <xm:sqref>P2:P1048576</xm:sqref>
        </x14:dataValidation>
        <x14:dataValidation type="list" allowBlank="1" showInputMessage="1" showErrorMessage="1" xr:uid="{00000000-0002-0000-0600-000002000000}">
          <x14:formula1>
            <xm:f>Referencias!$B$25:$B$32</xm:f>
          </x14:formula1>
          <xm:sqref>N2:N1048576</xm:sqref>
        </x14:dataValidation>
        <x14:dataValidation type="list" allowBlank="1" showInputMessage="1" showErrorMessage="1" xr:uid="{00000000-0002-0000-0600-000003000000}">
          <x14:formula1>
            <xm:f>Referencias!B14:B21</xm:f>
          </x14:formula1>
          <xm:sqref>O1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2:E50"/>
  <sheetViews>
    <sheetView zoomScale="85" zoomScaleNormal="85" workbookViewId="0">
      <selection activeCell="D39" sqref="D39"/>
    </sheetView>
  </sheetViews>
  <sheetFormatPr baseColWidth="10" defaultColWidth="0" defaultRowHeight="14.4" x14ac:dyDescent="0.3"/>
  <cols>
    <col min="1" max="2" width="9.109375" style="9" customWidth="1"/>
    <col min="3" max="3" width="60" style="9" customWidth="1"/>
    <col min="4" max="4" width="75" style="9" customWidth="1"/>
    <col min="5" max="5" width="9.109375" style="9" customWidth="1"/>
    <col min="6" max="16384" width="9.109375" hidden="1"/>
  </cols>
  <sheetData>
    <row r="2" spans="2:4" ht="15" customHeight="1" x14ac:dyDescent="0.3">
      <c r="B2" s="222" t="s">
        <v>464</v>
      </c>
      <c r="C2" s="223"/>
      <c r="D2" s="224"/>
    </row>
    <row r="3" spans="2:4" ht="15.75" customHeight="1" x14ac:dyDescent="0.3">
      <c r="B3" s="225"/>
      <c r="C3" s="226"/>
      <c r="D3" s="227"/>
    </row>
    <row r="4" spans="2:4" ht="15.6" x14ac:dyDescent="0.3">
      <c r="B4" s="215" t="s">
        <v>465</v>
      </c>
      <c r="C4" s="215"/>
      <c r="D4" s="215"/>
    </row>
    <row r="5" spans="2:4" x14ac:dyDescent="0.3">
      <c r="B5" s="71"/>
      <c r="C5" s="72"/>
      <c r="D5" s="73"/>
    </row>
    <row r="6" spans="2:4" x14ac:dyDescent="0.3">
      <c r="B6" s="216" t="s">
        <v>4</v>
      </c>
      <c r="C6" s="217"/>
      <c r="D6" s="218"/>
    </row>
    <row r="7" spans="2:4" ht="15.6" x14ac:dyDescent="0.3">
      <c r="B7" s="16" t="s">
        <v>27</v>
      </c>
      <c r="C7" s="16" t="s">
        <v>3</v>
      </c>
      <c r="D7" s="16" t="s">
        <v>2</v>
      </c>
    </row>
    <row r="8" spans="2:4" ht="57.6" x14ac:dyDescent="0.3">
      <c r="B8" s="6" t="s">
        <v>21</v>
      </c>
      <c r="C8" s="6" t="s">
        <v>447</v>
      </c>
      <c r="D8" s="1" t="s">
        <v>458</v>
      </c>
    </row>
    <row r="9" spans="2:4" ht="57" customHeight="1" x14ac:dyDescent="0.3">
      <c r="B9" s="6" t="s">
        <v>22</v>
      </c>
      <c r="C9" s="6" t="s">
        <v>448</v>
      </c>
      <c r="D9" s="1" t="s">
        <v>457</v>
      </c>
    </row>
    <row r="10" spans="2:4" ht="28.8" x14ac:dyDescent="0.3">
      <c r="B10" s="6" t="s">
        <v>23</v>
      </c>
      <c r="C10" s="6" t="s">
        <v>449</v>
      </c>
      <c r="D10" s="1" t="s">
        <v>456</v>
      </c>
    </row>
    <row r="11" spans="2:4" ht="57.6" x14ac:dyDescent="0.3">
      <c r="B11" s="6" t="s">
        <v>24</v>
      </c>
      <c r="C11" s="6" t="s">
        <v>450</v>
      </c>
      <c r="D11" s="1" t="s">
        <v>455</v>
      </c>
    </row>
    <row r="12" spans="2:4" ht="43.2" x14ac:dyDescent="0.3">
      <c r="B12" s="6" t="s">
        <v>25</v>
      </c>
      <c r="C12" s="6" t="s">
        <v>451</v>
      </c>
      <c r="D12" s="1" t="s">
        <v>454</v>
      </c>
    </row>
    <row r="13" spans="2:4" ht="28.8" x14ac:dyDescent="0.3">
      <c r="B13" s="6" t="s">
        <v>26</v>
      </c>
      <c r="C13" s="6" t="s">
        <v>452</v>
      </c>
      <c r="D13" s="4" t="s">
        <v>453</v>
      </c>
    </row>
    <row r="14" spans="2:4" x14ac:dyDescent="0.3">
      <c r="B14" s="71"/>
      <c r="C14" s="72"/>
      <c r="D14" s="73"/>
    </row>
    <row r="15" spans="2:4" ht="15" customHeight="1" x14ac:dyDescent="0.3">
      <c r="B15" s="222" t="s">
        <v>466</v>
      </c>
      <c r="C15" s="223"/>
      <c r="D15" s="224"/>
    </row>
    <row r="16" spans="2:4" ht="15.75" customHeight="1" x14ac:dyDescent="0.3">
      <c r="B16" s="225"/>
      <c r="C16" s="226"/>
      <c r="D16" s="227"/>
    </row>
    <row r="17" spans="2:4" ht="15.75" customHeight="1" x14ac:dyDescent="0.3">
      <c r="B17" s="215" t="s">
        <v>467</v>
      </c>
      <c r="C17" s="215"/>
      <c r="D17" s="215"/>
    </row>
    <row r="18" spans="2:4" x14ac:dyDescent="0.3">
      <c r="B18" s="71"/>
      <c r="C18" s="72"/>
      <c r="D18" s="73"/>
    </row>
    <row r="19" spans="2:4" x14ac:dyDescent="0.3">
      <c r="B19" s="219" t="s">
        <v>28</v>
      </c>
      <c r="C19" s="220"/>
      <c r="D19" s="221"/>
    </row>
    <row r="20" spans="2:4" ht="15.6" x14ac:dyDescent="0.3">
      <c r="B20" s="5" t="s">
        <v>27</v>
      </c>
      <c r="C20" s="5" t="s">
        <v>29</v>
      </c>
      <c r="D20" s="5" t="s">
        <v>2</v>
      </c>
    </row>
    <row r="21" spans="2:4" x14ac:dyDescent="0.3">
      <c r="B21" s="6" t="s">
        <v>468</v>
      </c>
      <c r="C21" s="1" t="s">
        <v>34</v>
      </c>
      <c r="D21" s="1" t="s">
        <v>459</v>
      </c>
    </row>
    <row r="22" spans="2:4" x14ac:dyDescent="0.3">
      <c r="B22" s="6" t="s">
        <v>469</v>
      </c>
      <c r="C22" s="1" t="s">
        <v>34</v>
      </c>
      <c r="D22" s="1" t="s">
        <v>460</v>
      </c>
    </row>
    <row r="23" spans="2:4" x14ac:dyDescent="0.3">
      <c r="B23" s="6" t="s">
        <v>470</v>
      </c>
      <c r="C23" s="1" t="s">
        <v>34</v>
      </c>
      <c r="D23" s="1" t="s">
        <v>461</v>
      </c>
    </row>
    <row r="24" spans="2:4" x14ac:dyDescent="0.3">
      <c r="B24" s="6" t="s">
        <v>471</v>
      </c>
      <c r="C24" s="1" t="s">
        <v>34</v>
      </c>
      <c r="D24" s="1" t="s">
        <v>462</v>
      </c>
    </row>
    <row r="25" spans="2:4" x14ac:dyDescent="0.3">
      <c r="B25" s="6" t="s">
        <v>472</v>
      </c>
      <c r="C25" s="1" t="s">
        <v>34</v>
      </c>
      <c r="D25" s="4" t="s">
        <v>463</v>
      </c>
    </row>
    <row r="26" spans="2:4" x14ac:dyDescent="0.3">
      <c r="B26" s="6" t="s">
        <v>473</v>
      </c>
      <c r="C26" s="1" t="s">
        <v>33</v>
      </c>
      <c r="D26" s="3" t="s">
        <v>444</v>
      </c>
    </row>
    <row r="27" spans="2:4" x14ac:dyDescent="0.3">
      <c r="B27" s="6" t="s">
        <v>474</v>
      </c>
      <c r="C27" s="1" t="s">
        <v>33</v>
      </c>
      <c r="D27" s="3" t="s">
        <v>445</v>
      </c>
    </row>
    <row r="28" spans="2:4" x14ac:dyDescent="0.3">
      <c r="B28" s="6" t="s">
        <v>475</v>
      </c>
      <c r="C28" s="1" t="s">
        <v>33</v>
      </c>
      <c r="D28" s="3" t="s">
        <v>446</v>
      </c>
    </row>
    <row r="29" spans="2:4" x14ac:dyDescent="0.3">
      <c r="B29" s="3" t="s">
        <v>31</v>
      </c>
      <c r="C29" s="1" t="s">
        <v>33</v>
      </c>
      <c r="D29" s="3"/>
    </row>
    <row r="30" spans="2:4" x14ac:dyDescent="0.3">
      <c r="B30" s="3" t="s">
        <v>31</v>
      </c>
      <c r="C30" s="1" t="s">
        <v>33</v>
      </c>
      <c r="D30" s="3"/>
    </row>
    <row r="31" spans="2:4" x14ac:dyDescent="0.3">
      <c r="B31" s="3" t="s">
        <v>476</v>
      </c>
      <c r="C31" s="3" t="s">
        <v>32</v>
      </c>
      <c r="D31" s="3"/>
    </row>
    <row r="32" spans="2:4" x14ac:dyDescent="0.3">
      <c r="B32" s="3" t="s">
        <v>31</v>
      </c>
      <c r="C32" s="3" t="s">
        <v>32</v>
      </c>
      <c r="D32" s="3"/>
    </row>
    <row r="33" spans="2:4" x14ac:dyDescent="0.3">
      <c r="B33" s="3" t="s">
        <v>31</v>
      </c>
      <c r="C33" s="3" t="s">
        <v>32</v>
      </c>
      <c r="D33" s="3"/>
    </row>
    <row r="34" spans="2:4" x14ac:dyDescent="0.3">
      <c r="B34" s="3" t="s">
        <v>31</v>
      </c>
      <c r="C34" s="3" t="s">
        <v>32</v>
      </c>
      <c r="D34" s="3"/>
    </row>
    <row r="35" spans="2:4" x14ac:dyDescent="0.3">
      <c r="B35" s="3" t="s">
        <v>31</v>
      </c>
      <c r="C35" s="3" t="s">
        <v>32</v>
      </c>
      <c r="D35" s="3"/>
    </row>
    <row r="36" spans="2:4" x14ac:dyDescent="0.3">
      <c r="B36" s="3"/>
      <c r="C36" s="3"/>
      <c r="D36" s="3"/>
    </row>
    <row r="37" spans="2:4" x14ac:dyDescent="0.3">
      <c r="B37" s="3"/>
      <c r="C37" s="3"/>
      <c r="D37" s="3"/>
    </row>
    <row r="38" spans="2:4" x14ac:dyDescent="0.3">
      <c r="B38" s="3"/>
      <c r="C38" s="3"/>
      <c r="D38" s="3"/>
    </row>
    <row r="39" spans="2:4" x14ac:dyDescent="0.3">
      <c r="B39" s="3"/>
      <c r="C39" s="3"/>
      <c r="D39" s="3"/>
    </row>
    <row r="40" spans="2:4" x14ac:dyDescent="0.3">
      <c r="B40" s="3"/>
      <c r="C40" s="3"/>
      <c r="D40" s="3"/>
    </row>
    <row r="41" spans="2:4" x14ac:dyDescent="0.3">
      <c r="B41" s="3"/>
      <c r="C41" s="3"/>
      <c r="D41" s="3"/>
    </row>
    <row r="42" spans="2:4" x14ac:dyDescent="0.3">
      <c r="B42" s="3"/>
      <c r="C42" s="3"/>
      <c r="D42" s="3"/>
    </row>
    <row r="43" spans="2:4" x14ac:dyDescent="0.3">
      <c r="B43" s="3"/>
      <c r="C43" s="3"/>
      <c r="D43" s="3"/>
    </row>
    <row r="44" spans="2:4" x14ac:dyDescent="0.3">
      <c r="B44" s="3"/>
      <c r="C44" s="3"/>
      <c r="D44" s="3"/>
    </row>
    <row r="45" spans="2:4" x14ac:dyDescent="0.3">
      <c r="B45" s="3"/>
      <c r="C45" s="3"/>
      <c r="D45" s="3"/>
    </row>
    <row r="46" spans="2:4" x14ac:dyDescent="0.3">
      <c r="B46" s="3"/>
      <c r="C46" s="3"/>
      <c r="D46" s="3"/>
    </row>
    <row r="47" spans="2:4" x14ac:dyDescent="0.3">
      <c r="B47" s="3"/>
      <c r="C47" s="3"/>
      <c r="D47" s="3"/>
    </row>
    <row r="48" spans="2:4" x14ac:dyDescent="0.3">
      <c r="B48" s="3"/>
      <c r="C48" s="3"/>
      <c r="D48" s="3"/>
    </row>
    <row r="49" spans="2:4" x14ac:dyDescent="0.3">
      <c r="B49" s="3"/>
      <c r="C49" s="3"/>
      <c r="D49" s="3"/>
    </row>
    <row r="50" spans="2:4" x14ac:dyDescent="0.3">
      <c r="B50" s="3"/>
      <c r="C50" s="3"/>
      <c r="D50" s="3"/>
    </row>
  </sheetData>
  <mergeCells count="6">
    <mergeCell ref="B17:D17"/>
    <mergeCell ref="B6:D6"/>
    <mergeCell ref="B19:D19"/>
    <mergeCell ref="B2:D3"/>
    <mergeCell ref="B4:D4"/>
    <mergeCell ref="B15:D16"/>
  </mergeCells>
  <phoneticPr fontId="4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7030A0"/>
  </sheetPr>
  <dimension ref="A2:D54"/>
  <sheetViews>
    <sheetView topLeftCell="A38" workbookViewId="0">
      <selection activeCell="C49" sqref="C49"/>
    </sheetView>
  </sheetViews>
  <sheetFormatPr baseColWidth="10" defaultColWidth="0" defaultRowHeight="14.4" x14ac:dyDescent="0.3"/>
  <cols>
    <col min="1" max="1" width="9.109375" style="9" customWidth="1"/>
    <col min="2" max="2" width="17.6640625" style="9" customWidth="1"/>
    <col min="3" max="3" width="120" style="9" customWidth="1"/>
    <col min="4" max="4" width="9.109375" style="9" customWidth="1"/>
    <col min="5" max="16384" width="9.109375" hidden="1"/>
  </cols>
  <sheetData>
    <row r="2" spans="2:3" ht="30" customHeight="1" x14ac:dyDescent="0.3">
      <c r="B2" s="228" t="s">
        <v>1657</v>
      </c>
      <c r="C2" s="229"/>
    </row>
    <row r="3" spans="2:3" ht="30" customHeight="1" x14ac:dyDescent="0.3">
      <c r="B3" s="30" t="s">
        <v>62</v>
      </c>
      <c r="C3" s="30" t="s">
        <v>2</v>
      </c>
    </row>
    <row r="4" spans="2:3" ht="30" customHeight="1" x14ac:dyDescent="0.3">
      <c r="B4" s="51" t="s">
        <v>1666</v>
      </c>
      <c r="C4" s="52" t="s">
        <v>1659</v>
      </c>
    </row>
    <row r="5" spans="2:3" ht="36" customHeight="1" x14ac:dyDescent="0.3">
      <c r="B5" s="51" t="s">
        <v>1667</v>
      </c>
      <c r="C5" s="52" t="s">
        <v>1660</v>
      </c>
    </row>
    <row r="6" spans="2:3" ht="30" customHeight="1" x14ac:dyDescent="0.3">
      <c r="B6" s="51" t="s">
        <v>1668</v>
      </c>
      <c r="C6" s="52" t="s">
        <v>1661</v>
      </c>
    </row>
    <row r="7" spans="2:3" ht="41.4" x14ac:dyDescent="0.3">
      <c r="B7" s="51" t="s">
        <v>1669</v>
      </c>
      <c r="C7" s="52" t="s">
        <v>1662</v>
      </c>
    </row>
    <row r="8" spans="2:3" ht="30" customHeight="1" x14ac:dyDescent="0.3">
      <c r="B8" s="51" t="s">
        <v>1670</v>
      </c>
      <c r="C8" s="52" t="s">
        <v>1663</v>
      </c>
    </row>
    <row r="9" spans="2:3" ht="30" customHeight="1" x14ac:dyDescent="0.3">
      <c r="B9" s="51" t="s">
        <v>1671</v>
      </c>
      <c r="C9" s="52" t="s">
        <v>1664</v>
      </c>
    </row>
    <row r="10" spans="2:3" ht="30" customHeight="1" x14ac:dyDescent="0.3">
      <c r="B10" s="51" t="s">
        <v>1672</v>
      </c>
      <c r="C10" s="52" t="s">
        <v>1665</v>
      </c>
    </row>
    <row r="11" spans="2:3" x14ac:dyDescent="0.3">
      <c r="B11" s="71"/>
      <c r="C11" s="73"/>
    </row>
    <row r="12" spans="2:3" ht="30" customHeight="1" x14ac:dyDescent="0.3">
      <c r="B12" s="228" t="s">
        <v>1658</v>
      </c>
      <c r="C12" s="229"/>
    </row>
    <row r="13" spans="2:3" ht="30" customHeight="1" x14ac:dyDescent="0.3">
      <c r="B13" s="30" t="s">
        <v>39</v>
      </c>
      <c r="C13" s="30" t="s">
        <v>2</v>
      </c>
    </row>
    <row r="14" spans="2:3" ht="30" customHeight="1" x14ac:dyDescent="0.3">
      <c r="B14" s="51" t="s">
        <v>5</v>
      </c>
      <c r="C14" s="52" t="s">
        <v>1717</v>
      </c>
    </row>
    <row r="15" spans="2:3" ht="30" customHeight="1" x14ac:dyDescent="0.3">
      <c r="B15" s="51" t="s">
        <v>97</v>
      </c>
      <c r="C15" s="52" t="s">
        <v>1718</v>
      </c>
    </row>
    <row r="16" spans="2:3" ht="30" customHeight="1" x14ac:dyDescent="0.3">
      <c r="B16" s="51" t="s">
        <v>271</v>
      </c>
      <c r="C16" s="52" t="s">
        <v>1719</v>
      </c>
    </row>
    <row r="17" spans="2:3" ht="30" customHeight="1" x14ac:dyDescent="0.3">
      <c r="B17" s="51" t="s">
        <v>270</v>
      </c>
      <c r="C17" s="52" t="s">
        <v>1720</v>
      </c>
    </row>
    <row r="18" spans="2:3" ht="30" customHeight="1" x14ac:dyDescent="0.3">
      <c r="B18" s="51" t="s">
        <v>272</v>
      </c>
      <c r="C18" s="52" t="s">
        <v>1721</v>
      </c>
    </row>
    <row r="19" spans="2:3" ht="30" customHeight="1" x14ac:dyDescent="0.3">
      <c r="B19" s="51" t="s">
        <v>269</v>
      </c>
      <c r="C19" s="52" t="s">
        <v>1722</v>
      </c>
    </row>
    <row r="20" spans="2:3" ht="30" customHeight="1" x14ac:dyDescent="0.3">
      <c r="B20" s="51" t="s">
        <v>40</v>
      </c>
      <c r="C20" s="111" t="s">
        <v>1723</v>
      </c>
    </row>
    <row r="21" spans="2:3" ht="30" customHeight="1" x14ac:dyDescent="0.3">
      <c r="B21" s="53" t="s">
        <v>1724</v>
      </c>
      <c r="C21" s="111" t="s">
        <v>1725</v>
      </c>
    </row>
    <row r="22" spans="2:3" x14ac:dyDescent="0.3">
      <c r="B22" s="71"/>
      <c r="C22" s="73"/>
    </row>
    <row r="23" spans="2:3" ht="30" customHeight="1" x14ac:dyDescent="0.3">
      <c r="B23" s="228" t="s">
        <v>1715</v>
      </c>
      <c r="C23" s="229"/>
    </row>
    <row r="24" spans="2:3" ht="30" customHeight="1" x14ac:dyDescent="0.3">
      <c r="B24" s="30" t="s">
        <v>274</v>
      </c>
      <c r="C24" s="30" t="s">
        <v>1716</v>
      </c>
    </row>
    <row r="25" spans="2:3" ht="48.6" customHeight="1" x14ac:dyDescent="0.3">
      <c r="B25" s="51" t="s">
        <v>41</v>
      </c>
      <c r="C25" s="52" t="s">
        <v>1708</v>
      </c>
    </row>
    <row r="26" spans="2:3" ht="30" customHeight="1" x14ac:dyDescent="0.3">
      <c r="B26" s="51" t="s">
        <v>67</v>
      </c>
      <c r="C26" s="52" t="s">
        <v>1709</v>
      </c>
    </row>
    <row r="27" spans="2:3" ht="30" customHeight="1" x14ac:dyDescent="0.3">
      <c r="B27" s="51" t="s">
        <v>42</v>
      </c>
      <c r="C27" s="52" t="s">
        <v>1710</v>
      </c>
    </row>
    <row r="28" spans="2:3" ht="30" customHeight="1" x14ac:dyDescent="0.3">
      <c r="B28" s="51" t="s">
        <v>43</v>
      </c>
      <c r="C28" s="52" t="s">
        <v>1711</v>
      </c>
    </row>
    <row r="29" spans="2:3" ht="48.6" customHeight="1" x14ac:dyDescent="0.3">
      <c r="B29" s="51" t="s">
        <v>273</v>
      </c>
      <c r="C29" s="52" t="s">
        <v>1712</v>
      </c>
    </row>
    <row r="30" spans="2:3" ht="30" customHeight="1" x14ac:dyDescent="0.3">
      <c r="B30" s="51" t="s">
        <v>44</v>
      </c>
      <c r="C30" s="52" t="s">
        <v>1713</v>
      </c>
    </row>
    <row r="31" spans="2:3" ht="30" customHeight="1" x14ac:dyDescent="0.3">
      <c r="B31" s="51" t="s">
        <v>45</v>
      </c>
      <c r="C31" s="111" t="s">
        <v>1714</v>
      </c>
    </row>
    <row r="32" spans="2:3" ht="30" customHeight="1" x14ac:dyDescent="0.3">
      <c r="B32" s="53" t="s">
        <v>36</v>
      </c>
      <c r="C32" s="111" t="s">
        <v>36</v>
      </c>
    </row>
    <row r="33" spans="2:3" x14ac:dyDescent="0.3">
      <c r="B33" s="71"/>
      <c r="C33" s="73"/>
    </row>
    <row r="34" spans="2:3" ht="30" customHeight="1" x14ac:dyDescent="0.3">
      <c r="B34" s="228" t="s">
        <v>1707</v>
      </c>
      <c r="C34" s="229"/>
    </row>
    <row r="35" spans="2:3" ht="30" customHeight="1" x14ac:dyDescent="0.3">
      <c r="B35" s="30" t="s">
        <v>69</v>
      </c>
      <c r="C35" s="30" t="s">
        <v>2</v>
      </c>
    </row>
    <row r="36" spans="2:3" ht="30" customHeight="1" x14ac:dyDescent="0.3">
      <c r="B36" s="51" t="s">
        <v>1726</v>
      </c>
      <c r="C36" s="52" t="s">
        <v>1742</v>
      </c>
    </row>
    <row r="37" spans="2:3" ht="30" customHeight="1" x14ac:dyDescent="0.3">
      <c r="B37" s="51" t="s">
        <v>71</v>
      </c>
      <c r="C37" s="52" t="s">
        <v>1743</v>
      </c>
    </row>
    <row r="38" spans="2:3" ht="30" customHeight="1" x14ac:dyDescent="0.3">
      <c r="B38" s="51" t="s">
        <v>1727</v>
      </c>
      <c r="C38" s="52" t="s">
        <v>1744</v>
      </c>
    </row>
    <row r="39" spans="2:3" ht="30" customHeight="1" x14ac:dyDescent="0.3">
      <c r="B39" s="51" t="s">
        <v>1728</v>
      </c>
      <c r="C39" s="52" t="s">
        <v>76</v>
      </c>
    </row>
    <row r="40" spans="2:3" ht="30" customHeight="1" x14ac:dyDescent="0.3">
      <c r="B40" s="51" t="s">
        <v>1729</v>
      </c>
      <c r="C40" s="52" t="s">
        <v>83</v>
      </c>
    </row>
    <row r="41" spans="2:3" ht="30" customHeight="1" x14ac:dyDescent="0.3">
      <c r="B41" s="51" t="s">
        <v>1730</v>
      </c>
      <c r="C41" s="52" t="s">
        <v>82</v>
      </c>
    </row>
    <row r="42" spans="2:3" ht="30" customHeight="1" x14ac:dyDescent="0.3">
      <c r="B42" s="51" t="s">
        <v>1731</v>
      </c>
      <c r="C42" s="52" t="s">
        <v>86</v>
      </c>
    </row>
    <row r="43" spans="2:3" ht="30" customHeight="1" x14ac:dyDescent="0.3">
      <c r="B43" s="51" t="s">
        <v>1732</v>
      </c>
      <c r="C43" s="52" t="s">
        <v>84</v>
      </c>
    </row>
    <row r="44" spans="2:3" ht="30" customHeight="1" x14ac:dyDescent="0.3">
      <c r="B44" s="51" t="s">
        <v>1733</v>
      </c>
      <c r="C44" s="52" t="s">
        <v>85</v>
      </c>
    </row>
    <row r="45" spans="2:3" ht="30" customHeight="1" x14ac:dyDescent="0.3">
      <c r="B45" s="51" t="s">
        <v>1734</v>
      </c>
      <c r="C45" s="52" t="s">
        <v>87</v>
      </c>
    </row>
    <row r="46" spans="2:3" ht="30" customHeight="1" x14ac:dyDescent="0.3">
      <c r="B46" s="51" t="s">
        <v>1735</v>
      </c>
      <c r="C46" s="52" t="s">
        <v>88</v>
      </c>
    </row>
    <row r="47" spans="2:3" ht="30" customHeight="1" x14ac:dyDescent="0.3">
      <c r="B47" s="51" t="s">
        <v>1736</v>
      </c>
      <c r="C47" s="111" t="s">
        <v>89</v>
      </c>
    </row>
    <row r="48" spans="2:3" ht="30" customHeight="1" x14ac:dyDescent="0.3">
      <c r="B48" s="53" t="s">
        <v>1737</v>
      </c>
      <c r="C48" s="111" t="s">
        <v>90</v>
      </c>
    </row>
    <row r="49" spans="2:3" ht="30" customHeight="1" x14ac:dyDescent="0.3">
      <c r="B49" s="51" t="s">
        <v>1738</v>
      </c>
      <c r="C49" s="111" t="s">
        <v>92</v>
      </c>
    </row>
    <row r="50" spans="2:3" ht="30" customHeight="1" x14ac:dyDescent="0.3">
      <c r="B50" s="51" t="s">
        <v>91</v>
      </c>
      <c r="C50" s="111" t="s">
        <v>93</v>
      </c>
    </row>
    <row r="51" spans="2:3" ht="30" customHeight="1" x14ac:dyDescent="0.3">
      <c r="B51" s="51" t="s">
        <v>1739</v>
      </c>
      <c r="C51" s="111" t="s">
        <v>96</v>
      </c>
    </row>
    <row r="52" spans="2:3" ht="30" customHeight="1" x14ac:dyDescent="0.3">
      <c r="B52" s="51" t="s">
        <v>1740</v>
      </c>
      <c r="C52" s="111" t="s">
        <v>94</v>
      </c>
    </row>
    <row r="53" spans="2:3" ht="30" customHeight="1" x14ac:dyDescent="0.3">
      <c r="B53" s="53" t="s">
        <v>1741</v>
      </c>
      <c r="C53" s="111" t="s">
        <v>95</v>
      </c>
    </row>
    <row r="54" spans="2:3" x14ac:dyDescent="0.3">
      <c r="B54" s="118" t="s">
        <v>36</v>
      </c>
      <c r="C54" s="119" t="s">
        <v>36</v>
      </c>
    </row>
  </sheetData>
  <mergeCells count="4">
    <mergeCell ref="B12:C12"/>
    <mergeCell ref="B23:C23"/>
    <mergeCell ref="B2:C2"/>
    <mergeCell ref="B34:C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B65011C7708F42A85741597D626E5E" ma:contentTypeVersion="0" ma:contentTypeDescription="Create a new document." ma:contentTypeScope="" ma:versionID="e4216f9b70d6edd084391f8fb427dc69">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0A02F1-B35F-4963-9B4E-C876F5F7E673}">
  <ds:schemaRefs>
    <ds:schemaRef ds:uri="http://schemas.openxmlformats.org/package/2006/metadata/core-properties"/>
    <ds:schemaRef ds:uri="http://schemas.microsoft.com/office/2006/documentManagement/types"/>
    <ds:schemaRef ds:uri="http://purl.org/dc/dcmitype/"/>
    <ds:schemaRef ds:uri="http://purl.org/dc/elements/1.1/"/>
    <ds:schemaRef ds:uri="http://schemas.microsoft.com/office/2006/metadata/properties"/>
    <ds:schemaRef ds:uri="http://purl.org/dc/terms/"/>
    <ds:schemaRef ds:uri="http://www.w3.org/XML/1998/namespace"/>
  </ds:schemaRefs>
</ds:datastoreItem>
</file>

<file path=customXml/itemProps2.xml><?xml version="1.0" encoding="utf-8"?>
<ds:datastoreItem xmlns:ds="http://schemas.openxmlformats.org/officeDocument/2006/customXml" ds:itemID="{301D3B7E-A188-49A5-AC07-EE7995E5BA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9EACA0F-D6CF-49D0-9103-500CDF8A6C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Hojas de cálculo</vt:lpstr>
      </vt:variant>
      <vt:variant>
        <vt:i4>11</vt:i4>
      </vt:variant>
    </vt:vector>
  </HeadingPairs>
  <TitlesOfParts>
    <vt:vector size="11" baseType="lpstr">
      <vt:lpstr>Introduction</vt:lpstr>
      <vt:lpstr>Model</vt:lpstr>
      <vt:lpstr>Uso</vt:lpstr>
      <vt:lpstr>Resultados</vt:lpstr>
      <vt:lpstr>Tácticas</vt:lpstr>
      <vt:lpstr>Técnicas</vt:lpstr>
      <vt:lpstr>Reglas</vt:lpstr>
      <vt:lpstr>Drivers</vt:lpstr>
      <vt:lpstr>Referencias</vt:lpstr>
      <vt:lpstr>Estado General MITRE ATT&amp;CK</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2015-10-06T14:57:59Z</dcterms:created>
  <dcterms:modified xsi:type="dcterms:W3CDTF">2023-05-09T19:44:34Z</dcterms:modified>
</cp:coreProperties>
</file>