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PycharmProjects\ss22_dfss_clock\"/>
    </mc:Choice>
  </mc:AlternateContent>
  <xr:revisionPtr revIDLastSave="0" documentId="13_ncr:9_{4483DAD2-9BCF-485E-AE9A-F41FB2F71E29}" xr6:coauthVersionLast="47" xr6:coauthVersionMax="47" xr10:uidLastSave="{00000000-0000-0000-0000-000000000000}"/>
  <bookViews>
    <workbookView xWindow="2430" yWindow="-120" windowWidth="26490" windowHeight="16440" activeTab="1" xr2:uid="{C5D9D903-59D4-4798-9D75-07EE29993AE1}"/>
  </bookViews>
  <sheets>
    <sheet name="Tabelle2" sheetId="2" r:id="rId1"/>
    <sheet name="stichprobe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E14" i="1"/>
  <c r="F14" i="1"/>
  <c r="G14" i="1"/>
  <c r="H14" i="1"/>
  <c r="I14" i="1"/>
  <c r="J31" i="1"/>
  <c r="J14" i="1"/>
  <c r="I30" i="1"/>
  <c r="I31" i="1" s="1"/>
  <c r="H30" i="1"/>
  <c r="H31" i="1" s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2" i="1"/>
  <c r="I3" i="1"/>
  <c r="I4" i="1"/>
  <c r="I5" i="1"/>
  <c r="I6" i="1"/>
  <c r="I7" i="1"/>
  <c r="I8" i="1"/>
  <c r="I9" i="1"/>
  <c r="I10" i="1"/>
  <c r="I11" i="1"/>
  <c r="I12" i="1"/>
  <c r="I13" i="1"/>
  <c r="H2" i="1"/>
  <c r="H3" i="1"/>
  <c r="H4" i="1"/>
  <c r="H5" i="1"/>
  <c r="H6" i="1"/>
  <c r="H7" i="1"/>
  <c r="H8" i="1"/>
  <c r="H9" i="1"/>
  <c r="H10" i="1"/>
  <c r="H11" i="1"/>
  <c r="H12" i="1"/>
  <c r="H13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<sst xmlns="http://schemas.openxmlformats.org/spreadsheetml/2006/main" count="89" uniqueCount="34">
  <si>
    <t>Dateiname</t>
  </si>
  <si>
    <t>start</t>
  </si>
  <si>
    <t>ende</t>
  </si>
  <si>
    <t>maxTick</t>
  </si>
  <si>
    <t>maxFreq</t>
  </si>
  <si>
    <t>20220510_00_13_34</t>
  </si>
  <si>
    <t>20220509_17_31_33</t>
  </si>
  <si>
    <t>Tick_no</t>
  </si>
  <si>
    <t>20220509_17_31_34</t>
  </si>
  <si>
    <t>20220510_00_13_35</t>
  </si>
  <si>
    <t>20220510_00_13_46</t>
  </si>
  <si>
    <t>20220510_00_13_49</t>
  </si>
  <si>
    <t>20220510_07_12_53</t>
  </si>
  <si>
    <t>hoch</t>
  </si>
  <si>
    <t>20220509_21_21_10</t>
  </si>
  <si>
    <t>20220510_02_18_19</t>
  </si>
  <si>
    <t>20220510_07_11_17</t>
  </si>
  <si>
    <t>runter</t>
  </si>
  <si>
    <t>20220510_09_28_13</t>
  </si>
  <si>
    <t>20220510_09_28_16</t>
  </si>
  <si>
    <t>20220510_09_28_19</t>
  </si>
  <si>
    <t>Summe</t>
  </si>
  <si>
    <t>Mittelwert</t>
  </si>
  <si>
    <t>Laufende Summe</t>
  </si>
  <si>
    <t>Anzahl</t>
  </si>
  <si>
    <t>Spaltenbeschriftungen</t>
  </si>
  <si>
    <t>Zeilenbeschriftungen</t>
  </si>
  <si>
    <t>Gesamtergebnis</t>
  </si>
  <si>
    <t>tickdauer</t>
  </si>
  <si>
    <t>tickdavor</t>
  </si>
  <si>
    <t>tickdanach</t>
  </si>
  <si>
    <t>Summe von tickdavor</t>
  </si>
  <si>
    <t>wandern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</si>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</sst>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der Frequenzen und Tickdauern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stichprobe!$J$2</c:f>
              <c:strCache>
                <c:ptCount val="1"/>
                <c:pt idx="0">
                  <c:v>hoch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stichprobe!$F$2:$F$13</c:f>
              <c:numCache>
                <c:formatCode>0</c:formatCode>
                <c:ptCount val="12"/>
                <c:pt idx="0">
                  <c:v>390</c:v>
                </c:pt>
                <c:pt idx="1">
                  <c:v>396</c:v>
                </c:pt>
                <c:pt idx="2">
                  <c:v>406</c:v>
                </c:pt>
                <c:pt idx="3">
                  <c:v>411</c:v>
                </c:pt>
                <c:pt idx="4">
                  <c:v>390</c:v>
                </c:pt>
                <c:pt idx="5">
                  <c:v>395</c:v>
                </c:pt>
                <c:pt idx="6">
                  <c:v>390</c:v>
                </c:pt>
                <c:pt idx="7">
                  <c:v>402</c:v>
                </c:pt>
                <c:pt idx="8">
                  <c:v>399</c:v>
                </c:pt>
                <c:pt idx="9">
                  <c:v>391</c:v>
                </c:pt>
                <c:pt idx="10">
                  <c:v>374</c:v>
                </c:pt>
                <c:pt idx="11">
                  <c:v>410</c:v>
                </c:pt>
              </c:numCache>
            </c:numRef>
          </c:xVal>
          <c:yVal>
            <c:numRef>
              <c:f>stichprobe!$E$2:$E$13</c:f>
              <c:numCache>
                <c:formatCode>0</c:formatCode>
                <c:ptCount val="12"/>
                <c:pt idx="0">
                  <c:v>83</c:v>
                </c:pt>
                <c:pt idx="1">
                  <c:v>119</c:v>
                </c:pt>
                <c:pt idx="2">
                  <c:v>228</c:v>
                </c:pt>
                <c:pt idx="3">
                  <c:v>126</c:v>
                </c:pt>
                <c:pt idx="4">
                  <c:v>84</c:v>
                </c:pt>
                <c:pt idx="5">
                  <c:v>131</c:v>
                </c:pt>
                <c:pt idx="6">
                  <c:v>120</c:v>
                </c:pt>
                <c:pt idx="7">
                  <c:v>126</c:v>
                </c:pt>
                <c:pt idx="8">
                  <c:v>119</c:v>
                </c:pt>
                <c:pt idx="9">
                  <c:v>128</c:v>
                </c:pt>
                <c:pt idx="10">
                  <c:v>164</c:v>
                </c:pt>
                <c:pt idx="11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3-4753-8EA7-8624CB4E6C6C}"/>
            </c:ext>
          </c:extLst>
        </c:ser>
        <c:ser>
          <c:idx val="0"/>
          <c:order val="1"/>
          <c:tx>
            <c:strRef>
              <c:f>stichprobe!$J$19</c:f>
              <c:strCache>
                <c:ptCount val="1"/>
                <c:pt idx="0">
                  <c:v>runter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stichprobe!$F$19:$F$30</c:f>
              <c:numCache>
                <c:formatCode>0</c:formatCode>
                <c:ptCount val="12"/>
                <c:pt idx="0">
                  <c:v>396</c:v>
                </c:pt>
                <c:pt idx="1">
                  <c:v>388</c:v>
                </c:pt>
                <c:pt idx="2">
                  <c:v>390</c:v>
                </c:pt>
                <c:pt idx="3">
                  <c:v>393</c:v>
                </c:pt>
                <c:pt idx="4">
                  <c:v>613</c:v>
                </c:pt>
                <c:pt idx="5">
                  <c:v>667</c:v>
                </c:pt>
                <c:pt idx="6">
                  <c:v>602</c:v>
                </c:pt>
                <c:pt idx="7">
                  <c:v>607</c:v>
                </c:pt>
                <c:pt idx="8">
                  <c:v>583</c:v>
                </c:pt>
                <c:pt idx="9">
                  <c:v>645</c:v>
                </c:pt>
                <c:pt idx="10">
                  <c:v>645</c:v>
                </c:pt>
                <c:pt idx="11">
                  <c:v>607</c:v>
                </c:pt>
              </c:numCache>
            </c:numRef>
          </c:xVal>
          <c:yVal>
            <c:numRef>
              <c:f>stichprobe!$E$19:$E$30</c:f>
              <c:numCache>
                <c:formatCode>0</c:formatCode>
                <c:ptCount val="12"/>
                <c:pt idx="0">
                  <c:v>147</c:v>
                </c:pt>
                <c:pt idx="1">
                  <c:v>233</c:v>
                </c:pt>
                <c:pt idx="2">
                  <c:v>129</c:v>
                </c:pt>
                <c:pt idx="3">
                  <c:v>151</c:v>
                </c:pt>
                <c:pt idx="4">
                  <c:v>116</c:v>
                </c:pt>
                <c:pt idx="5">
                  <c:v>156</c:v>
                </c:pt>
                <c:pt idx="6">
                  <c:v>179</c:v>
                </c:pt>
                <c:pt idx="7">
                  <c:v>158</c:v>
                </c:pt>
                <c:pt idx="8">
                  <c:v>156</c:v>
                </c:pt>
                <c:pt idx="9">
                  <c:v>154</c:v>
                </c:pt>
                <c:pt idx="10">
                  <c:v>128</c:v>
                </c:pt>
                <c:pt idx="11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3-4753-8EA7-8624CB4E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24687"/>
        <c:axId val="698524271"/>
      </c:scatterChart>
      <c:valAx>
        <c:axId val="6985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</a:t>
                </a:r>
                <a:r>
                  <a:rPr lang="de-DE" baseline="0"/>
                  <a:t> Frequenz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8524271"/>
        <c:crosses val="autoZero"/>
        <c:crossBetween val="midCat"/>
      </c:valAx>
      <c:valAx>
        <c:axId val="698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Tickdauer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852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2</xdr:row>
      <xdr:rowOff>76200</xdr:rowOff>
    </xdr:from>
    <xdr:to>
      <xdr:col>17</xdr:col>
      <xdr:colOff>723899</xdr:colOff>
      <xdr:row>23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CA0E79-705B-A411-5FB9-8103BEA2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ko Matošin" refreshedDate="44724.999716319442" createdVersion="8" refreshedVersion="8" minRefreshableVersion="3" recordCount="24" xr:uid="{67AA385E-5D0F-45E7-A8C3-FBF54FEAFC65}">
  <cacheSource type="worksheet">
    <worksheetSource name="Tabelle1"/>
  </cacheSource>
  <cacheFields count="10">
    <cacheField name="Dateiname" numFmtId="0">
      <sharedItems count="13">
        <s v="20220509_17_31_33"/>
        <s v="20220509_17_31_34"/>
        <s v="20220510_00_13_34"/>
        <s v="20220510_00_13_35"/>
        <s v="20220510_00_13_46"/>
        <s v="20220510_00_13_49"/>
        <s v="20220510_07_12_53"/>
        <s v="20220509_21_21_10"/>
        <s v="20220510_02_18_19"/>
        <s v="20220510_07_11_17"/>
        <s v="20220510_09_28_13"/>
        <s v="20220510_09_28_16"/>
        <s v="20220510_09_28_19"/>
      </sharedItems>
    </cacheField>
    <cacheField name="Tick_no" numFmtId="0">
      <sharedItems containsSemiMixedTypes="0" containsString="0" containsNumber="1" containsInteger="1" minValue="1" maxValue="2" count="2">
        <n v="1"/>
        <n v="2"/>
      </sharedItems>
    </cacheField>
    <cacheField name="start" numFmtId="1">
      <sharedItems containsSemiMixedTypes="0" containsString="0" containsNumber="1" containsInteger="1" minValue="244" maxValue="1736"/>
    </cacheField>
    <cacheField name="ende" numFmtId="1">
      <sharedItems containsSemiMixedTypes="0" containsString="0" containsNumber="1" containsInteger="1" minValue="386" maxValue="1892"/>
    </cacheField>
    <cacheField name="tickdauer" numFmtId="1">
      <sharedItems containsSemiMixedTypes="0" containsString="0" containsNumber="1" containsInteger="1" minValue="83" maxValue="233"/>
    </cacheField>
    <cacheField name="maxFreq" numFmtId="1">
      <sharedItems containsSemiMixedTypes="0" containsString="0" containsNumber="1" containsInteger="1" minValue="374" maxValue="1232"/>
    </cacheField>
    <cacheField name="maxTick" numFmtId="1">
      <sharedItems containsSemiMixedTypes="0" containsString="0" containsNumber="1" containsInteger="1" minValue="296" maxValue="1765"/>
    </cacheField>
    <cacheField name="tickdavor" numFmtId="1">
      <sharedItems containsSemiMixedTypes="0" containsString="0" containsNumber="1" containsInteger="1" minValue="-556" maxValue="114"/>
    </cacheField>
    <cacheField name="tickdanach" numFmtId="1">
      <sharedItems containsSemiMixedTypes="0" containsString="0" containsNumber="1" containsInteger="1" minValue="53" maxValue="733"/>
    </cacheField>
    <cacheField name="Spalte1" numFmtId="0">
      <sharedItems count="2">
        <s v="hoch"/>
        <s v="ru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686"/>
    <n v="769"/>
    <n v="83"/>
    <n v="390"/>
    <n v="714"/>
    <n v="28"/>
    <n v="55"/>
    <x v="0"/>
  </r>
  <r>
    <x v="1"/>
    <x v="1"/>
    <n v="1588"/>
    <n v="1707"/>
    <n v="119"/>
    <n v="396"/>
    <n v="1621"/>
    <n v="33"/>
    <n v="86"/>
    <x v="0"/>
  </r>
  <r>
    <x v="2"/>
    <x v="0"/>
    <n v="506"/>
    <n v="734"/>
    <n v="228"/>
    <n v="406"/>
    <n v="578"/>
    <n v="72"/>
    <n v="156"/>
    <x v="0"/>
  </r>
  <r>
    <x v="3"/>
    <x v="1"/>
    <n v="1443"/>
    <n v="1569"/>
    <n v="126"/>
    <n v="411"/>
    <n v="1466"/>
    <n v="23"/>
    <n v="103"/>
    <x v="0"/>
  </r>
  <r>
    <x v="0"/>
    <x v="0"/>
    <n v="684"/>
    <n v="768"/>
    <n v="84"/>
    <n v="390"/>
    <n v="715"/>
    <n v="31"/>
    <n v="53"/>
    <x v="0"/>
  </r>
  <r>
    <x v="0"/>
    <x v="1"/>
    <n v="1587"/>
    <n v="1718"/>
    <n v="131"/>
    <n v="395"/>
    <n v="1621"/>
    <n v="34"/>
    <n v="97"/>
    <x v="0"/>
  </r>
  <r>
    <x v="4"/>
    <x v="0"/>
    <n v="531"/>
    <n v="651"/>
    <n v="120"/>
    <n v="390"/>
    <n v="568"/>
    <n v="37"/>
    <n v="83"/>
    <x v="0"/>
  </r>
  <r>
    <x v="4"/>
    <x v="1"/>
    <n v="1439"/>
    <n v="1565"/>
    <n v="126"/>
    <n v="402"/>
    <n v="1476"/>
    <n v="37"/>
    <n v="89"/>
    <x v="0"/>
  </r>
  <r>
    <x v="5"/>
    <x v="0"/>
    <n v="539"/>
    <n v="658"/>
    <n v="119"/>
    <n v="399"/>
    <n v="582"/>
    <n v="43"/>
    <n v="76"/>
    <x v="0"/>
  </r>
  <r>
    <x v="5"/>
    <x v="1"/>
    <n v="1462"/>
    <n v="1590"/>
    <n v="128"/>
    <n v="391"/>
    <n v="1484"/>
    <n v="22"/>
    <n v="106"/>
    <x v="0"/>
  </r>
  <r>
    <x v="6"/>
    <x v="0"/>
    <n v="740"/>
    <n v="904"/>
    <n v="164"/>
    <n v="374"/>
    <n v="804"/>
    <n v="64"/>
    <n v="100"/>
    <x v="0"/>
  </r>
  <r>
    <x v="6"/>
    <x v="1"/>
    <n v="1647"/>
    <n v="1780"/>
    <n v="133"/>
    <n v="410"/>
    <n v="1693"/>
    <n v="46"/>
    <n v="87"/>
    <x v="0"/>
  </r>
  <r>
    <x v="7"/>
    <x v="0"/>
    <n v="707"/>
    <n v="854"/>
    <n v="147"/>
    <n v="396"/>
    <n v="743"/>
    <n v="36"/>
    <n v="111"/>
    <x v="1"/>
  </r>
  <r>
    <x v="7"/>
    <x v="1"/>
    <n v="1540"/>
    <n v="1773"/>
    <n v="233"/>
    <n v="388"/>
    <n v="1654"/>
    <n v="114"/>
    <n v="119"/>
    <x v="1"/>
  </r>
  <r>
    <x v="8"/>
    <x v="0"/>
    <n v="649"/>
    <n v="778"/>
    <n v="129"/>
    <n v="390"/>
    <n v="696"/>
    <n v="47"/>
    <n v="82"/>
    <x v="1"/>
  </r>
  <r>
    <x v="8"/>
    <x v="1"/>
    <n v="1541"/>
    <n v="1692"/>
    <n v="151"/>
    <n v="393"/>
    <n v="1596"/>
    <n v="55"/>
    <n v="96"/>
    <x v="1"/>
  </r>
  <r>
    <x v="9"/>
    <x v="0"/>
    <n v="809"/>
    <n v="925"/>
    <n v="116"/>
    <n v="613"/>
    <n v="861"/>
    <n v="52"/>
    <n v="64"/>
    <x v="1"/>
  </r>
  <r>
    <x v="9"/>
    <x v="1"/>
    <n v="1736"/>
    <n v="1892"/>
    <n v="156"/>
    <n v="667"/>
    <n v="1765"/>
    <n v="29"/>
    <n v="127"/>
    <x v="1"/>
  </r>
  <r>
    <x v="10"/>
    <x v="0"/>
    <n v="260"/>
    <n v="439"/>
    <n v="179"/>
    <n v="602"/>
    <n v="296"/>
    <n v="36"/>
    <n v="143"/>
    <x v="1"/>
  </r>
  <r>
    <x v="10"/>
    <x v="1"/>
    <n v="1191"/>
    <n v="1349"/>
    <n v="158"/>
    <n v="607"/>
    <n v="1245"/>
    <n v="54"/>
    <n v="104"/>
    <x v="1"/>
  </r>
  <r>
    <x v="11"/>
    <x v="0"/>
    <n v="244"/>
    <n v="400"/>
    <n v="156"/>
    <n v="583"/>
    <n v="296"/>
    <n v="52"/>
    <n v="104"/>
    <x v="1"/>
  </r>
  <r>
    <x v="11"/>
    <x v="1"/>
    <n v="1181"/>
    <n v="1335"/>
    <n v="154"/>
    <n v="645"/>
    <n v="1224"/>
    <n v="43"/>
    <n v="111"/>
    <x v="1"/>
  </r>
  <r>
    <x v="12"/>
    <x v="0"/>
    <n v="258"/>
    <n v="386"/>
    <n v="128"/>
    <n v="645"/>
    <n v="304"/>
    <n v="46"/>
    <n v="82"/>
    <x v="1"/>
  </r>
  <r>
    <x v="12"/>
    <x v="1"/>
    <n v="1163"/>
    <n v="1340"/>
    <n v="177"/>
    <n v="1232"/>
    <n v="607"/>
    <n v="-556"/>
    <n v="7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1728-5A29-440E-92D3-BCAEA5738DE6}" name="PivotTable3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>
      <items count="14">
        <item x="0"/>
        <item x="1"/>
        <item x="7"/>
        <item x="2"/>
        <item x="3"/>
        <item x="4"/>
        <item x="5"/>
        <item x="8"/>
        <item x="9"/>
        <item x="6"/>
        <item x="10"/>
        <item x="11"/>
        <item x="12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numFmtId="1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me von tickdav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F2775-2B85-4B0D-B416-98D08454A0DC}" name="Tabelle1" displayName="Tabelle1" ref="A1:J14" totalsRowCount="1" headerRowDxfId="35" dataDxfId="36">
  <autoFilter ref="A1:J13" xr:uid="{C10F2775-2B85-4B0D-B416-98D08454A0DC}"/>
  <sortState xmlns:xlrd2="http://schemas.microsoft.com/office/spreadsheetml/2017/richdata2" ref="A2:J13">
    <sortCondition ref="J1:J13"/>
  </sortState>
  <tableColumns count="10">
    <tableColumn id="1" xr3:uid="{39285984-2FD8-41D0-B341-4C397B8E3248}" name="Dateiname" totalsRowLabel="Ergebnis" dataDxfId="43" totalsRowDxfId="24"/>
    <tableColumn id="2" xr3:uid="{8FD303E2-168D-4B11-9C00-42966CADB051}" name="Tick_no" dataDxfId="42" totalsRowDxfId="23"/>
    <tableColumn id="3" xr3:uid="{32F98CD8-D31D-4C4E-A9E0-14EA51063638}" name="start" dataDxfId="41" totalsRowDxfId="22"/>
    <tableColumn id="4" xr3:uid="{AA1049DD-8E34-4EA7-9F63-B89CCD4F85E2}" name="ende" dataDxfId="40" totalsRowDxfId="21"/>
    <tableColumn id="8" xr3:uid="{632E267A-2AE1-4B4B-84EA-9C1A07BAFBA0}" name="tickdauer" totalsRowFunction="custom" dataDxfId="34" totalsRowDxfId="20">
      <calculatedColumnFormula>Tabelle1[[#This Row],[ende]]-Tabelle1[[#This Row],[start]]</calculatedColumnFormula>
      <totalsRowFormula>MEDIAN(Tabelle1[tickdauer])</totalsRowFormula>
    </tableColumn>
    <tableColumn id="5" xr3:uid="{205EF7AA-4EF4-43D1-A4EE-643A55BAA9D4}" name="maxFreq" totalsRowFunction="custom" dataDxfId="39" totalsRowDxfId="19">
      <totalsRowFormula>MEDIAN(Tabelle1[maxFreq])</totalsRowFormula>
    </tableColumn>
    <tableColumn id="6" xr3:uid="{411BDD1A-82B2-4D57-A331-A0256F81A5FC}" name="maxTick" totalsRowFunction="custom" dataDxfId="38" totalsRowDxfId="18">
      <totalsRowFormula>MEDIAN(Tabelle1[maxTick])</totalsRowFormula>
    </tableColumn>
    <tableColumn id="10" xr3:uid="{FA7BEC0F-86F0-42C8-A746-39F6C138AF97}" name="tickdavor" totalsRowFunction="custom" dataDxfId="33" totalsRowDxfId="17">
      <calculatedColumnFormula>Tabelle1[[#This Row],[maxTick]]-Tabelle1[[#This Row],[start]]</calculatedColumnFormula>
      <totalsRowFormula>MEDIAN(Tabelle1[tickdavor])</totalsRowFormula>
    </tableColumn>
    <tableColumn id="9" xr3:uid="{5D020258-C33C-41F5-B6B2-128C2305FD67}" name="tickdanach" totalsRowFunction="custom" dataDxfId="32" totalsRowDxfId="16">
      <calculatedColumnFormula>Tabelle1[[#This Row],[ende]]-Tabelle1[[#This Row],[maxTick]]</calculatedColumnFormula>
      <totalsRowFormula>MEDIAN(Tabelle1[tickdanach])</totalsRowFormula>
    </tableColumn>
    <tableColumn id="7" xr3:uid="{45219063-34B4-436F-81D9-18BCF712D174}" name="wandern" totalsRowFunction="count" dataDxfId="37" totalsRow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79411-9102-4DEC-9B91-41F038287E02}" name="Tabelle13" displayName="Tabelle13" ref="A18:J31" totalsRowCount="1" headerRowDxfId="31" dataDxfId="30">
  <autoFilter ref="A18:J30" xr:uid="{42179411-9102-4DEC-9B91-41F038287E02}"/>
  <sortState xmlns:xlrd2="http://schemas.microsoft.com/office/spreadsheetml/2017/richdata2" ref="A19:J30">
    <sortCondition ref="J18:J30"/>
  </sortState>
  <tableColumns count="10">
    <tableColumn id="1" xr3:uid="{59607093-3D33-42AD-9ACA-1BAD5B375A8E}" name="Dateiname" totalsRowLabel="Ergebnis" dataDxfId="29" totalsRowDxfId="9"/>
    <tableColumn id="2" xr3:uid="{F4606A3A-67B5-4D1A-AD4C-1B1633566BFD}" name="Tick_no" dataDxfId="28" totalsRowDxfId="8"/>
    <tableColumn id="3" xr3:uid="{277B9CD6-D47E-46A7-B118-B03F1CF05DA4}" name="start" dataDxfId="27" totalsRowDxfId="7"/>
    <tableColumn id="4" xr3:uid="{D877A7C0-0E7E-48C5-B927-C1CEF617E015}" name="ende" dataDxfId="26" totalsRowDxfId="6"/>
    <tableColumn id="8" xr3:uid="{6CA664A7-0D1C-4842-9E26-F239DDA29442}" name="tickdauer" totalsRowFunction="custom" dataDxfId="14" totalsRowDxfId="5">
      <calculatedColumnFormula>Tabelle13[[#This Row],[ende]]-Tabelle13[[#This Row],[start]]</calculatedColumnFormula>
      <totalsRowFormula>MEDIAN(Tabelle13[tickdauer])</totalsRowFormula>
    </tableColumn>
    <tableColumn id="5" xr3:uid="{44E49D17-6E33-4584-9BF2-A17105F96107}" name="maxFreq" totalsRowFunction="custom" dataDxfId="13" totalsRowDxfId="4">
      <totalsRowFormula>MEDIAN(Tabelle13[maxFreq])</totalsRowFormula>
    </tableColumn>
    <tableColumn id="6" xr3:uid="{85D82B92-7304-4855-9B99-64FFE997F9A9}" name="maxTick" totalsRowFunction="custom" dataDxfId="12" totalsRowDxfId="3">
      <totalsRowFormula>MEDIAN(Tabelle13[maxTick])</totalsRowFormula>
    </tableColumn>
    <tableColumn id="10" xr3:uid="{31026F88-3570-4813-8D8C-44CAD4430972}" name="tickdavor" totalsRowFunction="custom" dataDxfId="11" totalsRowDxfId="2">
      <calculatedColumnFormula>Tabelle13[[#This Row],[maxTick]]-Tabelle13[[#This Row],[start]]</calculatedColumnFormula>
      <totalsRowFormula>MEDIAN(Tabelle13[tickdavor])</totalsRowFormula>
    </tableColumn>
    <tableColumn id="9" xr3:uid="{06CDEE68-7236-4F51-8B17-B0C7808648D3}" name="tickdanach" totalsRowFunction="custom" dataDxfId="10" totalsRowDxfId="1">
      <calculatedColumnFormula>Tabelle13[[#This Row],[ende]]-Tabelle13[[#This Row],[maxTick]]</calculatedColumnFormula>
      <totalsRowFormula>MEDIAN(Tabelle13[tickdanach])</totalsRowFormula>
    </tableColumn>
    <tableColumn id="7" xr3:uid="{F00F479D-A7E0-42F4-A593-5F3281AE2EFD}" name="wandern" totalsRowFunction="count" dataDxfId="2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90DF-F2C9-46D3-91B1-FAA7721FE37F}">
  <dimension ref="A3:D7"/>
  <sheetViews>
    <sheetView workbookViewId="0">
      <selection activeCell="B18" sqref="B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4.7109375" bestFit="1" customWidth="1"/>
    <col min="4" max="4" width="15.5703125" bestFit="1" customWidth="1"/>
    <col min="5" max="5" width="15.85546875" bestFit="1" customWidth="1"/>
    <col min="6" max="6" width="28.28515625" bestFit="1" customWidth="1"/>
    <col min="7" max="7" width="24" bestFit="1" customWidth="1"/>
    <col min="8" max="8" width="28.28515625" bestFit="1" customWidth="1"/>
    <col min="9" max="9" width="24.5703125" bestFit="1" customWidth="1"/>
    <col min="10" max="10" width="24" bestFit="1" customWidth="1"/>
  </cols>
  <sheetData>
    <row r="3" spans="1:4" x14ac:dyDescent="0.25">
      <c r="A3" s="5" t="s">
        <v>31</v>
      </c>
      <c r="B3" s="5" t="s">
        <v>25</v>
      </c>
    </row>
    <row r="4" spans="1:4" x14ac:dyDescent="0.25">
      <c r="A4" s="5" t="s">
        <v>26</v>
      </c>
      <c r="B4">
        <v>1</v>
      </c>
      <c r="C4">
        <v>2</v>
      </c>
      <c r="D4" t="s">
        <v>27</v>
      </c>
    </row>
    <row r="5" spans="1:4" x14ac:dyDescent="0.25">
      <c r="A5" s="6" t="s">
        <v>13</v>
      </c>
      <c r="B5" s="7">
        <v>275</v>
      </c>
      <c r="C5" s="7">
        <v>195</v>
      </c>
      <c r="D5" s="7">
        <v>470</v>
      </c>
    </row>
    <row r="6" spans="1:4" x14ac:dyDescent="0.25">
      <c r="A6" s="6" t="s">
        <v>17</v>
      </c>
      <c r="B6" s="7">
        <v>269</v>
      </c>
      <c r="C6" s="7">
        <v>-261</v>
      </c>
      <c r="D6" s="7">
        <v>8</v>
      </c>
    </row>
    <row r="7" spans="1:4" x14ac:dyDescent="0.25">
      <c r="A7" s="6" t="s">
        <v>27</v>
      </c>
      <c r="B7" s="7">
        <v>544</v>
      </c>
      <c r="C7" s="7">
        <v>-66</v>
      </c>
      <c r="D7" s="7">
        <v>478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AF9C-D7CA-4C74-911B-5D4231326351}">
  <dimension ref="A1:J31"/>
  <sheetViews>
    <sheetView tabSelected="1" workbookViewId="0">
      <selection activeCell="M27" sqref="M27"/>
    </sheetView>
  </sheetViews>
  <sheetFormatPr baseColWidth="10" defaultRowHeight="15" x14ac:dyDescent="0.25"/>
  <cols>
    <col min="1" max="1" width="18" customWidth="1"/>
    <col min="2" max="2" width="6.42578125" customWidth="1"/>
    <col min="8" max="8" width="15.5703125" customWidth="1"/>
    <col min="9" max="9" width="12.7109375" bestFit="1" customWidth="1"/>
  </cols>
  <sheetData>
    <row r="1" spans="1:10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28</v>
      </c>
      <c r="F1" s="1" t="s">
        <v>4</v>
      </c>
      <c r="G1" s="1" t="s">
        <v>3</v>
      </c>
      <c r="H1" s="1" t="s">
        <v>29</v>
      </c>
      <c r="I1" s="1" t="s">
        <v>30</v>
      </c>
      <c r="J1" s="1" t="s">
        <v>32</v>
      </c>
    </row>
    <row r="2" spans="1:10" x14ac:dyDescent="0.25">
      <c r="A2" s="1" t="s">
        <v>6</v>
      </c>
      <c r="B2" s="1">
        <v>1</v>
      </c>
      <c r="C2" s="3">
        <v>686</v>
      </c>
      <c r="D2" s="2">
        <v>769</v>
      </c>
      <c r="E2" s="2">
        <f>Tabelle1[[#This Row],[ende]]-Tabelle1[[#This Row],[start]]</f>
        <v>83</v>
      </c>
      <c r="F2" s="2">
        <v>390</v>
      </c>
      <c r="G2" s="2">
        <v>714</v>
      </c>
      <c r="H2" s="2">
        <f>Tabelle1[[#This Row],[maxTick]]-Tabelle1[[#This Row],[start]]</f>
        <v>28</v>
      </c>
      <c r="I2" s="2">
        <f>Tabelle1[[#This Row],[ende]]-Tabelle1[[#This Row],[maxTick]]</f>
        <v>55</v>
      </c>
      <c r="J2" s="1" t="s">
        <v>13</v>
      </c>
    </row>
    <row r="3" spans="1:10" x14ac:dyDescent="0.25">
      <c r="A3" s="1" t="s">
        <v>8</v>
      </c>
      <c r="B3" s="1">
        <v>2</v>
      </c>
      <c r="C3" s="3">
        <v>1588</v>
      </c>
      <c r="D3" s="2">
        <v>1707</v>
      </c>
      <c r="E3" s="2">
        <f>Tabelle1[[#This Row],[ende]]-Tabelle1[[#This Row],[start]]</f>
        <v>119</v>
      </c>
      <c r="F3" s="2">
        <v>396</v>
      </c>
      <c r="G3" s="2">
        <v>1621</v>
      </c>
      <c r="H3" s="2">
        <f>Tabelle1[[#This Row],[maxTick]]-Tabelle1[[#This Row],[start]]</f>
        <v>33</v>
      </c>
      <c r="I3" s="2">
        <f>Tabelle1[[#This Row],[ende]]-Tabelle1[[#This Row],[maxTick]]</f>
        <v>86</v>
      </c>
      <c r="J3" s="1" t="s">
        <v>13</v>
      </c>
    </row>
    <row r="4" spans="1:10" x14ac:dyDescent="0.25">
      <c r="A4" s="1" t="s">
        <v>5</v>
      </c>
      <c r="B4" s="1">
        <v>1</v>
      </c>
      <c r="C4" s="3">
        <v>506</v>
      </c>
      <c r="D4" s="2">
        <v>734</v>
      </c>
      <c r="E4" s="2">
        <f>Tabelle1[[#This Row],[ende]]-Tabelle1[[#This Row],[start]]</f>
        <v>228</v>
      </c>
      <c r="F4" s="2">
        <v>406</v>
      </c>
      <c r="G4" s="2">
        <v>578</v>
      </c>
      <c r="H4" s="2">
        <f>Tabelle1[[#This Row],[maxTick]]-Tabelle1[[#This Row],[start]]</f>
        <v>72</v>
      </c>
      <c r="I4" s="2">
        <f>Tabelle1[[#This Row],[ende]]-Tabelle1[[#This Row],[maxTick]]</f>
        <v>156</v>
      </c>
      <c r="J4" s="1" t="s">
        <v>13</v>
      </c>
    </row>
    <row r="5" spans="1:10" x14ac:dyDescent="0.25">
      <c r="A5" s="1" t="s">
        <v>9</v>
      </c>
      <c r="B5" s="1">
        <v>2</v>
      </c>
      <c r="C5" s="3">
        <v>1443</v>
      </c>
      <c r="D5" s="2">
        <v>1569</v>
      </c>
      <c r="E5" s="2">
        <f>Tabelle1[[#This Row],[ende]]-Tabelle1[[#This Row],[start]]</f>
        <v>126</v>
      </c>
      <c r="F5" s="2">
        <v>411</v>
      </c>
      <c r="G5" s="2">
        <v>1466</v>
      </c>
      <c r="H5" s="2">
        <f>Tabelle1[[#This Row],[maxTick]]-Tabelle1[[#This Row],[start]]</f>
        <v>23</v>
      </c>
      <c r="I5" s="2">
        <f>Tabelle1[[#This Row],[ende]]-Tabelle1[[#This Row],[maxTick]]</f>
        <v>103</v>
      </c>
      <c r="J5" s="1" t="s">
        <v>13</v>
      </c>
    </row>
    <row r="6" spans="1:10" x14ac:dyDescent="0.25">
      <c r="A6" s="1" t="s">
        <v>6</v>
      </c>
      <c r="B6" s="1">
        <v>1</v>
      </c>
      <c r="C6" s="3">
        <v>684</v>
      </c>
      <c r="D6" s="2">
        <v>768</v>
      </c>
      <c r="E6" s="2">
        <f>Tabelle1[[#This Row],[ende]]-Tabelle1[[#This Row],[start]]</f>
        <v>84</v>
      </c>
      <c r="F6" s="2">
        <v>390</v>
      </c>
      <c r="G6" s="2">
        <v>715</v>
      </c>
      <c r="H6" s="2">
        <f>Tabelle1[[#This Row],[maxTick]]-Tabelle1[[#This Row],[start]]</f>
        <v>31</v>
      </c>
      <c r="I6" s="2">
        <f>Tabelle1[[#This Row],[ende]]-Tabelle1[[#This Row],[maxTick]]</f>
        <v>53</v>
      </c>
      <c r="J6" s="1" t="s">
        <v>13</v>
      </c>
    </row>
    <row r="7" spans="1:10" x14ac:dyDescent="0.25">
      <c r="A7" s="1" t="s">
        <v>6</v>
      </c>
      <c r="B7" s="1">
        <v>2</v>
      </c>
      <c r="C7" s="3">
        <v>1587</v>
      </c>
      <c r="D7" s="2">
        <v>1718</v>
      </c>
      <c r="E7" s="2">
        <f>Tabelle1[[#This Row],[ende]]-Tabelle1[[#This Row],[start]]</f>
        <v>131</v>
      </c>
      <c r="F7" s="2">
        <v>395</v>
      </c>
      <c r="G7" s="2">
        <v>1621</v>
      </c>
      <c r="H7" s="2">
        <f>Tabelle1[[#This Row],[maxTick]]-Tabelle1[[#This Row],[start]]</f>
        <v>34</v>
      </c>
      <c r="I7" s="2">
        <f>Tabelle1[[#This Row],[ende]]-Tabelle1[[#This Row],[maxTick]]</f>
        <v>97</v>
      </c>
      <c r="J7" s="1" t="s">
        <v>13</v>
      </c>
    </row>
    <row r="8" spans="1:10" x14ac:dyDescent="0.25">
      <c r="A8" s="1" t="s">
        <v>10</v>
      </c>
      <c r="B8" s="1">
        <v>1</v>
      </c>
      <c r="C8" s="3">
        <v>531</v>
      </c>
      <c r="D8" s="2">
        <v>651</v>
      </c>
      <c r="E8" s="2">
        <f>Tabelle1[[#This Row],[ende]]-Tabelle1[[#This Row],[start]]</f>
        <v>120</v>
      </c>
      <c r="F8" s="2">
        <v>390</v>
      </c>
      <c r="G8" s="2">
        <v>568</v>
      </c>
      <c r="H8" s="2">
        <f>Tabelle1[[#This Row],[maxTick]]-Tabelle1[[#This Row],[start]]</f>
        <v>37</v>
      </c>
      <c r="I8" s="2">
        <f>Tabelle1[[#This Row],[ende]]-Tabelle1[[#This Row],[maxTick]]</f>
        <v>83</v>
      </c>
      <c r="J8" s="1" t="s">
        <v>13</v>
      </c>
    </row>
    <row r="9" spans="1:10" x14ac:dyDescent="0.25">
      <c r="A9" s="1" t="s">
        <v>10</v>
      </c>
      <c r="B9" s="1">
        <v>2</v>
      </c>
      <c r="C9" s="3">
        <v>1439</v>
      </c>
      <c r="D9" s="2">
        <v>1565</v>
      </c>
      <c r="E9" s="2">
        <f>Tabelle1[[#This Row],[ende]]-Tabelle1[[#This Row],[start]]</f>
        <v>126</v>
      </c>
      <c r="F9" s="2">
        <v>402</v>
      </c>
      <c r="G9" s="2">
        <v>1476</v>
      </c>
      <c r="H9" s="2">
        <f>Tabelle1[[#This Row],[maxTick]]-Tabelle1[[#This Row],[start]]</f>
        <v>37</v>
      </c>
      <c r="I9" s="2">
        <f>Tabelle1[[#This Row],[ende]]-Tabelle1[[#This Row],[maxTick]]</f>
        <v>89</v>
      </c>
      <c r="J9" s="1" t="s">
        <v>13</v>
      </c>
    </row>
    <row r="10" spans="1:10" x14ac:dyDescent="0.25">
      <c r="A10" s="1" t="s">
        <v>11</v>
      </c>
      <c r="B10" s="1">
        <v>1</v>
      </c>
      <c r="C10" s="3">
        <v>539</v>
      </c>
      <c r="D10" s="2">
        <v>658</v>
      </c>
      <c r="E10" s="2">
        <f>Tabelle1[[#This Row],[ende]]-Tabelle1[[#This Row],[start]]</f>
        <v>119</v>
      </c>
      <c r="F10" s="2">
        <v>399</v>
      </c>
      <c r="G10" s="2">
        <v>582</v>
      </c>
      <c r="H10" s="2">
        <f>Tabelle1[[#This Row],[maxTick]]-Tabelle1[[#This Row],[start]]</f>
        <v>43</v>
      </c>
      <c r="I10" s="2">
        <f>Tabelle1[[#This Row],[ende]]-Tabelle1[[#This Row],[maxTick]]</f>
        <v>76</v>
      </c>
      <c r="J10" s="1" t="s">
        <v>13</v>
      </c>
    </row>
    <row r="11" spans="1:10" x14ac:dyDescent="0.25">
      <c r="A11" s="1" t="s">
        <v>11</v>
      </c>
      <c r="B11" s="1">
        <v>2</v>
      </c>
      <c r="C11" s="3">
        <v>1462</v>
      </c>
      <c r="D11" s="2">
        <v>1590</v>
      </c>
      <c r="E11" s="2">
        <f>Tabelle1[[#This Row],[ende]]-Tabelle1[[#This Row],[start]]</f>
        <v>128</v>
      </c>
      <c r="F11" s="2">
        <v>391</v>
      </c>
      <c r="G11" s="2">
        <v>1484</v>
      </c>
      <c r="H11" s="2">
        <f>Tabelle1[[#This Row],[maxTick]]-Tabelle1[[#This Row],[start]]</f>
        <v>22</v>
      </c>
      <c r="I11" s="2">
        <f>Tabelle1[[#This Row],[ende]]-Tabelle1[[#This Row],[maxTick]]</f>
        <v>106</v>
      </c>
      <c r="J11" s="1" t="s">
        <v>13</v>
      </c>
    </row>
    <row r="12" spans="1:10" x14ac:dyDescent="0.25">
      <c r="A12" s="1" t="s">
        <v>12</v>
      </c>
      <c r="B12" s="1">
        <v>1</v>
      </c>
      <c r="C12" s="3">
        <v>740</v>
      </c>
      <c r="D12" s="2">
        <v>904</v>
      </c>
      <c r="E12" s="2">
        <f>Tabelle1[[#This Row],[ende]]-Tabelle1[[#This Row],[start]]</f>
        <v>164</v>
      </c>
      <c r="F12" s="2">
        <v>374</v>
      </c>
      <c r="G12" s="2">
        <v>804</v>
      </c>
      <c r="H12" s="2">
        <f>Tabelle1[[#This Row],[maxTick]]-Tabelle1[[#This Row],[start]]</f>
        <v>64</v>
      </c>
      <c r="I12" s="2">
        <f>Tabelle1[[#This Row],[ende]]-Tabelle1[[#This Row],[maxTick]]</f>
        <v>100</v>
      </c>
      <c r="J12" s="1" t="s">
        <v>13</v>
      </c>
    </row>
    <row r="13" spans="1:10" x14ac:dyDescent="0.25">
      <c r="A13" s="1" t="s">
        <v>12</v>
      </c>
      <c r="B13" s="1">
        <v>2</v>
      </c>
      <c r="C13" s="3">
        <v>1647</v>
      </c>
      <c r="D13" s="2">
        <v>1780</v>
      </c>
      <c r="E13" s="2">
        <f>Tabelle1[[#This Row],[ende]]-Tabelle1[[#This Row],[start]]</f>
        <v>133</v>
      </c>
      <c r="F13" s="2">
        <v>410</v>
      </c>
      <c r="G13" s="2">
        <v>1693</v>
      </c>
      <c r="H13" s="2">
        <f>Tabelle1[[#This Row],[maxTick]]-Tabelle1[[#This Row],[start]]</f>
        <v>46</v>
      </c>
      <c r="I13" s="2">
        <f>Tabelle1[[#This Row],[ende]]-Tabelle1[[#This Row],[maxTick]]</f>
        <v>87</v>
      </c>
      <c r="J13" s="1" t="s">
        <v>13</v>
      </c>
    </row>
    <row r="14" spans="1:10" x14ac:dyDescent="0.25">
      <c r="A14" s="1" t="s">
        <v>33</v>
      </c>
      <c r="B14" s="1"/>
      <c r="C14" s="1"/>
      <c r="D14" s="1"/>
      <c r="E14" s="1">
        <f>MEDIAN(Tabelle1[tickdauer])</f>
        <v>126</v>
      </c>
      <c r="F14" s="1">
        <f>MEDIAN(Tabelle1[maxFreq])</f>
        <v>395.5</v>
      </c>
      <c r="G14" s="1">
        <f>MEDIAN(Tabelle1[maxTick])</f>
        <v>1135</v>
      </c>
      <c r="H14" s="1">
        <f>MEDIAN(Tabelle1[tickdavor])</f>
        <v>35.5</v>
      </c>
      <c r="I14" s="1">
        <f>MEDIAN(Tabelle1[tickdanach])</f>
        <v>88</v>
      </c>
      <c r="J14" s="1">
        <f>SUBTOTAL(103,Tabelle1[wandern])</f>
        <v>12</v>
      </c>
    </row>
    <row r="15" spans="1:10" x14ac:dyDescent="0.25">
      <c r="A15" s="1"/>
      <c r="B15" s="1"/>
      <c r="C15" s="3"/>
      <c r="D15" s="2"/>
      <c r="E15" s="2"/>
      <c r="F15" s="2"/>
      <c r="G15" s="2"/>
      <c r="H15" s="2"/>
      <c r="I15" s="2"/>
      <c r="J15" s="1"/>
    </row>
    <row r="16" spans="1:10" x14ac:dyDescent="0.25">
      <c r="A16" s="1"/>
      <c r="B16" s="1"/>
      <c r="C16" s="3"/>
      <c r="D16" s="2"/>
      <c r="E16" s="2"/>
      <c r="F16" s="2"/>
      <c r="G16" s="2"/>
      <c r="H16" s="2"/>
      <c r="I16" s="2"/>
      <c r="J16" s="1"/>
    </row>
    <row r="17" spans="1:10" x14ac:dyDescent="0.25">
      <c r="A17" s="1"/>
      <c r="B17" s="1"/>
      <c r="C17" s="4"/>
      <c r="D17" s="4"/>
      <c r="E17" s="4"/>
      <c r="F17" s="4"/>
      <c r="G17" s="4"/>
      <c r="H17" s="4"/>
      <c r="I17" s="4"/>
      <c r="J17" s="1"/>
    </row>
    <row r="18" spans="1:10" x14ac:dyDescent="0.25">
      <c r="A18" s="1" t="s">
        <v>0</v>
      </c>
      <c r="B18" s="1" t="s">
        <v>7</v>
      </c>
      <c r="C18" s="1" t="s">
        <v>1</v>
      </c>
      <c r="D18" s="1" t="s">
        <v>2</v>
      </c>
      <c r="E18" s="1" t="s">
        <v>28</v>
      </c>
      <c r="F18" s="1" t="s">
        <v>4</v>
      </c>
      <c r="G18" s="1" t="s">
        <v>3</v>
      </c>
      <c r="H18" s="1" t="s">
        <v>29</v>
      </c>
      <c r="I18" s="1" t="s">
        <v>30</v>
      </c>
      <c r="J18" s="1" t="s">
        <v>32</v>
      </c>
    </row>
    <row r="19" spans="1:10" x14ac:dyDescent="0.25">
      <c r="A19" s="1" t="s">
        <v>14</v>
      </c>
      <c r="B19" s="1">
        <v>1</v>
      </c>
      <c r="C19" s="3">
        <v>707</v>
      </c>
      <c r="D19" s="2">
        <v>854</v>
      </c>
      <c r="E19" s="2">
        <f>Tabelle13[[#This Row],[ende]]-Tabelle13[[#This Row],[start]]</f>
        <v>147</v>
      </c>
      <c r="F19" s="2">
        <v>396</v>
      </c>
      <c r="G19" s="2">
        <v>743</v>
      </c>
      <c r="H19" s="2">
        <f>Tabelle13[[#This Row],[maxTick]]-Tabelle13[[#This Row],[start]]</f>
        <v>36</v>
      </c>
      <c r="I19" s="2">
        <f>Tabelle13[[#This Row],[ende]]-Tabelle13[[#This Row],[maxTick]]</f>
        <v>111</v>
      </c>
      <c r="J19" s="1" t="s">
        <v>17</v>
      </c>
    </row>
    <row r="20" spans="1:10" x14ac:dyDescent="0.25">
      <c r="A20" s="1" t="s">
        <v>14</v>
      </c>
      <c r="B20" s="1">
        <v>2</v>
      </c>
      <c r="C20" s="4">
        <v>1540</v>
      </c>
      <c r="D20" s="4">
        <v>1773</v>
      </c>
      <c r="E20" s="4">
        <f>Tabelle13[[#This Row],[ende]]-Tabelle13[[#This Row],[start]]</f>
        <v>233</v>
      </c>
      <c r="F20" s="4">
        <v>388</v>
      </c>
      <c r="G20" s="4">
        <v>1654</v>
      </c>
      <c r="H20" s="4">
        <f>Tabelle13[[#This Row],[maxTick]]-Tabelle13[[#This Row],[start]]</f>
        <v>114</v>
      </c>
      <c r="I20" s="4">
        <f>Tabelle13[[#This Row],[ende]]-Tabelle13[[#This Row],[maxTick]]</f>
        <v>119</v>
      </c>
      <c r="J20" s="1" t="s">
        <v>17</v>
      </c>
    </row>
    <row r="21" spans="1:10" x14ac:dyDescent="0.25">
      <c r="A21" s="1" t="s">
        <v>15</v>
      </c>
      <c r="B21" s="1">
        <v>1</v>
      </c>
      <c r="C21" s="4">
        <v>649</v>
      </c>
      <c r="D21" s="4">
        <v>778</v>
      </c>
      <c r="E21" s="4">
        <f>Tabelle13[[#This Row],[ende]]-Tabelle13[[#This Row],[start]]</f>
        <v>129</v>
      </c>
      <c r="F21" s="4">
        <v>390</v>
      </c>
      <c r="G21" s="4">
        <v>696</v>
      </c>
      <c r="H21" s="4">
        <f>Tabelle13[[#This Row],[maxTick]]-Tabelle13[[#This Row],[start]]</f>
        <v>47</v>
      </c>
      <c r="I21" s="4">
        <f>Tabelle13[[#This Row],[ende]]-Tabelle13[[#This Row],[maxTick]]</f>
        <v>82</v>
      </c>
      <c r="J21" s="1" t="s">
        <v>17</v>
      </c>
    </row>
    <row r="22" spans="1:10" x14ac:dyDescent="0.25">
      <c r="A22" s="1" t="s">
        <v>15</v>
      </c>
      <c r="B22" s="1">
        <v>2</v>
      </c>
      <c r="C22" s="4">
        <v>1541</v>
      </c>
      <c r="D22" s="4">
        <v>1692</v>
      </c>
      <c r="E22" s="4">
        <f>Tabelle13[[#This Row],[ende]]-Tabelle13[[#This Row],[start]]</f>
        <v>151</v>
      </c>
      <c r="F22" s="4">
        <v>393</v>
      </c>
      <c r="G22" s="4">
        <v>1596</v>
      </c>
      <c r="H22" s="4">
        <f>Tabelle13[[#This Row],[maxTick]]-Tabelle13[[#This Row],[start]]</f>
        <v>55</v>
      </c>
      <c r="I22" s="4">
        <f>Tabelle13[[#This Row],[ende]]-Tabelle13[[#This Row],[maxTick]]</f>
        <v>96</v>
      </c>
      <c r="J22" s="1" t="s">
        <v>17</v>
      </c>
    </row>
    <row r="23" spans="1:10" x14ac:dyDescent="0.25">
      <c r="A23" s="1" t="s">
        <v>16</v>
      </c>
      <c r="B23" s="1">
        <v>1</v>
      </c>
      <c r="C23" s="4">
        <v>809</v>
      </c>
      <c r="D23" s="4">
        <v>925</v>
      </c>
      <c r="E23" s="4">
        <f>Tabelle13[[#This Row],[ende]]-Tabelle13[[#This Row],[start]]</f>
        <v>116</v>
      </c>
      <c r="F23" s="4">
        <v>613</v>
      </c>
      <c r="G23" s="4">
        <v>861</v>
      </c>
      <c r="H23" s="4">
        <f>Tabelle13[[#This Row],[maxTick]]-Tabelle13[[#This Row],[start]]</f>
        <v>52</v>
      </c>
      <c r="I23" s="4">
        <f>Tabelle13[[#This Row],[ende]]-Tabelle13[[#This Row],[maxTick]]</f>
        <v>64</v>
      </c>
      <c r="J23" s="1" t="s">
        <v>17</v>
      </c>
    </row>
    <row r="24" spans="1:10" x14ac:dyDescent="0.25">
      <c r="A24" s="1" t="s">
        <v>16</v>
      </c>
      <c r="B24" s="1">
        <v>2</v>
      </c>
      <c r="C24" s="4">
        <v>1736</v>
      </c>
      <c r="D24" s="4">
        <v>1892</v>
      </c>
      <c r="E24" s="4">
        <f>Tabelle13[[#This Row],[ende]]-Tabelle13[[#This Row],[start]]</f>
        <v>156</v>
      </c>
      <c r="F24" s="4">
        <v>667</v>
      </c>
      <c r="G24" s="4">
        <v>1765</v>
      </c>
      <c r="H24" s="4">
        <f>Tabelle13[[#This Row],[maxTick]]-Tabelle13[[#This Row],[start]]</f>
        <v>29</v>
      </c>
      <c r="I24" s="4">
        <f>Tabelle13[[#This Row],[ende]]-Tabelle13[[#This Row],[maxTick]]</f>
        <v>127</v>
      </c>
      <c r="J24" s="1" t="s">
        <v>17</v>
      </c>
    </row>
    <row r="25" spans="1:10" x14ac:dyDescent="0.25">
      <c r="A25" s="1" t="s">
        <v>18</v>
      </c>
      <c r="B25" s="1">
        <v>1</v>
      </c>
      <c r="C25" s="4">
        <v>260</v>
      </c>
      <c r="D25" s="4">
        <v>439</v>
      </c>
      <c r="E25" s="4">
        <f>Tabelle13[[#This Row],[ende]]-Tabelle13[[#This Row],[start]]</f>
        <v>179</v>
      </c>
      <c r="F25" s="4">
        <v>602</v>
      </c>
      <c r="G25" s="4">
        <v>296</v>
      </c>
      <c r="H25" s="4">
        <f>Tabelle13[[#This Row],[maxTick]]-Tabelle13[[#This Row],[start]]</f>
        <v>36</v>
      </c>
      <c r="I25" s="4">
        <f>Tabelle13[[#This Row],[ende]]-Tabelle13[[#This Row],[maxTick]]</f>
        <v>143</v>
      </c>
      <c r="J25" s="1" t="s">
        <v>17</v>
      </c>
    </row>
    <row r="26" spans="1:10" x14ac:dyDescent="0.25">
      <c r="A26" s="1" t="s">
        <v>18</v>
      </c>
      <c r="B26" s="1">
        <v>2</v>
      </c>
      <c r="C26" s="4">
        <v>1191</v>
      </c>
      <c r="D26" s="4">
        <v>1349</v>
      </c>
      <c r="E26" s="4">
        <f>Tabelle13[[#This Row],[ende]]-Tabelle13[[#This Row],[start]]</f>
        <v>158</v>
      </c>
      <c r="F26" s="4">
        <v>607</v>
      </c>
      <c r="G26" s="4">
        <v>1245</v>
      </c>
      <c r="H26" s="4">
        <f>Tabelle13[[#This Row],[maxTick]]-Tabelle13[[#This Row],[start]]</f>
        <v>54</v>
      </c>
      <c r="I26" s="4">
        <f>Tabelle13[[#This Row],[ende]]-Tabelle13[[#This Row],[maxTick]]</f>
        <v>104</v>
      </c>
      <c r="J26" s="1" t="s">
        <v>17</v>
      </c>
    </row>
    <row r="27" spans="1:10" x14ac:dyDescent="0.25">
      <c r="A27" s="1" t="s">
        <v>19</v>
      </c>
      <c r="B27" s="1">
        <v>1</v>
      </c>
      <c r="C27" s="4">
        <v>244</v>
      </c>
      <c r="D27" s="4">
        <v>400</v>
      </c>
      <c r="E27" s="4">
        <f>Tabelle13[[#This Row],[ende]]-Tabelle13[[#This Row],[start]]</f>
        <v>156</v>
      </c>
      <c r="F27" s="4">
        <v>583</v>
      </c>
      <c r="G27" s="4">
        <v>296</v>
      </c>
      <c r="H27" s="4">
        <f>Tabelle13[[#This Row],[maxTick]]-Tabelle13[[#This Row],[start]]</f>
        <v>52</v>
      </c>
      <c r="I27" s="4">
        <f>Tabelle13[[#This Row],[ende]]-Tabelle13[[#This Row],[maxTick]]</f>
        <v>104</v>
      </c>
      <c r="J27" s="1" t="s">
        <v>17</v>
      </c>
    </row>
    <row r="28" spans="1:10" x14ac:dyDescent="0.25">
      <c r="A28" s="1" t="s">
        <v>19</v>
      </c>
      <c r="B28" s="1">
        <v>2</v>
      </c>
      <c r="C28" s="4">
        <v>1181</v>
      </c>
      <c r="D28" s="4">
        <v>1335</v>
      </c>
      <c r="E28" s="4">
        <f>Tabelle13[[#This Row],[ende]]-Tabelle13[[#This Row],[start]]</f>
        <v>154</v>
      </c>
      <c r="F28" s="4">
        <v>645</v>
      </c>
      <c r="G28" s="4">
        <v>1224</v>
      </c>
      <c r="H28" s="4">
        <f>Tabelle13[[#This Row],[maxTick]]-Tabelle13[[#This Row],[start]]</f>
        <v>43</v>
      </c>
      <c r="I28" s="4">
        <f>Tabelle13[[#This Row],[ende]]-Tabelle13[[#This Row],[maxTick]]</f>
        <v>111</v>
      </c>
      <c r="J28" s="1" t="s">
        <v>17</v>
      </c>
    </row>
    <row r="29" spans="1:10" x14ac:dyDescent="0.25">
      <c r="A29" s="1" t="s">
        <v>20</v>
      </c>
      <c r="B29" s="1">
        <v>1</v>
      </c>
      <c r="C29" s="4">
        <v>258</v>
      </c>
      <c r="D29" s="4">
        <v>386</v>
      </c>
      <c r="E29" s="4">
        <f>Tabelle13[[#This Row],[ende]]-Tabelle13[[#This Row],[start]]</f>
        <v>128</v>
      </c>
      <c r="F29" s="4">
        <v>645</v>
      </c>
      <c r="G29" s="4">
        <v>304</v>
      </c>
      <c r="H29" s="4">
        <f>Tabelle13[[#This Row],[maxTick]]-Tabelle13[[#This Row],[start]]</f>
        <v>46</v>
      </c>
      <c r="I29" s="4">
        <f>Tabelle13[[#This Row],[ende]]-Tabelle13[[#This Row],[maxTick]]</f>
        <v>82</v>
      </c>
      <c r="J29" s="1" t="s">
        <v>17</v>
      </c>
    </row>
    <row r="30" spans="1:10" x14ac:dyDescent="0.25">
      <c r="A30" s="1" t="s">
        <v>20</v>
      </c>
      <c r="B30" s="1">
        <v>2</v>
      </c>
      <c r="C30" s="4">
        <v>1163</v>
      </c>
      <c r="D30" s="4">
        <v>1340</v>
      </c>
      <c r="E30" s="4">
        <f>Tabelle13[[#This Row],[ende]]-Tabelle13[[#This Row],[start]]</f>
        <v>177</v>
      </c>
      <c r="F30" s="4">
        <v>607</v>
      </c>
      <c r="G30" s="4">
        <v>1232</v>
      </c>
      <c r="H30" s="4">
        <f>Tabelle13[[#This Row],[maxTick]]-Tabelle13[[#This Row],[start]]</f>
        <v>69</v>
      </c>
      <c r="I30" s="4">
        <f>Tabelle13[[#This Row],[ende]]-Tabelle13[[#This Row],[maxTick]]</f>
        <v>108</v>
      </c>
      <c r="J30" s="1" t="s">
        <v>17</v>
      </c>
    </row>
    <row r="31" spans="1:10" x14ac:dyDescent="0.25">
      <c r="A31" s="1" t="s">
        <v>33</v>
      </c>
      <c r="B31" s="1"/>
      <c r="C31" s="1"/>
      <c r="D31" s="1"/>
      <c r="E31" s="1">
        <f>MEDIAN(Tabelle13[tickdauer])</f>
        <v>155</v>
      </c>
      <c r="F31" s="1">
        <f>MEDIAN(Tabelle13[maxFreq])</f>
        <v>604.5</v>
      </c>
      <c r="G31" s="1">
        <f>MEDIAN(Tabelle13[maxTick])</f>
        <v>1042.5</v>
      </c>
      <c r="H31" s="1">
        <f>MEDIAN(Tabelle13[tickdavor])</f>
        <v>49.5</v>
      </c>
      <c r="I31" s="1">
        <f>MEDIAN(Tabelle13[tickdanach])</f>
        <v>106</v>
      </c>
      <c r="J31" s="1">
        <f>SUBTOTAL(103,Tabelle13[wandern])</f>
        <v>12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stichprobe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Matošin</dc:creator>
  <cp:lastModifiedBy>Mirko Matošin</cp:lastModifiedBy>
  <dcterms:created xsi:type="dcterms:W3CDTF">2022-06-12T21:10:45Z</dcterms:created>
  <dcterms:modified xsi:type="dcterms:W3CDTF">2022-06-12T22:09:15Z</dcterms:modified>
</cp:coreProperties>
</file>