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Estrutural\Atualizado\"/>
    </mc:Choice>
  </mc:AlternateContent>
  <xr:revisionPtr revIDLastSave="0" documentId="13_ncr:1_{A246213C-8CA4-4BD9-B7FD-21F6DF64EF13}" xr6:coauthVersionLast="47" xr6:coauthVersionMax="47" xr10:uidLastSave="{00000000-0000-0000-0000-000000000000}"/>
  <bookViews>
    <workbookView xWindow="-98" yWindow="-98" windowWidth="23236" windowHeight="13996" xr2:uid="{888A6D22-D5F6-4316-BCF6-51E52A0EEF22}"/>
  </bookViews>
  <sheets>
    <sheet name="Materials" sheetId="3" r:id="rId1"/>
    <sheet name="Loading" sheetId="5" r:id="rId2"/>
    <sheet name="Inpu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3" l="1"/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2" i="5"/>
  <c r="N3" i="1"/>
  <c r="N4" i="1"/>
  <c r="N5" i="1"/>
  <c r="N6" i="1"/>
  <c r="N7" i="1"/>
  <c r="N8" i="1"/>
  <c r="N2" i="1"/>
  <c r="E4" i="1"/>
  <c r="J3" i="1"/>
  <c r="J4" i="1"/>
  <c r="J2" i="1"/>
  <c r="F7" i="3"/>
  <c r="F6" i="3"/>
  <c r="F5" i="3"/>
  <c r="F3" i="3"/>
  <c r="E6" i="3"/>
  <c r="E5" i="3"/>
  <c r="E3" i="3"/>
  <c r="E7" i="3" l="1"/>
  <c r="E3" i="1"/>
  <c r="E2" i="1"/>
  <c r="B2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E8" i="3" l="1"/>
  <c r="J9" i="1"/>
  <c r="D9" i="1"/>
  <c r="D8" i="1"/>
  <c r="D7" i="1"/>
  <c r="D6" i="1"/>
  <c r="D5" i="1"/>
  <c r="D4" i="1"/>
  <c r="D3" i="1"/>
  <c r="D2" i="1"/>
  <c r="C9" i="1"/>
  <c r="C8" i="1"/>
  <c r="C7" i="1"/>
  <c r="C6" i="1"/>
  <c r="C5" i="1"/>
  <c r="C4" i="1"/>
  <c r="C3" i="1"/>
  <c r="C2" i="1"/>
  <c r="A2" i="1"/>
  <c r="A2" i="3"/>
  <c r="M8" i="1" l="1"/>
  <c r="M4" i="1"/>
  <c r="J7" i="1"/>
  <c r="M6" i="1"/>
  <c r="M3" i="1"/>
  <c r="M2" i="1"/>
  <c r="M7" i="1"/>
  <c r="M5" i="1"/>
  <c r="O2" i="1" l="1"/>
  <c r="O8" i="1"/>
  <c r="O6" i="1"/>
  <c r="O3" i="1"/>
  <c r="O4" i="1"/>
  <c r="O5" i="1"/>
  <c r="O7" i="1"/>
</calcChain>
</file>

<file path=xl/sharedStrings.xml><?xml version="1.0" encoding="utf-8"?>
<sst xmlns="http://schemas.openxmlformats.org/spreadsheetml/2006/main" count="36" uniqueCount="36">
  <si>
    <t>Points</t>
  </si>
  <si>
    <t>z</t>
  </si>
  <si>
    <t>r</t>
  </si>
  <si>
    <t>Ne</t>
  </si>
  <si>
    <t>Material</t>
  </si>
  <si>
    <t>Conditions</t>
  </si>
  <si>
    <t>Conditions1</t>
  </si>
  <si>
    <t>Poisson Ratio</t>
  </si>
  <si>
    <t>Density [kg/m^3]</t>
  </si>
  <si>
    <t>Material Properties</t>
  </si>
  <si>
    <t>thi</t>
  </si>
  <si>
    <t>Discontinuity</t>
  </si>
  <si>
    <t>NumRowsRead</t>
  </si>
  <si>
    <t>Nn</t>
  </si>
  <si>
    <t>Material 1</t>
  </si>
  <si>
    <t>Material 2</t>
  </si>
  <si>
    <t>Loading</t>
  </si>
  <si>
    <t>Material 3</t>
  </si>
  <si>
    <t xml:space="preserve">Distance </t>
  </si>
  <si>
    <t>Material 4</t>
  </si>
  <si>
    <t xml:space="preserve">Number of Materials </t>
  </si>
  <si>
    <t>Ne_Total</t>
  </si>
  <si>
    <t>Elastic Modulus [Pa]</t>
  </si>
  <si>
    <t>Tensile Yield Stress [Pa]</t>
  </si>
  <si>
    <t>Tensile Strength [Pa]</t>
  </si>
  <si>
    <t>Compressive Strength [Pa]</t>
  </si>
  <si>
    <t>Shear Strength [Pa]</t>
  </si>
  <si>
    <t>P_col [bar]</t>
  </si>
  <si>
    <t>t_col</t>
  </si>
  <si>
    <t>READ</t>
  </si>
  <si>
    <t>PressureCol</t>
  </si>
  <si>
    <t xml:space="preserve">AL6061-T6 </t>
  </si>
  <si>
    <t>AISI 316</t>
  </si>
  <si>
    <t>Mesh Type</t>
  </si>
  <si>
    <t>Add</t>
  </si>
  <si>
    <t>Delta_t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</si>
</sst>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72" formatCode="0.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2"/>
      <color rgb="FFFF0000"/>
      <name val="Arial"/>
      <family val="2"/>
    </font>
    <font>
      <u/>
      <sz val="11"/>
      <color theme="1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8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172" fontId="1" fillId="0" borderId="25" xfId="0" applyNumberFormat="1" applyFont="1" applyBorder="1" applyAlignment="1">
      <alignment horizontal="center" vertical="center"/>
    </xf>
    <xf numFmtId="172" fontId="1" fillId="0" borderId="22" xfId="0" applyNumberFormat="1" applyFont="1" applyBorder="1" applyAlignment="1">
      <alignment horizontal="center" vertical="center"/>
    </xf>
    <xf numFmtId="172" fontId="1" fillId="0" borderId="29" xfId="0" applyNumberFormat="1" applyFont="1" applyBorder="1" applyAlignment="1">
      <alignment horizontal="center" vertical="center"/>
    </xf>
    <xf numFmtId="172" fontId="1" fillId="0" borderId="24" xfId="0" applyNumberFormat="1" applyFont="1" applyFill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11" fontId="1" fillId="0" borderId="23" xfId="0" applyNumberFormat="1" applyFont="1" applyBorder="1" applyAlignment="1">
      <alignment horizontal="center" vertical="center"/>
    </xf>
    <xf numFmtId="11" fontId="1" fillId="0" borderId="2" xfId="0" applyNumberFormat="1" applyFont="1" applyBorder="1" applyAlignment="1">
      <alignment horizontal="center" vertical="center"/>
    </xf>
    <xf numFmtId="11" fontId="0" fillId="0" borderId="2" xfId="0" applyNumberFormat="1" applyBorder="1"/>
    <xf numFmtId="11" fontId="1" fillId="0" borderId="28" xfId="0" applyNumberFormat="1" applyFont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11" fontId="4" fillId="0" borderId="2" xfId="0" applyNumberFormat="1" applyFont="1" applyBorder="1" applyAlignment="1">
      <alignment horizontal="center" vertical="center"/>
    </xf>
    <xf numFmtId="11" fontId="15" fillId="0" borderId="1" xfId="0" applyNumberFormat="1" applyFont="1" applyBorder="1" applyAlignment="1">
      <alignment horizontal="center" vertical="center"/>
    </xf>
    <xf numFmtId="11" fontId="4" fillId="0" borderId="2" xfId="0" applyNumberFormat="1" applyFont="1" applyFill="1" applyBorder="1" applyAlignment="1">
      <alignment horizontal="center" vertical="center"/>
    </xf>
    <xf numFmtId="11" fontId="15" fillId="0" borderId="2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7" fillId="0" borderId="31" xfId="0" applyFont="1" applyBorder="1" applyAlignment="1">
      <alignment horizontal="center" vertical="center"/>
    </xf>
    <xf numFmtId="0" fontId="8" fillId="0" borderId="0" xfId="0" applyFont="1" applyFill="1" applyBorder="1"/>
    <xf numFmtId="0" fontId="9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Pressure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Loading!$D$2:$D$81</c:f>
              <c:numCache>
                <c:formatCode>General</c:formatCode>
                <c:ptCount val="80"/>
                <c:pt idx="0">
                  <c:v>0</c:v>
                </c:pt>
                <c:pt idx="1">
                  <c:v>6.4000000000000001E-2</c:v>
                </c:pt>
                <c:pt idx="2">
                  <c:v>0.129</c:v>
                </c:pt>
                <c:pt idx="3">
                  <c:v>0.192</c:v>
                </c:pt>
                <c:pt idx="4">
                  <c:v>0.25700000000000001</c:v>
                </c:pt>
                <c:pt idx="5">
                  <c:v>0.32100000000000001</c:v>
                </c:pt>
                <c:pt idx="6">
                  <c:v>0.38600000000000001</c:v>
                </c:pt>
                <c:pt idx="7">
                  <c:v>0.44900000000000001</c:v>
                </c:pt>
                <c:pt idx="8">
                  <c:v>0.51400000000000001</c:v>
                </c:pt>
                <c:pt idx="9">
                  <c:v>0.57800000000000007</c:v>
                </c:pt>
                <c:pt idx="10">
                  <c:v>0.64300000000000002</c:v>
                </c:pt>
                <c:pt idx="11">
                  <c:v>0.70599999999999996</c:v>
                </c:pt>
                <c:pt idx="12">
                  <c:v>0.77099999999999991</c:v>
                </c:pt>
                <c:pt idx="13">
                  <c:v>0.83499999999999996</c:v>
                </c:pt>
                <c:pt idx="14">
                  <c:v>0.89999999999999991</c:v>
                </c:pt>
                <c:pt idx="15">
                  <c:v>0.96299999999999986</c:v>
                </c:pt>
                <c:pt idx="16">
                  <c:v>1.0279999999999998</c:v>
                </c:pt>
                <c:pt idx="17">
                  <c:v>1.0919999999999999</c:v>
                </c:pt>
                <c:pt idx="18">
                  <c:v>1.1569999999999998</c:v>
                </c:pt>
                <c:pt idx="19">
                  <c:v>1.2199999999999998</c:v>
                </c:pt>
                <c:pt idx="20">
                  <c:v>1.2849999999999997</c:v>
                </c:pt>
                <c:pt idx="21">
                  <c:v>1.3489999999999998</c:v>
                </c:pt>
                <c:pt idx="22">
                  <c:v>1.4139999999999997</c:v>
                </c:pt>
                <c:pt idx="23">
                  <c:v>1.4769999999999996</c:v>
                </c:pt>
                <c:pt idx="24">
                  <c:v>1.5419999999999996</c:v>
                </c:pt>
                <c:pt idx="25">
                  <c:v>1.6059999999999997</c:v>
                </c:pt>
                <c:pt idx="26">
                  <c:v>1.6709999999999996</c:v>
                </c:pt>
                <c:pt idx="27">
                  <c:v>1.7339999999999995</c:v>
                </c:pt>
                <c:pt idx="28">
                  <c:v>1.7989999999999995</c:v>
                </c:pt>
                <c:pt idx="29">
                  <c:v>1.8629999999999995</c:v>
                </c:pt>
                <c:pt idx="30">
                  <c:v>1.9279999999999995</c:v>
                </c:pt>
                <c:pt idx="31">
                  <c:v>1.9909999999999994</c:v>
                </c:pt>
                <c:pt idx="32">
                  <c:v>2.0559999999999996</c:v>
                </c:pt>
                <c:pt idx="33">
                  <c:v>2.1199999999999997</c:v>
                </c:pt>
                <c:pt idx="34">
                  <c:v>2.1849999999999996</c:v>
                </c:pt>
                <c:pt idx="35">
                  <c:v>2.2479999999999998</c:v>
                </c:pt>
                <c:pt idx="36">
                  <c:v>2.3129999999999997</c:v>
                </c:pt>
                <c:pt idx="37">
                  <c:v>2.3769999999999998</c:v>
                </c:pt>
                <c:pt idx="38">
                  <c:v>2.4419999999999997</c:v>
                </c:pt>
                <c:pt idx="39">
                  <c:v>2.5049999999999999</c:v>
                </c:pt>
                <c:pt idx="40">
                  <c:v>2.57</c:v>
                </c:pt>
                <c:pt idx="41">
                  <c:v>2.6339999999999999</c:v>
                </c:pt>
                <c:pt idx="42">
                  <c:v>2.6989999999999998</c:v>
                </c:pt>
                <c:pt idx="43">
                  <c:v>2.762</c:v>
                </c:pt>
                <c:pt idx="44">
                  <c:v>2.827</c:v>
                </c:pt>
                <c:pt idx="45">
                  <c:v>2.891</c:v>
                </c:pt>
                <c:pt idx="46">
                  <c:v>2.956</c:v>
                </c:pt>
                <c:pt idx="47">
                  <c:v>3.0190000000000001</c:v>
                </c:pt>
                <c:pt idx="48">
                  <c:v>3.0840000000000001</c:v>
                </c:pt>
                <c:pt idx="49">
                  <c:v>3.1480000000000001</c:v>
                </c:pt>
                <c:pt idx="50">
                  <c:v>3.2130000000000001</c:v>
                </c:pt>
                <c:pt idx="51">
                  <c:v>3.2760000000000002</c:v>
                </c:pt>
                <c:pt idx="52">
                  <c:v>3.3410000000000002</c:v>
                </c:pt>
                <c:pt idx="53">
                  <c:v>3.4050000000000002</c:v>
                </c:pt>
                <c:pt idx="54">
                  <c:v>3.47</c:v>
                </c:pt>
                <c:pt idx="55">
                  <c:v>3.5330000000000004</c:v>
                </c:pt>
                <c:pt idx="56">
                  <c:v>3.5980000000000003</c:v>
                </c:pt>
                <c:pt idx="57">
                  <c:v>3.6620000000000004</c:v>
                </c:pt>
                <c:pt idx="58">
                  <c:v>3.7260000000000004</c:v>
                </c:pt>
                <c:pt idx="59">
                  <c:v>3.7900000000000005</c:v>
                </c:pt>
                <c:pt idx="60">
                  <c:v>3.8550000000000004</c:v>
                </c:pt>
                <c:pt idx="61">
                  <c:v>3.9190000000000005</c:v>
                </c:pt>
                <c:pt idx="62">
                  <c:v>3.9830000000000005</c:v>
                </c:pt>
                <c:pt idx="63">
                  <c:v>4.0470000000000006</c:v>
                </c:pt>
                <c:pt idx="64">
                  <c:v>4.112000000000001</c:v>
                </c:pt>
                <c:pt idx="65">
                  <c:v>4.1770000000000014</c:v>
                </c:pt>
                <c:pt idx="66">
                  <c:v>4.2400000000000011</c:v>
                </c:pt>
                <c:pt idx="67">
                  <c:v>4.3050000000000015</c:v>
                </c:pt>
                <c:pt idx="68">
                  <c:v>4.3690000000000015</c:v>
                </c:pt>
                <c:pt idx="69">
                  <c:v>4.4340000000000019</c:v>
                </c:pt>
                <c:pt idx="70">
                  <c:v>4.4970000000000017</c:v>
                </c:pt>
                <c:pt idx="71">
                  <c:v>4.5620000000000021</c:v>
                </c:pt>
                <c:pt idx="72">
                  <c:v>4.6260000000000021</c:v>
                </c:pt>
                <c:pt idx="73">
                  <c:v>4.6910000000000025</c:v>
                </c:pt>
                <c:pt idx="74">
                  <c:v>4.7540000000000022</c:v>
                </c:pt>
                <c:pt idx="75">
                  <c:v>4.8190000000000026</c:v>
                </c:pt>
                <c:pt idx="76">
                  <c:v>4.8830000000000027</c:v>
                </c:pt>
                <c:pt idx="77">
                  <c:v>4.9480000000000031</c:v>
                </c:pt>
                <c:pt idx="78">
                  <c:v>5.0110000000000028</c:v>
                </c:pt>
                <c:pt idx="79">
                  <c:v>5.0740000000000025</c:v>
                </c:pt>
              </c:numCache>
            </c:numRef>
          </c:xVal>
          <c:yVal>
            <c:numRef>
              <c:f>Loading!$F$2:$F$81</c:f>
              <c:numCache>
                <c:formatCode>General</c:formatCode>
                <c:ptCount val="80"/>
                <c:pt idx="0">
                  <c:v>51000</c:v>
                </c:pt>
                <c:pt idx="1">
                  <c:v>125000</c:v>
                </c:pt>
                <c:pt idx="2">
                  <c:v>491000</c:v>
                </c:pt>
                <c:pt idx="3">
                  <c:v>1591000</c:v>
                </c:pt>
                <c:pt idx="4">
                  <c:v>1884000</c:v>
                </c:pt>
                <c:pt idx="5">
                  <c:v>1811000</c:v>
                </c:pt>
                <c:pt idx="6">
                  <c:v>1811000</c:v>
                </c:pt>
                <c:pt idx="7">
                  <c:v>1884000</c:v>
                </c:pt>
                <c:pt idx="8">
                  <c:v>1957000</c:v>
                </c:pt>
                <c:pt idx="9">
                  <c:v>2030999.9999999998</c:v>
                </c:pt>
                <c:pt idx="10">
                  <c:v>2104000</c:v>
                </c:pt>
                <c:pt idx="11">
                  <c:v>2177000</c:v>
                </c:pt>
                <c:pt idx="12">
                  <c:v>2324000</c:v>
                </c:pt>
                <c:pt idx="13">
                  <c:v>2324000</c:v>
                </c:pt>
                <c:pt idx="14">
                  <c:v>2471000</c:v>
                </c:pt>
                <c:pt idx="15">
                  <c:v>2471000</c:v>
                </c:pt>
                <c:pt idx="16">
                  <c:v>2544000</c:v>
                </c:pt>
                <c:pt idx="17">
                  <c:v>2544000</c:v>
                </c:pt>
                <c:pt idx="18">
                  <c:v>2617000</c:v>
                </c:pt>
                <c:pt idx="19">
                  <c:v>2617000</c:v>
                </c:pt>
                <c:pt idx="20">
                  <c:v>2617000</c:v>
                </c:pt>
                <c:pt idx="21">
                  <c:v>2617000</c:v>
                </c:pt>
                <c:pt idx="22">
                  <c:v>2691000</c:v>
                </c:pt>
                <c:pt idx="23">
                  <c:v>2691000</c:v>
                </c:pt>
                <c:pt idx="24">
                  <c:v>2691000</c:v>
                </c:pt>
                <c:pt idx="25">
                  <c:v>2691000</c:v>
                </c:pt>
                <c:pt idx="26">
                  <c:v>2691000</c:v>
                </c:pt>
                <c:pt idx="27">
                  <c:v>2691000</c:v>
                </c:pt>
                <c:pt idx="28">
                  <c:v>2691000</c:v>
                </c:pt>
                <c:pt idx="29">
                  <c:v>2691000</c:v>
                </c:pt>
                <c:pt idx="30">
                  <c:v>2764000</c:v>
                </c:pt>
                <c:pt idx="31">
                  <c:v>2764000</c:v>
                </c:pt>
                <c:pt idx="32">
                  <c:v>2764000</c:v>
                </c:pt>
                <c:pt idx="33">
                  <c:v>2764000</c:v>
                </c:pt>
                <c:pt idx="34">
                  <c:v>2764000</c:v>
                </c:pt>
                <c:pt idx="35">
                  <c:v>2764000</c:v>
                </c:pt>
                <c:pt idx="36">
                  <c:v>2764000</c:v>
                </c:pt>
                <c:pt idx="37">
                  <c:v>2764000</c:v>
                </c:pt>
                <c:pt idx="38">
                  <c:v>2764000</c:v>
                </c:pt>
                <c:pt idx="39">
                  <c:v>2764000</c:v>
                </c:pt>
                <c:pt idx="40">
                  <c:v>2764000</c:v>
                </c:pt>
                <c:pt idx="41">
                  <c:v>2764000</c:v>
                </c:pt>
                <c:pt idx="42">
                  <c:v>2764000</c:v>
                </c:pt>
                <c:pt idx="43">
                  <c:v>2764000</c:v>
                </c:pt>
                <c:pt idx="44">
                  <c:v>2764000</c:v>
                </c:pt>
                <c:pt idx="45">
                  <c:v>2764000</c:v>
                </c:pt>
                <c:pt idx="46">
                  <c:v>2764000</c:v>
                </c:pt>
                <c:pt idx="47">
                  <c:v>2764000</c:v>
                </c:pt>
                <c:pt idx="48">
                  <c:v>2764000</c:v>
                </c:pt>
                <c:pt idx="49">
                  <c:v>2764000</c:v>
                </c:pt>
                <c:pt idx="50">
                  <c:v>2764000</c:v>
                </c:pt>
                <c:pt idx="51">
                  <c:v>2764000</c:v>
                </c:pt>
                <c:pt idx="52">
                  <c:v>2764000</c:v>
                </c:pt>
                <c:pt idx="53">
                  <c:v>2764000</c:v>
                </c:pt>
                <c:pt idx="54">
                  <c:v>2764000</c:v>
                </c:pt>
                <c:pt idx="55">
                  <c:v>2764000</c:v>
                </c:pt>
                <c:pt idx="56">
                  <c:v>2764000</c:v>
                </c:pt>
                <c:pt idx="57">
                  <c:v>2764000</c:v>
                </c:pt>
                <c:pt idx="58">
                  <c:v>2691000</c:v>
                </c:pt>
                <c:pt idx="59">
                  <c:v>2544000</c:v>
                </c:pt>
                <c:pt idx="60">
                  <c:v>2397000</c:v>
                </c:pt>
                <c:pt idx="61">
                  <c:v>2177000</c:v>
                </c:pt>
                <c:pt idx="62">
                  <c:v>1884000</c:v>
                </c:pt>
                <c:pt idx="63">
                  <c:v>1591000</c:v>
                </c:pt>
                <c:pt idx="64">
                  <c:v>1444000</c:v>
                </c:pt>
                <c:pt idx="65">
                  <c:v>1371000</c:v>
                </c:pt>
                <c:pt idx="66">
                  <c:v>1371000</c:v>
                </c:pt>
                <c:pt idx="67">
                  <c:v>1224000</c:v>
                </c:pt>
                <c:pt idx="68">
                  <c:v>1151000</c:v>
                </c:pt>
                <c:pt idx="69">
                  <c:v>1078000</c:v>
                </c:pt>
                <c:pt idx="70">
                  <c:v>1003999.9999999999</c:v>
                </c:pt>
                <c:pt idx="71">
                  <c:v>931000</c:v>
                </c:pt>
                <c:pt idx="72">
                  <c:v>858000</c:v>
                </c:pt>
                <c:pt idx="73">
                  <c:v>711000</c:v>
                </c:pt>
                <c:pt idx="74">
                  <c:v>565000</c:v>
                </c:pt>
                <c:pt idx="75">
                  <c:v>418000</c:v>
                </c:pt>
                <c:pt idx="76">
                  <c:v>271000</c:v>
                </c:pt>
                <c:pt idx="77">
                  <c:v>198000</c:v>
                </c:pt>
                <c:pt idx="78">
                  <c:v>51000</c:v>
                </c:pt>
                <c:pt idx="79">
                  <c:v>51000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D1-4205-886C-A605AD848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90671"/>
        <c:axId val="518653535"/>
      </c:scatterChart>
      <c:valAx>
        <c:axId val="4189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653535"/>
        <c:crosses val="autoZero"/>
        <c:crossBetween val="midCat"/>
      </c:valAx>
      <c:valAx>
        <c:axId val="51865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Pressure [Pa]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9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528064993517517"/>
          <c:y val="6.4732372053452253E-2"/>
          <c:w val="0.61610279364036491"/>
          <c:h val="0.9191322077655377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xVal>
            <c:numRef>
              <c:f>Input!$D$2:$D$25</c:f>
              <c:numCache>
                <c:formatCode>0.000</c:formatCode>
                <c:ptCount val="24"/>
                <c:pt idx="0">
                  <c:v>0</c:v>
                </c:pt>
                <c:pt idx="1">
                  <c:v>4.9399999999999999E-2</c:v>
                </c:pt>
                <c:pt idx="2">
                  <c:v>4.9399999999999999E-2</c:v>
                </c:pt>
                <c:pt idx="3">
                  <c:v>1.7170000000000001E-2</c:v>
                </c:pt>
                <c:pt idx="4">
                  <c:v>1.6239999999999997E-2</c:v>
                </c:pt>
                <c:pt idx="5">
                  <c:v>1.585E-2</c:v>
                </c:pt>
                <c:pt idx="6">
                  <c:v>1.5939999999999999E-2</c:v>
                </c:pt>
                <c:pt idx="7">
                  <c:v>2.3379999999999998E-2</c:v>
                </c:pt>
              </c:numCache>
            </c:numRef>
          </c:xVal>
          <c:yVal>
            <c:numRef>
              <c:f>Input!$C$2:$C$25</c:f>
              <c:numCache>
                <c:formatCode>0.000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0.91363000000000005</c:v>
                </c:pt>
                <c:pt idx="3">
                  <c:v>0.96945000000000003</c:v>
                </c:pt>
                <c:pt idx="4">
                  <c:v>0.97162000000000004</c:v>
                </c:pt>
                <c:pt idx="5">
                  <c:v>0.97377999999999998</c:v>
                </c:pt>
                <c:pt idx="6">
                  <c:v>0.9759500000000001</c:v>
                </c:pt>
                <c:pt idx="7">
                  <c:v>1.02522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3-489C-93CA-20CADA14D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67088"/>
        <c:axId val="1681096207"/>
      </c:scatterChart>
      <c:valAx>
        <c:axId val="383670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81096207"/>
        <c:crosses val="autoZero"/>
        <c:crossBetween val="midCat"/>
      </c:valAx>
      <c:valAx>
        <c:axId val="16810962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z [m]</a:t>
                </a:r>
              </a:p>
            </c:rich>
          </c:tx>
          <c:layout>
            <c:manualLayout>
              <c:xMode val="edge"/>
              <c:yMode val="edge"/>
              <c:x val="0"/>
              <c:y val="0.521706231068406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36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501913</xdr:colOff>
      <xdr:row>3</xdr:row>
      <xdr:rowOff>128324</xdr:rowOff>
    </xdr:from>
    <xdr:to>
      <xdr:col>13</xdr:col>
      <xdr:colOff>416188</xdr:colOff>
      <xdr:row>17</xdr:row>
      <xdr:rowOff>66412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5CB193-3596-4E12-BFF2-0AD1993889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353523</xdr:colOff>
      <xdr:row>4</xdr:row>
      <xdr:rowOff>125288</xdr:rowOff>
    </xdr:from>
    <xdr:to>
      <xdr:col>45</xdr:col>
      <xdr:colOff>227133</xdr:colOff>
      <xdr:row>45</xdr:row>
      <xdr:rowOff>95249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700075F-AC57-664F-8C94-20B6322F39FD}"/>
            </a:ext>
          </a:extLst>
        </xdr:cNvPr>
        <xdr:cNvGrpSpPr/>
      </xdr:nvGrpSpPr>
      <xdr:grpSpPr>
        <a:xfrm>
          <a:off x="41293164" y="857523"/>
          <a:ext cx="5070688" cy="7298257"/>
          <a:chOff x="16846428" y="389059"/>
          <a:chExt cx="2086708" cy="2509107"/>
        </a:xfrm>
      </xdr:grpSpPr>
      <xdr:cxnSp macro="">
        <xdr:nvCxnSpPr>
          <xdr:cNvPr id="3" name="Conexão reta unidirecional 2">
            <a:extLst>
              <a:ext uri="{FF2B5EF4-FFF2-40B4-BE49-F238E27FC236}">
                <a16:creationId xmlns:a16="http://schemas.microsoft.com/office/drawing/2014/main" id="{F08E1AFE-52AA-5552-1ED3-21D1BDB05177}"/>
              </a:ext>
            </a:extLst>
          </xdr:cNvPr>
          <xdr:cNvCxnSpPr/>
        </xdr:nvCxnSpPr>
        <xdr:spPr>
          <a:xfrm>
            <a:off x="17098839" y="429725"/>
            <a:ext cx="0" cy="2468441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Conexão reta unidirecional 3">
            <a:extLst>
              <a:ext uri="{FF2B5EF4-FFF2-40B4-BE49-F238E27FC236}">
                <a16:creationId xmlns:a16="http://schemas.microsoft.com/office/drawing/2014/main" id="{719D8B32-0FD6-4807-A6DB-93B44C268FAB}"/>
              </a:ext>
            </a:extLst>
          </xdr:cNvPr>
          <xdr:cNvCxnSpPr/>
        </xdr:nvCxnSpPr>
        <xdr:spPr>
          <a:xfrm rot="-5400000">
            <a:off x="17937407" y="-372940"/>
            <a:ext cx="0" cy="1991458"/>
          </a:xfrm>
          <a:prstGeom prst="straightConnector1">
            <a:avLst/>
          </a:prstGeom>
          <a:ln w="2222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34912EED-D2B9-0177-53A6-C410C0B0DAF4}"/>
              </a:ext>
            </a:extLst>
          </xdr:cNvPr>
          <xdr:cNvSpPr txBox="1"/>
        </xdr:nvSpPr>
        <xdr:spPr>
          <a:xfrm>
            <a:off x="16846428" y="2539880"/>
            <a:ext cx="71437" cy="1890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>
                <a:latin typeface="Arial" panose="020B0604020202020204" pitchFamily="34" charset="0"/>
                <a:cs typeface="Arial" panose="020B0604020202020204" pitchFamily="34" charset="0"/>
              </a:rPr>
              <a:t>z</a:t>
            </a:r>
          </a:p>
        </xdr:txBody>
      </xdr: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05983A90-DD5D-4AF1-B2F0-E991269DF9B2}"/>
              </a:ext>
            </a:extLst>
          </xdr:cNvPr>
          <xdr:cNvSpPr txBox="1"/>
        </xdr:nvSpPr>
        <xdr:spPr>
          <a:xfrm>
            <a:off x="18766448" y="389059"/>
            <a:ext cx="112394" cy="12162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8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r</a:t>
            </a:r>
          </a:p>
        </xdr:txBody>
      </xdr:sp>
    </xdr:grpSp>
    <xdr:clientData/>
  </xdr:twoCellAnchor>
  <xdr:twoCellAnchor>
    <xdr:from>
      <xdr:col>38</xdr:col>
      <xdr:colOff>241787</xdr:colOff>
      <xdr:row>6</xdr:row>
      <xdr:rowOff>14653</xdr:rowOff>
    </xdr:from>
    <xdr:to>
      <xdr:col>38</xdr:col>
      <xdr:colOff>373671</xdr:colOff>
      <xdr:row>6</xdr:row>
      <xdr:rowOff>139211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A7FF8DC-D717-DEBB-6AFE-F46B93461F00}"/>
            </a:ext>
          </a:extLst>
        </xdr:cNvPr>
        <xdr:cNvSpPr/>
      </xdr:nvSpPr>
      <xdr:spPr>
        <a:xfrm>
          <a:off x="13781941" y="148003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254690</xdr:colOff>
      <xdr:row>37</xdr:row>
      <xdr:rowOff>175847</xdr:rowOff>
    </xdr:from>
    <xdr:to>
      <xdr:col>40</xdr:col>
      <xdr:colOff>386574</xdr:colOff>
      <xdr:row>38</xdr:row>
      <xdr:rowOff>117232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64A39E3-4F12-4153-8B6C-28439921DA27}"/>
            </a:ext>
          </a:extLst>
        </xdr:cNvPr>
        <xdr:cNvSpPr/>
      </xdr:nvSpPr>
      <xdr:spPr>
        <a:xfrm>
          <a:off x="22967120" y="7373260"/>
          <a:ext cx="131884" cy="12249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527540</xdr:colOff>
      <xdr:row>43</xdr:row>
      <xdr:rowOff>109904</xdr:rowOff>
    </xdr:from>
    <xdr:to>
      <xdr:col>41</xdr:col>
      <xdr:colOff>7327</xdr:colOff>
      <xdr:row>44</xdr:row>
      <xdr:rowOff>51290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3DB278A-C5D3-46D1-A49B-905D436C7DD0}"/>
            </a:ext>
          </a:extLst>
        </xdr:cNvPr>
        <xdr:cNvSpPr/>
      </xdr:nvSpPr>
      <xdr:spPr>
        <a:xfrm>
          <a:off x="15357232" y="848457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293078</xdr:colOff>
      <xdr:row>30</xdr:row>
      <xdr:rowOff>109904</xdr:rowOff>
    </xdr:from>
    <xdr:to>
      <xdr:col>41</xdr:col>
      <xdr:colOff>424962</xdr:colOff>
      <xdr:row>31</xdr:row>
      <xdr:rowOff>51288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1F60F0E2-92FA-401F-90E8-D98AC81A0FF6}"/>
            </a:ext>
          </a:extLst>
        </xdr:cNvPr>
        <xdr:cNvSpPr/>
      </xdr:nvSpPr>
      <xdr:spPr>
        <a:xfrm>
          <a:off x="15774867" y="6103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219809</xdr:colOff>
      <xdr:row>36</xdr:row>
      <xdr:rowOff>36635</xdr:rowOff>
    </xdr:from>
    <xdr:to>
      <xdr:col>40</xdr:col>
      <xdr:colOff>351693</xdr:colOff>
      <xdr:row>36</xdr:row>
      <xdr:rowOff>161193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F9E1ADE-2C11-4253-84B2-1DC5DB2235D5}"/>
            </a:ext>
          </a:extLst>
        </xdr:cNvPr>
        <xdr:cNvSpPr/>
      </xdr:nvSpPr>
      <xdr:spPr>
        <a:xfrm>
          <a:off x="15049501" y="712909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395656</xdr:colOff>
      <xdr:row>34</xdr:row>
      <xdr:rowOff>139212</xdr:rowOff>
    </xdr:from>
    <xdr:to>
      <xdr:col>40</xdr:col>
      <xdr:colOff>527540</xdr:colOff>
      <xdr:row>35</xdr:row>
      <xdr:rowOff>80596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8B7D57E8-2CA3-48DF-80A5-FC5DA7A6989C}"/>
            </a:ext>
          </a:extLst>
        </xdr:cNvPr>
        <xdr:cNvSpPr/>
      </xdr:nvSpPr>
      <xdr:spPr>
        <a:xfrm>
          <a:off x="15225348" y="6865327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298940</xdr:colOff>
      <xdr:row>6</xdr:row>
      <xdr:rowOff>5863</xdr:rowOff>
    </xdr:from>
    <xdr:to>
      <xdr:col>41</xdr:col>
      <xdr:colOff>430824</xdr:colOff>
      <xdr:row>6</xdr:row>
      <xdr:rowOff>130421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A122DB3-B923-4956-B1A8-408FD3E06429}"/>
            </a:ext>
          </a:extLst>
        </xdr:cNvPr>
        <xdr:cNvSpPr/>
      </xdr:nvSpPr>
      <xdr:spPr>
        <a:xfrm>
          <a:off x="15780729" y="1471248"/>
          <a:ext cx="131884" cy="12455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367548</xdr:colOff>
      <xdr:row>6</xdr:row>
      <xdr:rowOff>97526</xdr:rowOff>
    </xdr:from>
    <xdr:to>
      <xdr:col>41</xdr:col>
      <xdr:colOff>405648</xdr:colOff>
      <xdr:row>31</xdr:row>
      <xdr:rowOff>25720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AA799DF1-FC0E-8BAE-B984-2E6CA7D7420C}"/>
            </a:ext>
          </a:extLst>
        </xdr:cNvPr>
        <xdr:cNvCxnSpPr/>
      </xdr:nvCxnSpPr>
      <xdr:spPr>
        <a:xfrm>
          <a:off x="15849337" y="1562911"/>
          <a:ext cx="38100" cy="4639406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508226</xdr:colOff>
      <xdr:row>31</xdr:row>
      <xdr:rowOff>51288</xdr:rowOff>
    </xdr:from>
    <xdr:to>
      <xdr:col>41</xdr:col>
      <xdr:colOff>359020</xdr:colOff>
      <xdr:row>34</xdr:row>
      <xdr:rowOff>157453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F491E0EB-9619-2490-E272-D772172E871C}"/>
            </a:ext>
          </a:extLst>
        </xdr:cNvPr>
        <xdr:cNvCxnSpPr>
          <a:stCxn id="9" idx="4"/>
          <a:endCxn id="12" idx="7"/>
        </xdr:cNvCxnSpPr>
      </xdr:nvCxnSpPr>
      <xdr:spPr>
        <a:xfrm flipH="1">
          <a:off x="15337918" y="6227885"/>
          <a:ext cx="502891" cy="65568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320632</xdr:colOff>
      <xdr:row>38</xdr:row>
      <xdr:rowOff>117232</xdr:rowOff>
    </xdr:from>
    <xdr:to>
      <xdr:col>40</xdr:col>
      <xdr:colOff>592760</xdr:colOff>
      <xdr:row>44</xdr:row>
      <xdr:rowOff>51290</xdr:rowOff>
    </xdr:to>
    <xdr:cxnSp macro="">
      <xdr:nvCxnSpPr>
        <xdr:cNvPr id="19" name="Conexão reta 18">
          <a:extLst>
            <a:ext uri="{FF2B5EF4-FFF2-40B4-BE49-F238E27FC236}">
              <a16:creationId xmlns:a16="http://schemas.microsoft.com/office/drawing/2014/main" id="{AFD84CFA-78AF-95BA-E9A4-2B917E80A10C}"/>
            </a:ext>
          </a:extLst>
        </xdr:cNvPr>
        <xdr:cNvCxnSpPr>
          <a:stCxn id="7" idx="4"/>
          <a:endCxn id="8" idx="4"/>
        </xdr:cNvCxnSpPr>
      </xdr:nvCxnSpPr>
      <xdr:spPr>
        <a:xfrm>
          <a:off x="23033062" y="7495753"/>
          <a:ext cx="272128" cy="102071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273323</xdr:colOff>
      <xdr:row>35</xdr:row>
      <xdr:rowOff>58615</xdr:rowOff>
    </xdr:from>
    <xdr:to>
      <xdr:col>40</xdr:col>
      <xdr:colOff>432289</xdr:colOff>
      <xdr:row>38</xdr:row>
      <xdr:rowOff>80596</xdr:rowOff>
    </xdr:to>
    <xdr:sp macro="" textlink="">
      <xdr:nvSpPr>
        <xdr:cNvPr id="21" name="Forma livre: Forma 20">
          <a:extLst>
            <a:ext uri="{FF2B5EF4-FFF2-40B4-BE49-F238E27FC236}">
              <a16:creationId xmlns:a16="http://schemas.microsoft.com/office/drawing/2014/main" id="{C9385D42-746B-28BB-8E09-7A0C2AA24A4D}"/>
            </a:ext>
          </a:extLst>
        </xdr:cNvPr>
        <xdr:cNvSpPr/>
      </xdr:nvSpPr>
      <xdr:spPr>
        <a:xfrm>
          <a:off x="15103015" y="6967904"/>
          <a:ext cx="158966" cy="571500"/>
        </a:xfrm>
        <a:custGeom>
          <a:avLst/>
          <a:gdLst>
            <a:gd name="connsiteX0" fmla="*/ 158966 w 158966"/>
            <a:gd name="connsiteY0" fmla="*/ 0 h 571500"/>
            <a:gd name="connsiteX1" fmla="*/ 12427 w 158966"/>
            <a:gd name="connsiteY1" fmla="*/ 227134 h 571500"/>
            <a:gd name="connsiteX2" fmla="*/ 71043 w 158966"/>
            <a:gd name="connsiteY2" fmla="*/ 57150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8966" h="571500">
              <a:moveTo>
                <a:pt x="158966" y="0"/>
              </a:moveTo>
              <a:cubicBezTo>
                <a:pt x="93023" y="65942"/>
                <a:pt x="27081" y="131884"/>
                <a:pt x="12427" y="227134"/>
              </a:cubicBezTo>
              <a:cubicBezTo>
                <a:pt x="-2227" y="322384"/>
                <a:pt x="-21765" y="504337"/>
                <a:pt x="71043" y="571500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261101</xdr:colOff>
      <xdr:row>6</xdr:row>
      <xdr:rowOff>24104</xdr:rowOff>
    </xdr:from>
    <xdr:to>
      <xdr:col>41</xdr:col>
      <xdr:colOff>411510</xdr:colOff>
      <xdr:row>6</xdr:row>
      <xdr:rowOff>32894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AB5A37A1-0AFE-7DD4-204D-9FE64CC0FF6C}"/>
            </a:ext>
          </a:extLst>
        </xdr:cNvPr>
        <xdr:cNvCxnSpPr>
          <a:stCxn id="6" idx="1"/>
          <a:endCxn id="13" idx="7"/>
        </xdr:cNvCxnSpPr>
      </xdr:nvCxnSpPr>
      <xdr:spPr>
        <a:xfrm flipV="1">
          <a:off x="21672228" y="1479686"/>
          <a:ext cx="2102364" cy="879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220266</xdr:colOff>
      <xdr:row>0</xdr:row>
      <xdr:rowOff>83345</xdr:rowOff>
    </xdr:from>
    <xdr:to>
      <xdr:col>19</xdr:col>
      <xdr:colOff>747351</xdr:colOff>
      <xdr:row>46</xdr:row>
      <xdr:rowOff>24843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E835C40-D4AB-E5EE-12C8-209D89456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F1FA-C62B-4B59-8919-F5A7A9E45D64}">
  <dimension ref="A1:I21"/>
  <sheetViews>
    <sheetView tabSelected="1" zoomScale="90" zoomScaleNormal="90" workbookViewId="0">
      <selection activeCell="E33" sqref="E33"/>
    </sheetView>
  </sheetViews>
  <sheetFormatPr defaultRowHeight="14.25" x14ac:dyDescent="0.45"/>
  <cols>
    <col min="1" max="1" width="22.33203125" customWidth="1"/>
    <col min="2" max="2" width="11.9296875" customWidth="1"/>
    <col min="3" max="3" width="31.59765625" customWidth="1"/>
    <col min="4" max="4" width="17.06640625" customWidth="1"/>
    <col min="5" max="5" width="16.73046875" customWidth="1"/>
    <col min="6" max="7" width="16.6640625" customWidth="1"/>
    <col min="8" max="8" width="20.9296875" customWidth="1"/>
  </cols>
  <sheetData>
    <row r="1" spans="1:9" ht="15" customHeight="1" x14ac:dyDescent="0.45">
      <c r="A1" s="13" t="s">
        <v>20</v>
      </c>
      <c r="B1" s="6"/>
      <c r="C1" s="15" t="s">
        <v>9</v>
      </c>
      <c r="D1" s="12" t="s">
        <v>14</v>
      </c>
      <c r="E1" s="12" t="s">
        <v>15</v>
      </c>
      <c r="F1" s="12" t="s">
        <v>17</v>
      </c>
      <c r="G1" s="13" t="s">
        <v>19</v>
      </c>
      <c r="H1" s="85"/>
    </row>
    <row r="2" spans="1:9" ht="15" customHeight="1" x14ac:dyDescent="0.5">
      <c r="A2" s="10">
        <f>COUNTIF(D1:BE1, "&lt;&gt;")</f>
        <v>4</v>
      </c>
      <c r="B2" s="14"/>
      <c r="C2" s="11" t="s">
        <v>8</v>
      </c>
      <c r="D2" s="39"/>
      <c r="E2" s="90">
        <v>2700</v>
      </c>
      <c r="F2" s="91">
        <v>8000</v>
      </c>
      <c r="G2" s="7"/>
      <c r="H2" s="87"/>
      <c r="I2" s="19"/>
    </row>
    <row r="3" spans="1:9" ht="15.75" x14ac:dyDescent="0.5">
      <c r="C3" s="11" t="s">
        <v>22</v>
      </c>
      <c r="D3" s="39"/>
      <c r="E3" s="90">
        <f>68.9*10^9</f>
        <v>68900000000</v>
      </c>
      <c r="F3" s="91">
        <f>193*10^9</f>
        <v>193000000000</v>
      </c>
      <c r="G3" s="7"/>
      <c r="H3" s="87"/>
      <c r="I3" s="19"/>
    </row>
    <row r="4" spans="1:9" ht="15.75" x14ac:dyDescent="0.5">
      <c r="C4" s="11" t="s">
        <v>7</v>
      </c>
      <c r="D4" s="39"/>
      <c r="E4" s="8">
        <v>0.33</v>
      </c>
      <c r="F4" s="41">
        <v>0.33</v>
      </c>
      <c r="G4" s="7"/>
      <c r="H4" s="87"/>
      <c r="I4" s="19"/>
    </row>
    <row r="5" spans="1:9" ht="15" customHeight="1" x14ac:dyDescent="0.5">
      <c r="C5" s="11" t="s">
        <v>23</v>
      </c>
      <c r="D5" s="39"/>
      <c r="E5" s="90">
        <f>276*10^6</f>
        <v>276000000</v>
      </c>
      <c r="F5" s="91">
        <f>240 *10^6</f>
        <v>240000000</v>
      </c>
      <c r="G5" s="7"/>
      <c r="H5" s="87"/>
      <c r="I5" s="19"/>
    </row>
    <row r="6" spans="1:9" ht="15.75" x14ac:dyDescent="0.5">
      <c r="C6" s="11" t="s">
        <v>24</v>
      </c>
      <c r="D6" s="39"/>
      <c r="E6" s="90">
        <f>310*10^6</f>
        <v>310000000</v>
      </c>
      <c r="F6" s="91">
        <f>550*10^6</f>
        <v>550000000</v>
      </c>
      <c r="G6" s="7"/>
      <c r="H6" s="87"/>
      <c r="I6" s="19"/>
    </row>
    <row r="7" spans="1:9" ht="15.75" x14ac:dyDescent="0.5">
      <c r="C7" s="11" t="s">
        <v>25</v>
      </c>
      <c r="D7" s="89"/>
      <c r="E7" s="92">
        <f>E6*0.85</f>
        <v>263500000</v>
      </c>
      <c r="F7" s="92">
        <f>F6*0.85</f>
        <v>467500000</v>
      </c>
      <c r="G7" s="86"/>
      <c r="H7" s="87"/>
      <c r="I7" s="19"/>
    </row>
    <row r="8" spans="1:9" ht="15.75" x14ac:dyDescent="0.5">
      <c r="C8" s="11" t="s">
        <v>26</v>
      </c>
      <c r="D8" s="39"/>
      <c r="E8" s="93">
        <f>207*10^6</f>
        <v>207000000</v>
      </c>
      <c r="F8" s="93">
        <f>207*10^6</f>
        <v>207000000</v>
      </c>
      <c r="G8" s="7"/>
      <c r="H8" s="87"/>
      <c r="I8" s="19"/>
    </row>
    <row r="9" spans="1:9" ht="15.75" x14ac:dyDescent="0.5">
      <c r="C9" s="19"/>
      <c r="D9" s="7"/>
      <c r="E9" s="7" t="s">
        <v>31</v>
      </c>
      <c r="F9" s="7" t="s">
        <v>32</v>
      </c>
      <c r="G9" s="7"/>
      <c r="H9" s="88"/>
      <c r="I9" s="19"/>
    </row>
    <row r="10" spans="1:9" ht="15.75" x14ac:dyDescent="0.5">
      <c r="C10" s="19"/>
      <c r="D10" s="19"/>
      <c r="E10" s="19"/>
      <c r="F10" s="19"/>
      <c r="G10" s="19"/>
      <c r="H10" s="19"/>
      <c r="I10" s="19"/>
    </row>
    <row r="11" spans="1:9" ht="15.75" x14ac:dyDescent="0.5">
      <c r="C11" s="19"/>
      <c r="D11" s="19"/>
      <c r="E11" s="19"/>
      <c r="F11" s="19"/>
      <c r="G11" s="19"/>
      <c r="H11" s="19"/>
      <c r="I11" s="19"/>
    </row>
    <row r="12" spans="1:9" ht="14.25" customHeight="1" x14ac:dyDescent="0.5">
      <c r="C12" s="19"/>
      <c r="D12" s="97"/>
      <c r="E12" s="98"/>
      <c r="F12" s="98"/>
      <c r="G12" s="98"/>
      <c r="H12" s="19"/>
      <c r="I12" s="19"/>
    </row>
    <row r="13" spans="1:9" ht="15.75" x14ac:dyDescent="0.5">
      <c r="C13" s="19"/>
      <c r="D13" s="97"/>
      <c r="E13" s="98"/>
      <c r="F13" s="98"/>
      <c r="G13" s="98"/>
      <c r="H13" s="19"/>
      <c r="I13" s="19"/>
    </row>
    <row r="14" spans="1:9" ht="15.75" x14ac:dyDescent="0.5">
      <c r="C14" s="19"/>
      <c r="D14" s="97"/>
      <c r="E14" s="98"/>
      <c r="F14" s="98"/>
      <c r="G14" s="98"/>
      <c r="H14" s="19"/>
      <c r="I14" s="19"/>
    </row>
    <row r="15" spans="1:9" ht="15.75" x14ac:dyDescent="0.5">
      <c r="C15" s="19"/>
      <c r="D15" s="97"/>
      <c r="E15" s="97"/>
      <c r="F15" s="97"/>
      <c r="G15" s="97"/>
      <c r="H15" s="19"/>
      <c r="I15" s="19"/>
    </row>
    <row r="16" spans="1:9" ht="15.75" x14ac:dyDescent="0.5">
      <c r="C16" s="19"/>
      <c r="D16" s="19"/>
      <c r="E16" s="19"/>
      <c r="F16" s="19"/>
      <c r="G16" s="19"/>
      <c r="H16" s="19"/>
      <c r="I16" s="19"/>
    </row>
    <row r="17" spans="3:9" ht="15.75" x14ac:dyDescent="0.5">
      <c r="C17" s="19"/>
      <c r="D17" s="19"/>
      <c r="E17" s="19"/>
      <c r="F17" s="19"/>
      <c r="G17" s="19"/>
      <c r="H17" s="19"/>
      <c r="I17" s="19"/>
    </row>
    <row r="18" spans="3:9" ht="15.75" x14ac:dyDescent="0.5">
      <c r="C18" s="19"/>
      <c r="D18" s="19"/>
      <c r="E18" s="19"/>
      <c r="F18" s="19"/>
      <c r="G18" s="19"/>
      <c r="H18" s="19"/>
      <c r="I18" s="19"/>
    </row>
    <row r="19" spans="3:9" ht="15.75" x14ac:dyDescent="0.5">
      <c r="C19" s="19"/>
      <c r="D19" s="19"/>
      <c r="E19" s="19"/>
      <c r="F19" s="19"/>
      <c r="G19" s="19"/>
      <c r="H19" s="19"/>
      <c r="I19" s="19"/>
    </row>
    <row r="20" spans="3:9" ht="15.75" x14ac:dyDescent="0.5">
      <c r="C20" s="19"/>
      <c r="D20" s="19"/>
      <c r="E20" s="19"/>
      <c r="F20" s="19"/>
      <c r="G20" s="19"/>
      <c r="H20" s="19"/>
      <c r="I20" s="19"/>
    </row>
    <row r="21" spans="3:9" ht="15.75" x14ac:dyDescent="0.5">
      <c r="C21" s="19"/>
      <c r="D21" s="19"/>
      <c r="E21" s="19"/>
      <c r="F21" s="19"/>
      <c r="G21" s="19"/>
      <c r="H21" s="19"/>
      <c r="I21" s="19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D36B-8DEB-4362-8948-9CFC06A35BB2}">
  <dimension ref="A1:S81"/>
  <sheetViews>
    <sheetView zoomScale="90" zoomScaleNormal="90" workbookViewId="0">
      <selection activeCell="H22" sqref="H22"/>
    </sheetView>
  </sheetViews>
  <sheetFormatPr defaultRowHeight="14.25" x14ac:dyDescent="0.45"/>
  <cols>
    <col min="1" max="1" width="1.73046875" style="47" customWidth="1"/>
    <col min="2" max="2" width="7.19921875" style="3" customWidth="1"/>
    <col min="3" max="3" width="8.6640625" customWidth="1"/>
    <col min="4" max="5" width="12.6640625" customWidth="1"/>
    <col min="6" max="6" width="12.06640625" customWidth="1"/>
    <col min="7" max="7" width="15.33203125" customWidth="1"/>
    <col min="8" max="8" width="21.9296875" customWidth="1"/>
    <col min="9" max="9" width="13" customWidth="1"/>
    <col min="10" max="10" width="22.1328125" customWidth="1"/>
    <col min="11" max="11" width="11.9296875" customWidth="1"/>
    <col min="16" max="16" width="9" customWidth="1"/>
    <col min="19" max="19" width="18.06640625" customWidth="1"/>
  </cols>
  <sheetData>
    <row r="1" spans="2:19" ht="14.65" thickBot="1" x14ac:dyDescent="0.5">
      <c r="B1" s="16" t="s">
        <v>29</v>
      </c>
      <c r="D1" s="35" t="s">
        <v>28</v>
      </c>
      <c r="E1" s="34" t="s">
        <v>27</v>
      </c>
      <c r="F1" s="79" t="s">
        <v>30</v>
      </c>
      <c r="G1" s="96" t="s">
        <v>34</v>
      </c>
      <c r="H1" s="46" t="s">
        <v>35</v>
      </c>
    </row>
    <row r="2" spans="2:19" x14ac:dyDescent="0.45">
      <c r="B2" s="1">
        <f>COUNTA(D2:D697)</f>
        <v>80</v>
      </c>
      <c r="D2" s="36">
        <v>0</v>
      </c>
      <c r="E2" s="37">
        <v>0.51</v>
      </c>
      <c r="F2" s="94">
        <f t="shared" ref="F2:F33" si="0">E2*10^5</f>
        <v>51000</v>
      </c>
      <c r="G2" s="48">
        <f>ROUNDUP((D3-D2)/$H$2,0)</f>
        <v>13</v>
      </c>
      <c r="H2" s="95">
        <v>5.0000000000000001E-3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2:19" ht="15.75" x14ac:dyDescent="0.5">
      <c r="C3" s="3"/>
      <c r="D3" s="24">
        <v>6.4000000000000001E-2</v>
      </c>
      <c r="E3" s="1">
        <v>1.25</v>
      </c>
      <c r="F3" s="42">
        <f t="shared" si="0"/>
        <v>125000</v>
      </c>
      <c r="G3" s="48">
        <f t="shared" ref="G3:G66" si="1">ROUNDUP((D4-D3)/$H$2,0)</f>
        <v>13</v>
      </c>
      <c r="H3" s="31"/>
      <c r="I3" s="31"/>
      <c r="J3" s="31"/>
      <c r="K3" s="30"/>
      <c r="L3" s="25"/>
      <c r="M3" s="25"/>
      <c r="N3" s="25"/>
      <c r="O3" s="25"/>
      <c r="P3" s="25"/>
      <c r="Q3" s="25"/>
      <c r="R3" s="25"/>
      <c r="S3" s="25"/>
    </row>
    <row r="4" spans="2:19" ht="15.75" x14ac:dyDescent="0.5">
      <c r="C4" s="3"/>
      <c r="D4" s="24">
        <v>0.129</v>
      </c>
      <c r="E4" s="1">
        <v>4.91</v>
      </c>
      <c r="F4" s="42">
        <f t="shared" si="0"/>
        <v>491000</v>
      </c>
      <c r="G4" s="48">
        <f t="shared" si="1"/>
        <v>13</v>
      </c>
      <c r="H4" s="31"/>
      <c r="I4" s="31"/>
      <c r="J4" s="31"/>
      <c r="K4" s="25"/>
      <c r="L4" s="25"/>
      <c r="M4" s="25"/>
      <c r="N4" s="25"/>
      <c r="O4" s="25"/>
      <c r="P4" s="30"/>
      <c r="Q4" s="30"/>
      <c r="R4" s="30"/>
      <c r="S4" s="30"/>
    </row>
    <row r="5" spans="2:19" ht="15.75" x14ac:dyDescent="0.5">
      <c r="C5" s="3"/>
      <c r="D5" s="24">
        <v>0.192</v>
      </c>
      <c r="E5" s="1">
        <v>15.91</v>
      </c>
      <c r="F5" s="42">
        <f t="shared" si="0"/>
        <v>1591000</v>
      </c>
      <c r="G5" s="48">
        <f t="shared" si="1"/>
        <v>13</v>
      </c>
      <c r="H5" s="31"/>
      <c r="I5" s="31"/>
      <c r="J5" s="31"/>
      <c r="K5" s="25"/>
      <c r="L5" s="25"/>
      <c r="M5" s="25"/>
      <c r="N5" s="25"/>
      <c r="O5" s="25"/>
      <c r="P5" s="30"/>
      <c r="Q5" s="30"/>
      <c r="R5" s="30"/>
      <c r="S5" s="30"/>
    </row>
    <row r="6" spans="2:19" ht="17.649999999999999" x14ac:dyDescent="0.45">
      <c r="C6" s="3"/>
      <c r="D6" s="24">
        <v>0.25700000000000001</v>
      </c>
      <c r="E6" s="1">
        <v>18.84</v>
      </c>
      <c r="F6" s="42">
        <f t="shared" si="0"/>
        <v>1884000</v>
      </c>
      <c r="G6" s="48">
        <f t="shared" si="1"/>
        <v>13</v>
      </c>
      <c r="H6" s="29"/>
      <c r="I6" s="29"/>
      <c r="J6" s="29"/>
      <c r="K6" s="29"/>
      <c r="L6" s="29"/>
      <c r="M6" s="29"/>
      <c r="N6" s="25"/>
      <c r="O6" s="25"/>
      <c r="P6" s="6"/>
      <c r="Q6" s="6"/>
      <c r="R6" s="30"/>
      <c r="S6" s="25"/>
    </row>
    <row r="7" spans="2:19" ht="15" x14ac:dyDescent="0.45">
      <c r="C7" s="3"/>
      <c r="D7" s="24">
        <v>0.32100000000000001</v>
      </c>
      <c r="E7" s="1">
        <v>18.11</v>
      </c>
      <c r="F7" s="42">
        <f t="shared" si="0"/>
        <v>1811000</v>
      </c>
      <c r="G7" s="48">
        <f t="shared" si="1"/>
        <v>13</v>
      </c>
      <c r="H7" s="26"/>
      <c r="I7" s="14"/>
      <c r="J7" s="14"/>
      <c r="K7" s="3"/>
      <c r="L7" s="14"/>
      <c r="M7" s="14"/>
      <c r="N7" s="25"/>
      <c r="O7" s="30"/>
      <c r="P7" s="25"/>
      <c r="Q7" s="25"/>
      <c r="R7" s="25"/>
      <c r="S7" s="25"/>
    </row>
    <row r="8" spans="2:19" ht="15" x14ac:dyDescent="0.45">
      <c r="C8" s="3"/>
      <c r="D8" s="24">
        <v>0.38600000000000001</v>
      </c>
      <c r="E8" s="1">
        <v>18.11</v>
      </c>
      <c r="F8" s="42">
        <f t="shared" si="0"/>
        <v>1811000</v>
      </c>
      <c r="G8" s="48">
        <f t="shared" si="1"/>
        <v>13</v>
      </c>
      <c r="H8" s="26"/>
      <c r="I8" s="14"/>
      <c r="J8" s="14"/>
      <c r="K8" s="3"/>
      <c r="L8" s="14"/>
      <c r="M8" s="14"/>
      <c r="N8" s="25"/>
      <c r="O8" s="30"/>
      <c r="P8" s="25"/>
      <c r="Q8" s="25"/>
      <c r="R8" s="25"/>
      <c r="S8" s="25"/>
    </row>
    <row r="9" spans="2:19" ht="15" x14ac:dyDescent="0.45">
      <c r="C9" s="3"/>
      <c r="D9" s="24">
        <v>0.44900000000000001</v>
      </c>
      <c r="E9" s="1">
        <v>18.84</v>
      </c>
      <c r="F9" s="42">
        <f t="shared" si="0"/>
        <v>1884000</v>
      </c>
      <c r="G9" s="48">
        <f t="shared" si="1"/>
        <v>13</v>
      </c>
      <c r="H9" s="26"/>
      <c r="I9" s="14"/>
      <c r="J9" s="14"/>
      <c r="K9" s="3"/>
      <c r="L9" s="14"/>
      <c r="M9" s="14"/>
      <c r="N9" s="25"/>
      <c r="O9" s="30"/>
      <c r="P9" s="25"/>
      <c r="Q9" s="25"/>
      <c r="R9" s="25"/>
      <c r="S9" s="25"/>
    </row>
    <row r="10" spans="2:19" ht="15" x14ac:dyDescent="0.45">
      <c r="C10" s="3"/>
      <c r="D10" s="24">
        <v>0.51400000000000001</v>
      </c>
      <c r="E10" s="1">
        <v>19.57</v>
      </c>
      <c r="F10" s="42">
        <f t="shared" si="0"/>
        <v>1957000</v>
      </c>
      <c r="G10" s="48">
        <f t="shared" si="1"/>
        <v>13</v>
      </c>
      <c r="H10" s="26"/>
      <c r="I10" s="32"/>
      <c r="J10" s="32"/>
      <c r="K10" s="33"/>
      <c r="L10" s="32"/>
      <c r="M10" s="14"/>
      <c r="N10" s="25"/>
      <c r="O10" s="30"/>
      <c r="P10" s="25"/>
      <c r="Q10" s="25"/>
      <c r="R10" s="25"/>
      <c r="S10" s="25"/>
    </row>
    <row r="11" spans="2:19" ht="15" x14ac:dyDescent="0.45">
      <c r="C11" s="3"/>
      <c r="D11" s="24">
        <v>0.57800000000000007</v>
      </c>
      <c r="E11" s="1">
        <v>20.309999999999999</v>
      </c>
      <c r="F11" s="42">
        <f t="shared" si="0"/>
        <v>2030999.9999999998</v>
      </c>
      <c r="G11" s="48">
        <f t="shared" si="1"/>
        <v>13</v>
      </c>
      <c r="H11" s="26"/>
      <c r="I11" s="25"/>
      <c r="J11" s="25"/>
      <c r="K11" s="3"/>
      <c r="L11" s="25"/>
      <c r="M11" s="25"/>
      <c r="N11" s="25"/>
      <c r="O11" s="25"/>
      <c r="P11" s="25"/>
      <c r="Q11" s="25"/>
      <c r="R11" s="25"/>
      <c r="S11" s="25"/>
    </row>
    <row r="12" spans="2:19" ht="15.75" x14ac:dyDescent="0.5">
      <c r="C12" s="3"/>
      <c r="D12" s="24">
        <v>0.64300000000000002</v>
      </c>
      <c r="E12" s="1">
        <v>21.04</v>
      </c>
      <c r="F12" s="42">
        <f t="shared" si="0"/>
        <v>2104000</v>
      </c>
      <c r="G12" s="48">
        <f t="shared" si="1"/>
        <v>13</v>
      </c>
      <c r="H12" s="31"/>
      <c r="I12" s="31"/>
      <c r="J12" s="25"/>
      <c r="K12" s="3"/>
      <c r="L12" s="25"/>
      <c r="M12" s="25"/>
      <c r="N12" s="25"/>
      <c r="O12" s="25"/>
      <c r="P12" s="25"/>
      <c r="Q12" s="25"/>
      <c r="R12" s="25"/>
      <c r="S12" s="25"/>
    </row>
    <row r="13" spans="2:19" ht="15.75" x14ac:dyDescent="0.5">
      <c r="C13" s="3"/>
      <c r="D13" s="24">
        <v>0.70599999999999996</v>
      </c>
      <c r="E13" s="1">
        <v>21.77</v>
      </c>
      <c r="F13" s="42">
        <f t="shared" si="0"/>
        <v>2177000</v>
      </c>
      <c r="G13" s="48">
        <f t="shared" si="1"/>
        <v>13</v>
      </c>
      <c r="H13" s="31"/>
      <c r="I13" s="31"/>
      <c r="J13" s="25"/>
      <c r="K13" s="31"/>
      <c r="L13" s="31"/>
      <c r="M13" s="30"/>
      <c r="N13" s="25"/>
      <c r="O13" s="25"/>
      <c r="P13" s="25"/>
      <c r="Q13" s="25"/>
      <c r="R13" s="25"/>
      <c r="S13" s="25"/>
    </row>
    <row r="14" spans="2:19" ht="15.75" x14ac:dyDescent="0.5">
      <c r="C14" s="3"/>
      <c r="D14" s="24">
        <v>0.77099999999999991</v>
      </c>
      <c r="E14" s="1">
        <v>23.24</v>
      </c>
      <c r="F14" s="42">
        <f t="shared" si="0"/>
        <v>2324000</v>
      </c>
      <c r="G14" s="48">
        <f t="shared" si="1"/>
        <v>13</v>
      </c>
      <c r="H14" s="31"/>
      <c r="I14" s="31"/>
      <c r="J14" s="25"/>
      <c r="K14" s="31"/>
      <c r="L14" s="25"/>
      <c r="M14" s="25"/>
      <c r="N14" s="25"/>
      <c r="O14" s="25"/>
      <c r="P14" s="25"/>
      <c r="Q14" s="25"/>
      <c r="R14" s="25"/>
      <c r="S14" s="25"/>
    </row>
    <row r="15" spans="2:19" ht="17.649999999999999" x14ac:dyDescent="0.45">
      <c r="C15" s="3"/>
      <c r="D15" s="24">
        <v>0.83499999999999996</v>
      </c>
      <c r="E15" s="1">
        <v>23.24</v>
      </c>
      <c r="F15" s="42">
        <f t="shared" si="0"/>
        <v>2324000</v>
      </c>
      <c r="G15" s="48">
        <f t="shared" si="1"/>
        <v>13</v>
      </c>
      <c r="H15" s="29"/>
      <c r="I15" s="25"/>
      <c r="J15" s="25"/>
      <c r="K15" s="29"/>
      <c r="L15" s="30"/>
      <c r="M15" s="30"/>
      <c r="N15" s="30"/>
      <c r="O15" s="30"/>
      <c r="P15" s="30"/>
      <c r="Q15" s="25"/>
      <c r="R15" s="25"/>
      <c r="S15" s="25"/>
    </row>
    <row r="16" spans="2:19" ht="15" x14ac:dyDescent="0.45">
      <c r="C16" s="3"/>
      <c r="D16" s="24">
        <v>0.89999999999999991</v>
      </c>
      <c r="E16" s="1">
        <v>24.71</v>
      </c>
      <c r="F16" s="42">
        <f t="shared" si="0"/>
        <v>2471000</v>
      </c>
      <c r="G16" s="48">
        <f t="shared" si="1"/>
        <v>13</v>
      </c>
      <c r="H16" s="26"/>
      <c r="I16" s="25"/>
      <c r="J16" s="25"/>
      <c r="K16" s="26"/>
      <c r="L16" s="30"/>
      <c r="M16" s="30"/>
      <c r="N16" s="30"/>
      <c r="O16" s="25"/>
      <c r="P16" s="25"/>
      <c r="Q16" s="25"/>
      <c r="R16" s="25"/>
      <c r="S16" s="25"/>
    </row>
    <row r="17" spans="3:19" ht="15" x14ac:dyDescent="0.45">
      <c r="C17" s="3"/>
      <c r="D17" s="24">
        <v>0.96299999999999986</v>
      </c>
      <c r="E17" s="1">
        <v>24.71</v>
      </c>
      <c r="F17" s="42">
        <f t="shared" si="0"/>
        <v>2471000</v>
      </c>
      <c r="G17" s="48">
        <f t="shared" si="1"/>
        <v>13</v>
      </c>
      <c r="H17" s="26"/>
      <c r="I17" s="25"/>
      <c r="J17" s="25"/>
      <c r="K17" s="25"/>
      <c r="L17" s="30"/>
      <c r="M17" s="30"/>
      <c r="N17" s="30"/>
      <c r="O17" s="30"/>
      <c r="P17" s="30"/>
      <c r="Q17" s="25"/>
      <c r="R17" s="25"/>
      <c r="S17" s="25"/>
    </row>
    <row r="18" spans="3:19" ht="15" x14ac:dyDescent="0.45">
      <c r="C18" s="3"/>
      <c r="D18" s="24">
        <v>1.0279999999999998</v>
      </c>
      <c r="E18" s="1">
        <v>25.44</v>
      </c>
      <c r="F18" s="42">
        <f t="shared" si="0"/>
        <v>2544000</v>
      </c>
      <c r="G18" s="48">
        <f t="shared" si="1"/>
        <v>13</v>
      </c>
      <c r="H18" s="26"/>
      <c r="I18" s="25"/>
      <c r="J18" s="25"/>
      <c r="K18" s="25"/>
      <c r="L18" s="30"/>
      <c r="M18" s="30"/>
      <c r="N18" s="30"/>
      <c r="O18" s="25"/>
      <c r="P18" s="25"/>
      <c r="Q18" s="25"/>
      <c r="R18" s="25"/>
      <c r="S18" s="25"/>
    </row>
    <row r="19" spans="3:19" ht="15" x14ac:dyDescent="0.45">
      <c r="C19" s="3"/>
      <c r="D19" s="24">
        <v>1.0919999999999999</v>
      </c>
      <c r="E19" s="1">
        <v>25.44</v>
      </c>
      <c r="F19" s="42">
        <f t="shared" si="0"/>
        <v>2544000</v>
      </c>
      <c r="G19" s="48">
        <f t="shared" si="1"/>
        <v>13</v>
      </c>
      <c r="H19" s="26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</row>
    <row r="20" spans="3:19" ht="15" x14ac:dyDescent="0.45">
      <c r="C20" s="3"/>
      <c r="D20" s="24">
        <v>1.1569999999999998</v>
      </c>
      <c r="E20" s="1">
        <v>26.17</v>
      </c>
      <c r="F20" s="42">
        <f t="shared" si="0"/>
        <v>2617000</v>
      </c>
      <c r="G20" s="48">
        <f t="shared" si="1"/>
        <v>13</v>
      </c>
      <c r="H20" s="26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r="21" spans="3:19" ht="15" x14ac:dyDescent="0.45">
      <c r="C21" s="3"/>
      <c r="D21" s="24">
        <v>1.2199999999999998</v>
      </c>
      <c r="E21" s="1">
        <v>26.17</v>
      </c>
      <c r="F21" s="42">
        <f t="shared" si="0"/>
        <v>2617000</v>
      </c>
      <c r="G21" s="48">
        <f t="shared" si="1"/>
        <v>13</v>
      </c>
      <c r="H21" s="26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spans="3:19" ht="17.649999999999999" x14ac:dyDescent="0.45">
      <c r="C22" s="3"/>
      <c r="D22" s="24">
        <v>1.2849999999999997</v>
      </c>
      <c r="E22" s="1">
        <v>26.17</v>
      </c>
      <c r="F22" s="42">
        <f t="shared" si="0"/>
        <v>2617000</v>
      </c>
      <c r="G22" s="48">
        <f t="shared" si="1"/>
        <v>13</v>
      </c>
      <c r="H22" s="26"/>
      <c r="I22" s="25"/>
      <c r="J22" s="25"/>
      <c r="K22" s="25"/>
      <c r="L22" s="25"/>
      <c r="M22" s="29"/>
      <c r="N22" s="29"/>
      <c r="O22" s="29"/>
      <c r="P22" s="29"/>
      <c r="Q22" s="29"/>
      <c r="R22" s="29"/>
      <c r="S22" s="25"/>
    </row>
    <row r="23" spans="3:19" ht="15.75" x14ac:dyDescent="0.5">
      <c r="C23" s="3"/>
      <c r="D23" s="24">
        <v>1.3489999999999998</v>
      </c>
      <c r="E23" s="1">
        <v>26.17</v>
      </c>
      <c r="F23" s="42">
        <f t="shared" si="0"/>
        <v>2617000</v>
      </c>
      <c r="G23" s="48">
        <f t="shared" si="1"/>
        <v>13</v>
      </c>
      <c r="H23" s="26"/>
      <c r="I23" s="25"/>
      <c r="J23" s="25"/>
      <c r="K23" s="25"/>
      <c r="L23" s="25"/>
      <c r="M23" s="27"/>
      <c r="N23" s="27"/>
      <c r="O23" s="27"/>
      <c r="P23" s="28"/>
      <c r="Q23" s="28"/>
      <c r="R23" s="28"/>
      <c r="S23" s="25"/>
    </row>
    <row r="24" spans="3:19" ht="15.75" x14ac:dyDescent="0.5">
      <c r="C24" s="3"/>
      <c r="D24" s="24">
        <v>1.4139999999999997</v>
      </c>
      <c r="E24" s="1">
        <v>26.91</v>
      </c>
      <c r="F24" s="42">
        <f t="shared" si="0"/>
        <v>2691000</v>
      </c>
      <c r="G24" s="48">
        <f t="shared" si="1"/>
        <v>13</v>
      </c>
      <c r="H24" s="26"/>
      <c r="I24" s="25"/>
      <c r="J24" s="25"/>
      <c r="K24" s="25"/>
      <c r="L24" s="25"/>
      <c r="M24" s="27"/>
      <c r="N24" s="27"/>
      <c r="O24" s="27"/>
      <c r="P24" s="28"/>
      <c r="Q24" s="28"/>
      <c r="R24" s="28"/>
      <c r="S24" s="25"/>
    </row>
    <row r="25" spans="3:19" ht="15.75" x14ac:dyDescent="0.5">
      <c r="D25" s="24">
        <v>1.4769999999999996</v>
      </c>
      <c r="E25" s="1">
        <v>26.91</v>
      </c>
      <c r="F25" s="42">
        <f t="shared" si="0"/>
        <v>2691000</v>
      </c>
      <c r="G25" s="48">
        <f t="shared" si="1"/>
        <v>13</v>
      </c>
      <c r="H25" s="26"/>
      <c r="I25" s="25"/>
      <c r="J25" s="25"/>
      <c r="K25" s="25"/>
      <c r="L25" s="25"/>
      <c r="M25" s="27"/>
      <c r="N25" s="27"/>
      <c r="O25" s="27"/>
      <c r="P25" s="25"/>
      <c r="Q25" s="25"/>
      <c r="R25" s="25"/>
      <c r="S25" s="25"/>
    </row>
    <row r="26" spans="3:19" ht="15.75" x14ac:dyDescent="0.5">
      <c r="D26" s="24">
        <v>1.5419999999999996</v>
      </c>
      <c r="E26" s="1">
        <v>26.91</v>
      </c>
      <c r="F26" s="42">
        <f t="shared" si="0"/>
        <v>2691000</v>
      </c>
      <c r="G26" s="48">
        <f t="shared" si="1"/>
        <v>13</v>
      </c>
      <c r="H26" s="26"/>
      <c r="I26" s="25"/>
      <c r="J26" s="25"/>
      <c r="K26" s="25"/>
      <c r="L26" s="25"/>
      <c r="M26" s="27"/>
      <c r="N26" s="27"/>
      <c r="O26" s="27"/>
      <c r="P26" s="25"/>
      <c r="Q26" s="25"/>
      <c r="R26" s="25"/>
      <c r="S26" s="25"/>
    </row>
    <row r="27" spans="3:19" ht="15" x14ac:dyDescent="0.45">
      <c r="D27" s="24">
        <v>1.6059999999999997</v>
      </c>
      <c r="E27" s="1">
        <v>26.91</v>
      </c>
      <c r="F27" s="42">
        <f t="shared" si="0"/>
        <v>2691000</v>
      </c>
      <c r="G27" s="48">
        <f t="shared" si="1"/>
        <v>13</v>
      </c>
      <c r="H27" s="26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spans="3:19" ht="15" x14ac:dyDescent="0.45">
      <c r="D28" s="24">
        <v>1.6709999999999996</v>
      </c>
      <c r="E28" s="1">
        <v>26.91</v>
      </c>
      <c r="F28" s="42">
        <f t="shared" si="0"/>
        <v>2691000</v>
      </c>
      <c r="G28" s="48">
        <f t="shared" si="1"/>
        <v>13</v>
      </c>
      <c r="H28" s="26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</row>
    <row r="29" spans="3:19" ht="15" x14ac:dyDescent="0.45">
      <c r="D29" s="24">
        <v>1.7339999999999995</v>
      </c>
      <c r="E29" s="1">
        <v>26.91</v>
      </c>
      <c r="F29" s="42">
        <f t="shared" si="0"/>
        <v>2691000</v>
      </c>
      <c r="G29" s="48">
        <f t="shared" si="1"/>
        <v>13</v>
      </c>
      <c r="H29" s="26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  <row r="30" spans="3:19" ht="15" x14ac:dyDescent="0.45">
      <c r="D30" s="24">
        <v>1.7989999999999995</v>
      </c>
      <c r="E30" s="1">
        <v>26.91</v>
      </c>
      <c r="F30" s="42">
        <f t="shared" si="0"/>
        <v>2691000</v>
      </c>
      <c r="G30" s="48">
        <f t="shared" si="1"/>
        <v>13</v>
      </c>
      <c r="H30" s="26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  <row r="31" spans="3:19" ht="15" x14ac:dyDescent="0.45">
      <c r="D31" s="24">
        <v>1.8629999999999995</v>
      </c>
      <c r="E31" s="1">
        <v>26.91</v>
      </c>
      <c r="F31" s="42">
        <f t="shared" si="0"/>
        <v>2691000</v>
      </c>
      <c r="G31" s="48">
        <f t="shared" si="1"/>
        <v>13</v>
      </c>
      <c r="H31" s="26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</row>
    <row r="32" spans="3:19" ht="15" x14ac:dyDescent="0.45">
      <c r="D32" s="24">
        <v>1.9279999999999995</v>
      </c>
      <c r="E32" s="1">
        <v>27.64</v>
      </c>
      <c r="F32" s="42">
        <f t="shared" si="0"/>
        <v>2764000</v>
      </c>
      <c r="G32" s="48">
        <f t="shared" si="1"/>
        <v>13</v>
      </c>
      <c r="H32" s="26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</row>
    <row r="33" spans="4:19" ht="15" x14ac:dyDescent="0.45">
      <c r="D33" s="24">
        <v>1.9909999999999994</v>
      </c>
      <c r="E33" s="1">
        <v>27.64</v>
      </c>
      <c r="F33" s="42">
        <f t="shared" si="0"/>
        <v>2764000</v>
      </c>
      <c r="G33" s="48">
        <f t="shared" si="1"/>
        <v>13</v>
      </c>
      <c r="H33" s="26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spans="4:19" ht="15" x14ac:dyDescent="0.45">
      <c r="D34" s="24">
        <v>2.0559999999999996</v>
      </c>
      <c r="E34" s="1">
        <v>27.64</v>
      </c>
      <c r="F34" s="42">
        <f t="shared" ref="F34:F65" si="2">E34*10^5</f>
        <v>2764000</v>
      </c>
      <c r="G34" s="48">
        <f t="shared" si="1"/>
        <v>13</v>
      </c>
      <c r="H34" s="26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</row>
    <row r="35" spans="4:19" x14ac:dyDescent="0.45">
      <c r="D35" s="24">
        <v>2.1199999999999997</v>
      </c>
      <c r="E35" s="1">
        <v>27.64</v>
      </c>
      <c r="F35" s="42">
        <f t="shared" si="2"/>
        <v>2764000</v>
      </c>
      <c r="G35" s="48">
        <f t="shared" si="1"/>
        <v>13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</row>
    <row r="36" spans="4:19" x14ac:dyDescent="0.45">
      <c r="D36" s="24">
        <v>2.1849999999999996</v>
      </c>
      <c r="E36" s="1">
        <v>27.64</v>
      </c>
      <c r="F36" s="42">
        <f t="shared" si="2"/>
        <v>2764000</v>
      </c>
      <c r="G36" s="48">
        <f t="shared" si="1"/>
        <v>13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</row>
    <row r="37" spans="4:19" x14ac:dyDescent="0.45">
      <c r="D37" s="24">
        <v>2.2479999999999998</v>
      </c>
      <c r="E37" s="1">
        <v>27.64</v>
      </c>
      <c r="F37" s="42">
        <f t="shared" si="2"/>
        <v>2764000</v>
      </c>
      <c r="G37" s="48">
        <f t="shared" si="1"/>
        <v>13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4:19" x14ac:dyDescent="0.45">
      <c r="D38" s="24">
        <v>2.3129999999999997</v>
      </c>
      <c r="E38" s="1">
        <v>27.64</v>
      </c>
      <c r="F38" s="42">
        <f t="shared" si="2"/>
        <v>2764000</v>
      </c>
      <c r="G38" s="48">
        <f t="shared" si="1"/>
        <v>13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</row>
    <row r="39" spans="4:19" x14ac:dyDescent="0.45">
      <c r="D39" s="24">
        <v>2.3769999999999998</v>
      </c>
      <c r="E39" s="1">
        <v>27.64</v>
      </c>
      <c r="F39" s="42">
        <f t="shared" si="2"/>
        <v>2764000</v>
      </c>
      <c r="G39" s="48">
        <f t="shared" si="1"/>
        <v>13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</row>
    <row r="40" spans="4:19" x14ac:dyDescent="0.45">
      <c r="D40" s="24">
        <v>2.4419999999999997</v>
      </c>
      <c r="E40" s="1">
        <v>27.64</v>
      </c>
      <c r="F40" s="23">
        <f t="shared" si="2"/>
        <v>2764000</v>
      </c>
      <c r="G40" s="9">
        <f t="shared" si="1"/>
        <v>13</v>
      </c>
    </row>
    <row r="41" spans="4:19" x14ac:dyDescent="0.45">
      <c r="D41" s="24">
        <v>2.5049999999999999</v>
      </c>
      <c r="E41" s="1">
        <v>27.64</v>
      </c>
      <c r="F41" s="23">
        <f t="shared" si="2"/>
        <v>2764000</v>
      </c>
      <c r="G41" s="9">
        <f t="shared" si="1"/>
        <v>13</v>
      </c>
    </row>
    <row r="42" spans="4:19" x14ac:dyDescent="0.45">
      <c r="D42" s="24">
        <v>2.57</v>
      </c>
      <c r="E42" s="1">
        <v>27.64</v>
      </c>
      <c r="F42" s="23">
        <f t="shared" si="2"/>
        <v>2764000</v>
      </c>
      <c r="G42" s="9">
        <f t="shared" si="1"/>
        <v>13</v>
      </c>
    </row>
    <row r="43" spans="4:19" x14ac:dyDescent="0.45">
      <c r="D43" s="24">
        <v>2.6339999999999999</v>
      </c>
      <c r="E43" s="1">
        <v>27.64</v>
      </c>
      <c r="F43" s="23">
        <f t="shared" si="2"/>
        <v>2764000</v>
      </c>
      <c r="G43" s="9">
        <f t="shared" si="1"/>
        <v>13</v>
      </c>
    </row>
    <row r="44" spans="4:19" x14ac:dyDescent="0.45">
      <c r="D44" s="24">
        <v>2.6989999999999998</v>
      </c>
      <c r="E44" s="1">
        <v>27.64</v>
      </c>
      <c r="F44" s="23">
        <f t="shared" si="2"/>
        <v>2764000</v>
      </c>
      <c r="G44" s="9">
        <f t="shared" si="1"/>
        <v>13</v>
      </c>
    </row>
    <row r="45" spans="4:19" x14ac:dyDescent="0.45">
      <c r="D45" s="24">
        <v>2.762</v>
      </c>
      <c r="E45" s="1">
        <v>27.64</v>
      </c>
      <c r="F45" s="23">
        <f t="shared" si="2"/>
        <v>2764000</v>
      </c>
      <c r="G45" s="9">
        <f t="shared" si="1"/>
        <v>13</v>
      </c>
    </row>
    <row r="46" spans="4:19" x14ac:dyDescent="0.45">
      <c r="D46" s="24">
        <v>2.827</v>
      </c>
      <c r="E46" s="1">
        <v>27.64</v>
      </c>
      <c r="F46" s="23">
        <f t="shared" si="2"/>
        <v>2764000</v>
      </c>
      <c r="G46" s="9">
        <f t="shared" si="1"/>
        <v>13</v>
      </c>
    </row>
    <row r="47" spans="4:19" x14ac:dyDescent="0.45">
      <c r="D47" s="24">
        <v>2.891</v>
      </c>
      <c r="E47" s="1">
        <v>27.64</v>
      </c>
      <c r="F47" s="23">
        <f t="shared" si="2"/>
        <v>2764000</v>
      </c>
      <c r="G47" s="9">
        <f t="shared" si="1"/>
        <v>13</v>
      </c>
    </row>
    <row r="48" spans="4:19" x14ac:dyDescent="0.45">
      <c r="D48" s="24">
        <v>2.956</v>
      </c>
      <c r="E48" s="1">
        <v>27.64</v>
      </c>
      <c r="F48" s="23">
        <f t="shared" si="2"/>
        <v>2764000</v>
      </c>
      <c r="G48" s="9">
        <f t="shared" si="1"/>
        <v>13</v>
      </c>
    </row>
    <row r="49" spans="4:7" x14ac:dyDescent="0.45">
      <c r="D49" s="24">
        <v>3.0190000000000001</v>
      </c>
      <c r="E49" s="1">
        <v>27.64</v>
      </c>
      <c r="F49" s="23">
        <f t="shared" si="2"/>
        <v>2764000</v>
      </c>
      <c r="G49" s="9">
        <f t="shared" si="1"/>
        <v>13</v>
      </c>
    </row>
    <row r="50" spans="4:7" x14ac:dyDescent="0.45">
      <c r="D50" s="24">
        <v>3.0840000000000001</v>
      </c>
      <c r="E50" s="1">
        <v>27.64</v>
      </c>
      <c r="F50" s="23">
        <f t="shared" si="2"/>
        <v>2764000</v>
      </c>
      <c r="G50" s="9">
        <f t="shared" si="1"/>
        <v>13</v>
      </c>
    </row>
    <row r="51" spans="4:7" x14ac:dyDescent="0.45">
      <c r="D51" s="24">
        <v>3.1480000000000001</v>
      </c>
      <c r="E51" s="1">
        <v>27.64</v>
      </c>
      <c r="F51" s="23">
        <f t="shared" si="2"/>
        <v>2764000</v>
      </c>
      <c r="G51" s="9">
        <f t="shared" si="1"/>
        <v>13</v>
      </c>
    </row>
    <row r="52" spans="4:7" x14ac:dyDescent="0.45">
      <c r="D52" s="24">
        <v>3.2130000000000001</v>
      </c>
      <c r="E52" s="1">
        <v>27.64</v>
      </c>
      <c r="F52" s="23">
        <f t="shared" si="2"/>
        <v>2764000</v>
      </c>
      <c r="G52" s="9">
        <f t="shared" si="1"/>
        <v>13</v>
      </c>
    </row>
    <row r="53" spans="4:7" x14ac:dyDescent="0.45">
      <c r="D53" s="24">
        <v>3.2760000000000002</v>
      </c>
      <c r="E53" s="1">
        <v>27.64</v>
      </c>
      <c r="F53" s="23">
        <f t="shared" si="2"/>
        <v>2764000</v>
      </c>
      <c r="G53" s="9">
        <f t="shared" si="1"/>
        <v>13</v>
      </c>
    </row>
    <row r="54" spans="4:7" x14ac:dyDescent="0.45">
      <c r="D54" s="24">
        <v>3.3410000000000002</v>
      </c>
      <c r="E54" s="1">
        <v>27.64</v>
      </c>
      <c r="F54" s="23">
        <f t="shared" si="2"/>
        <v>2764000</v>
      </c>
      <c r="G54" s="9">
        <f t="shared" si="1"/>
        <v>13</v>
      </c>
    </row>
    <row r="55" spans="4:7" x14ac:dyDescent="0.45">
      <c r="D55" s="24">
        <v>3.4050000000000002</v>
      </c>
      <c r="E55" s="1">
        <v>27.64</v>
      </c>
      <c r="F55" s="23">
        <f t="shared" si="2"/>
        <v>2764000</v>
      </c>
      <c r="G55" s="9">
        <f t="shared" si="1"/>
        <v>13</v>
      </c>
    </row>
    <row r="56" spans="4:7" x14ac:dyDescent="0.45">
      <c r="D56" s="24">
        <v>3.47</v>
      </c>
      <c r="E56" s="1">
        <v>27.64</v>
      </c>
      <c r="F56" s="23">
        <f t="shared" si="2"/>
        <v>2764000</v>
      </c>
      <c r="G56" s="9">
        <f t="shared" si="1"/>
        <v>13</v>
      </c>
    </row>
    <row r="57" spans="4:7" x14ac:dyDescent="0.45">
      <c r="D57" s="24">
        <v>3.5330000000000004</v>
      </c>
      <c r="E57" s="1">
        <v>27.64</v>
      </c>
      <c r="F57" s="23">
        <f t="shared" si="2"/>
        <v>2764000</v>
      </c>
      <c r="G57" s="9">
        <f t="shared" si="1"/>
        <v>13</v>
      </c>
    </row>
    <row r="58" spans="4:7" x14ac:dyDescent="0.45">
      <c r="D58" s="24">
        <v>3.5980000000000003</v>
      </c>
      <c r="E58" s="1">
        <v>27.64</v>
      </c>
      <c r="F58" s="23">
        <f t="shared" si="2"/>
        <v>2764000</v>
      </c>
      <c r="G58" s="9">
        <f t="shared" si="1"/>
        <v>13</v>
      </c>
    </row>
    <row r="59" spans="4:7" x14ac:dyDescent="0.45">
      <c r="D59" s="24">
        <v>3.6620000000000004</v>
      </c>
      <c r="E59" s="1">
        <v>27.64</v>
      </c>
      <c r="F59" s="23">
        <f t="shared" si="2"/>
        <v>2764000</v>
      </c>
      <c r="G59" s="9">
        <f t="shared" si="1"/>
        <v>13</v>
      </c>
    </row>
    <row r="60" spans="4:7" x14ac:dyDescent="0.45">
      <c r="D60" s="24">
        <v>3.7260000000000004</v>
      </c>
      <c r="E60" s="1">
        <v>26.91</v>
      </c>
      <c r="F60" s="23">
        <f t="shared" si="2"/>
        <v>2691000</v>
      </c>
      <c r="G60" s="9">
        <f t="shared" si="1"/>
        <v>13</v>
      </c>
    </row>
    <row r="61" spans="4:7" x14ac:dyDescent="0.45">
      <c r="D61" s="24">
        <v>3.7900000000000005</v>
      </c>
      <c r="E61" s="1">
        <v>25.44</v>
      </c>
      <c r="F61" s="23">
        <f t="shared" si="2"/>
        <v>2544000</v>
      </c>
      <c r="G61" s="9">
        <f t="shared" si="1"/>
        <v>13</v>
      </c>
    </row>
    <row r="62" spans="4:7" x14ac:dyDescent="0.45">
      <c r="D62" s="24">
        <v>3.8550000000000004</v>
      </c>
      <c r="E62" s="1">
        <v>23.97</v>
      </c>
      <c r="F62" s="23">
        <f t="shared" si="2"/>
        <v>2397000</v>
      </c>
      <c r="G62" s="9">
        <f t="shared" si="1"/>
        <v>13</v>
      </c>
    </row>
    <row r="63" spans="4:7" x14ac:dyDescent="0.45">
      <c r="D63" s="24">
        <v>3.9190000000000005</v>
      </c>
      <c r="E63" s="1">
        <v>21.77</v>
      </c>
      <c r="F63" s="23">
        <f t="shared" si="2"/>
        <v>2177000</v>
      </c>
      <c r="G63" s="9">
        <f t="shared" si="1"/>
        <v>13</v>
      </c>
    </row>
    <row r="64" spans="4:7" x14ac:dyDescent="0.45">
      <c r="D64" s="24">
        <v>3.9830000000000005</v>
      </c>
      <c r="E64" s="1">
        <v>18.84</v>
      </c>
      <c r="F64" s="23">
        <f t="shared" si="2"/>
        <v>1884000</v>
      </c>
      <c r="G64" s="9">
        <f t="shared" si="1"/>
        <v>13</v>
      </c>
    </row>
    <row r="65" spans="4:7" x14ac:dyDescent="0.45">
      <c r="D65" s="24">
        <v>4.0470000000000006</v>
      </c>
      <c r="E65" s="1">
        <v>15.91</v>
      </c>
      <c r="F65" s="23">
        <f t="shared" si="2"/>
        <v>1591000</v>
      </c>
      <c r="G65" s="9">
        <f t="shared" si="1"/>
        <v>14</v>
      </c>
    </row>
    <row r="66" spans="4:7" x14ac:dyDescent="0.45">
      <c r="D66" s="24">
        <v>4.112000000000001</v>
      </c>
      <c r="E66" s="1">
        <v>14.44</v>
      </c>
      <c r="F66" s="23">
        <f t="shared" ref="F66:F81" si="3">E66*10^5</f>
        <v>1444000</v>
      </c>
      <c r="G66" s="9">
        <f t="shared" si="1"/>
        <v>14</v>
      </c>
    </row>
    <row r="67" spans="4:7" x14ac:dyDescent="0.45">
      <c r="D67" s="24">
        <v>4.1770000000000014</v>
      </c>
      <c r="E67" s="1">
        <v>13.71</v>
      </c>
      <c r="F67" s="23">
        <f t="shared" si="3"/>
        <v>1371000</v>
      </c>
      <c r="G67" s="9">
        <f t="shared" ref="G67:G80" si="4">ROUNDUP((D68-D67)/$H$2,0)</f>
        <v>13</v>
      </c>
    </row>
    <row r="68" spans="4:7" x14ac:dyDescent="0.45">
      <c r="D68" s="24">
        <v>4.2400000000000011</v>
      </c>
      <c r="E68" s="1">
        <v>13.71</v>
      </c>
      <c r="F68" s="23">
        <f t="shared" si="3"/>
        <v>1371000</v>
      </c>
      <c r="G68" s="9">
        <f t="shared" si="4"/>
        <v>14</v>
      </c>
    </row>
    <row r="69" spans="4:7" x14ac:dyDescent="0.45">
      <c r="D69" s="24">
        <v>4.3050000000000015</v>
      </c>
      <c r="E69" s="1">
        <v>12.24</v>
      </c>
      <c r="F69" s="23">
        <f t="shared" si="3"/>
        <v>1224000</v>
      </c>
      <c r="G69" s="9">
        <f t="shared" si="4"/>
        <v>13</v>
      </c>
    </row>
    <row r="70" spans="4:7" x14ac:dyDescent="0.45">
      <c r="D70" s="24">
        <v>4.3690000000000015</v>
      </c>
      <c r="E70" s="1">
        <v>11.51</v>
      </c>
      <c r="F70" s="23">
        <f t="shared" si="3"/>
        <v>1151000</v>
      </c>
      <c r="G70" s="9">
        <f t="shared" si="4"/>
        <v>14</v>
      </c>
    </row>
    <row r="71" spans="4:7" x14ac:dyDescent="0.45">
      <c r="D71" s="24">
        <v>4.4340000000000019</v>
      </c>
      <c r="E71" s="1">
        <v>10.78</v>
      </c>
      <c r="F71" s="23">
        <f t="shared" si="3"/>
        <v>1078000</v>
      </c>
      <c r="G71" s="9">
        <f t="shared" si="4"/>
        <v>13</v>
      </c>
    </row>
    <row r="72" spans="4:7" x14ac:dyDescent="0.45">
      <c r="D72" s="24">
        <v>4.4970000000000017</v>
      </c>
      <c r="E72" s="1">
        <v>10.039999999999999</v>
      </c>
      <c r="F72" s="23">
        <f t="shared" si="3"/>
        <v>1003999.9999999999</v>
      </c>
      <c r="G72" s="9">
        <f t="shared" si="4"/>
        <v>14</v>
      </c>
    </row>
    <row r="73" spans="4:7" x14ac:dyDescent="0.45">
      <c r="D73" s="24">
        <v>4.5620000000000021</v>
      </c>
      <c r="E73" s="1">
        <v>9.31</v>
      </c>
      <c r="F73" s="23">
        <f t="shared" si="3"/>
        <v>931000</v>
      </c>
      <c r="G73" s="9">
        <f t="shared" si="4"/>
        <v>13</v>
      </c>
    </row>
    <row r="74" spans="4:7" x14ac:dyDescent="0.45">
      <c r="D74" s="24">
        <v>4.6260000000000021</v>
      </c>
      <c r="E74" s="1">
        <v>8.58</v>
      </c>
      <c r="F74" s="23">
        <f t="shared" si="3"/>
        <v>858000</v>
      </c>
      <c r="G74" s="9">
        <f t="shared" si="4"/>
        <v>14</v>
      </c>
    </row>
    <row r="75" spans="4:7" x14ac:dyDescent="0.45">
      <c r="D75" s="24">
        <v>4.6910000000000025</v>
      </c>
      <c r="E75" s="1">
        <v>7.11</v>
      </c>
      <c r="F75" s="23">
        <f t="shared" si="3"/>
        <v>711000</v>
      </c>
      <c r="G75" s="9">
        <f t="shared" si="4"/>
        <v>13</v>
      </c>
    </row>
    <row r="76" spans="4:7" x14ac:dyDescent="0.45">
      <c r="D76" s="24">
        <v>4.7540000000000022</v>
      </c>
      <c r="E76" s="1">
        <v>5.65</v>
      </c>
      <c r="F76" s="23">
        <f t="shared" si="3"/>
        <v>565000</v>
      </c>
      <c r="G76" s="9">
        <f t="shared" si="4"/>
        <v>14</v>
      </c>
    </row>
    <row r="77" spans="4:7" x14ac:dyDescent="0.45">
      <c r="D77" s="24">
        <v>4.8190000000000026</v>
      </c>
      <c r="E77" s="1">
        <v>4.18</v>
      </c>
      <c r="F77" s="23">
        <f t="shared" si="3"/>
        <v>418000</v>
      </c>
      <c r="G77" s="9">
        <f t="shared" si="4"/>
        <v>13</v>
      </c>
    </row>
    <row r="78" spans="4:7" x14ac:dyDescent="0.45">
      <c r="D78" s="24">
        <v>4.8830000000000027</v>
      </c>
      <c r="E78" s="1">
        <v>2.71</v>
      </c>
      <c r="F78" s="23">
        <f t="shared" si="3"/>
        <v>271000</v>
      </c>
      <c r="G78" s="9">
        <f t="shared" si="4"/>
        <v>14</v>
      </c>
    </row>
    <row r="79" spans="4:7" x14ac:dyDescent="0.45">
      <c r="D79" s="24">
        <v>4.9480000000000031</v>
      </c>
      <c r="E79" s="1">
        <v>1.98</v>
      </c>
      <c r="F79" s="23">
        <f t="shared" si="3"/>
        <v>198000</v>
      </c>
      <c r="G79" s="9">
        <f t="shared" si="4"/>
        <v>13</v>
      </c>
    </row>
    <row r="80" spans="4:7" x14ac:dyDescent="0.45">
      <c r="D80" s="24">
        <v>5.0110000000000028</v>
      </c>
      <c r="E80" s="1">
        <v>0.51</v>
      </c>
      <c r="F80" s="23">
        <f t="shared" si="3"/>
        <v>51000</v>
      </c>
      <c r="G80" s="9">
        <f t="shared" si="4"/>
        <v>13</v>
      </c>
    </row>
    <row r="81" spans="4:6" ht="14.65" thickBot="1" x14ac:dyDescent="0.5">
      <c r="D81" s="22">
        <v>5.0740000000000025</v>
      </c>
      <c r="E81" s="21">
        <v>0.51</v>
      </c>
      <c r="F81" s="20">
        <f t="shared" si="3"/>
        <v>51000</v>
      </c>
    </row>
  </sheetData>
  <mergeCells count="1">
    <mergeCell ref="A1:A104857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E3EE-99AB-4972-A73D-D1EFEBD6EA1A}">
  <dimension ref="A1:AM35"/>
  <sheetViews>
    <sheetView zoomScale="80" zoomScaleNormal="80" workbookViewId="0">
      <selection activeCell="J25" sqref="J25"/>
    </sheetView>
  </sheetViews>
  <sheetFormatPr defaultRowHeight="14.25" x14ac:dyDescent="0.45"/>
  <cols>
    <col min="1" max="1" width="15.46484375" customWidth="1"/>
    <col min="3" max="4" width="5.73046875" bestFit="1" customWidth="1"/>
    <col min="5" max="5" width="7.3984375" bestFit="1" customWidth="1"/>
    <col min="6" max="6" width="13.46484375" bestFit="1" customWidth="1"/>
    <col min="7" max="7" width="11.265625" bestFit="1" customWidth="1"/>
    <col min="8" max="8" width="8.33203125" bestFit="1" customWidth="1"/>
    <col min="9" max="9" width="12.33203125" bestFit="1" customWidth="1"/>
    <col min="10" max="10" width="9.1328125" customWidth="1"/>
    <col min="11" max="11" width="12.6640625" customWidth="1"/>
    <col min="12" max="12" width="10.796875" customWidth="1"/>
    <col min="13" max="13" width="9.6640625" bestFit="1" customWidth="1"/>
    <col min="14" max="14" width="4.1328125" customWidth="1"/>
    <col min="15" max="15" width="4.1328125" bestFit="1" customWidth="1"/>
    <col min="16" max="16" width="13.3984375" customWidth="1"/>
    <col min="17" max="17" width="6.265625" customWidth="1"/>
    <col min="18" max="18" width="13.3984375" bestFit="1" customWidth="1"/>
    <col min="19" max="19" width="6.265625" bestFit="1" customWidth="1"/>
    <col min="20" max="20" width="14.06640625" customWidth="1"/>
    <col min="21" max="21" width="13.06640625" customWidth="1"/>
    <col min="22" max="23" width="13" customWidth="1"/>
    <col min="24" max="24" width="28.06640625" customWidth="1"/>
    <col min="25" max="25" width="15.33203125" customWidth="1"/>
    <col min="26" max="26" width="15.265625" customWidth="1"/>
    <col min="27" max="27" width="14.59765625" customWidth="1"/>
    <col min="28" max="28" width="28.53125" customWidth="1"/>
    <col min="29" max="29" width="83.6640625" customWidth="1"/>
    <col min="30" max="30" width="15" customWidth="1"/>
    <col min="36" max="36" width="13.265625" customWidth="1"/>
    <col min="37" max="37" width="81.9296875" customWidth="1"/>
    <col min="41" max="41" width="9.1328125" customWidth="1"/>
  </cols>
  <sheetData>
    <row r="1" spans="1:38" ht="15.4" thickBot="1" x14ac:dyDescent="0.5">
      <c r="A1" s="51" t="s">
        <v>12</v>
      </c>
      <c r="B1" s="54" t="s">
        <v>0</v>
      </c>
      <c r="C1" s="55" t="s">
        <v>1</v>
      </c>
      <c r="D1" s="55" t="s">
        <v>2</v>
      </c>
      <c r="E1" s="55" t="s">
        <v>10</v>
      </c>
      <c r="F1" s="55" t="s">
        <v>11</v>
      </c>
      <c r="G1" s="55" t="s">
        <v>5</v>
      </c>
      <c r="H1" s="55" t="s">
        <v>4</v>
      </c>
      <c r="I1" s="55" t="s">
        <v>6</v>
      </c>
      <c r="J1" s="55" t="s">
        <v>16</v>
      </c>
      <c r="K1" s="60" t="s">
        <v>21</v>
      </c>
      <c r="L1" s="60" t="s">
        <v>33</v>
      </c>
      <c r="M1" s="56" t="s">
        <v>18</v>
      </c>
      <c r="N1" s="56" t="s">
        <v>3</v>
      </c>
      <c r="O1" s="57" t="s">
        <v>13</v>
      </c>
      <c r="Q1" s="80"/>
      <c r="R1" s="50"/>
      <c r="S1" s="81"/>
      <c r="T1" s="81"/>
      <c r="U1" s="81"/>
      <c r="AB1" s="6"/>
      <c r="AF1" s="6"/>
      <c r="AG1" s="6"/>
      <c r="AH1" s="6"/>
      <c r="AI1" s="6"/>
      <c r="AL1" s="4"/>
    </row>
    <row r="2" spans="1:38" x14ac:dyDescent="0.45">
      <c r="A2" s="52">
        <f>COUNTIF(B2:B82, "&lt;&gt;")</f>
        <v>8</v>
      </c>
      <c r="B2" s="36">
        <v>1</v>
      </c>
      <c r="C2" s="72">
        <f>0*10^-3</f>
        <v>0</v>
      </c>
      <c r="D2" s="72">
        <f>0*10^-3</f>
        <v>0</v>
      </c>
      <c r="E2" s="37">
        <f>2.5*10^-3</f>
        <v>2.5000000000000001E-3</v>
      </c>
      <c r="F2" s="37">
        <v>1</v>
      </c>
      <c r="G2" s="37">
        <v>0</v>
      </c>
      <c r="H2" s="53">
        <v>2</v>
      </c>
      <c r="I2" s="37">
        <v>0</v>
      </c>
      <c r="J2" s="75">
        <f>3*10^6</f>
        <v>3000000</v>
      </c>
      <c r="K2" s="61">
        <v>250</v>
      </c>
      <c r="L2" s="17">
        <v>1</v>
      </c>
      <c r="M2" s="68">
        <f t="shared" ref="M2:M8" si="0">SQRT((D3-D2)^2+(C3-C2)^2)</f>
        <v>4.9399999999999999E-2</v>
      </c>
      <c r="N2" s="37">
        <f>ROUNDUP($K$2*(M2/SUM($M$2:$M$8)),0)</f>
        <v>12</v>
      </c>
      <c r="O2" s="38">
        <f>IF(N2=0,0,N2-1)</f>
        <v>11</v>
      </c>
      <c r="Q2" s="80"/>
      <c r="R2" s="82"/>
      <c r="S2" s="83"/>
      <c r="T2" s="83"/>
      <c r="U2" s="83"/>
      <c r="AB2" s="3"/>
      <c r="AF2" s="3"/>
      <c r="AG2" s="3"/>
      <c r="AH2" s="3"/>
      <c r="AI2" s="3"/>
      <c r="AL2" s="5"/>
    </row>
    <row r="3" spans="1:38" x14ac:dyDescent="0.45">
      <c r="A3" s="2"/>
      <c r="B3" s="24">
        <v>2</v>
      </c>
      <c r="C3" s="73">
        <f>0*10^-3</f>
        <v>0</v>
      </c>
      <c r="D3" s="73">
        <f>49.4*10^-3</f>
        <v>4.9399999999999999E-2</v>
      </c>
      <c r="E3" s="1">
        <f t="shared" ref="E3:E4" si="1">2.5*10^-3</f>
        <v>2.5000000000000001E-3</v>
      </c>
      <c r="F3" s="1">
        <v>1</v>
      </c>
      <c r="G3" s="1">
        <v>0</v>
      </c>
      <c r="H3" s="43">
        <v>2</v>
      </c>
      <c r="I3" s="1">
        <v>7</v>
      </c>
      <c r="J3" s="76">
        <f t="shared" ref="J3:J4" si="2">3*10^6</f>
        <v>3000000</v>
      </c>
      <c r="K3" s="62"/>
      <c r="L3" s="18"/>
      <c r="M3" s="69">
        <f t="shared" si="0"/>
        <v>0.91363000000000005</v>
      </c>
      <c r="N3" s="1">
        <f t="shared" ref="N3:N8" si="3">ROUNDUP($K$2*(M3/SUM($M$2:$M$8)),0)</f>
        <v>211</v>
      </c>
      <c r="O3" s="23">
        <f t="shared" ref="O3:O8" si="4">IF(N3=0,0,N3-1)</f>
        <v>210</v>
      </c>
      <c r="P3" s="3"/>
      <c r="Q3" s="84"/>
      <c r="R3" s="84"/>
      <c r="S3" s="84"/>
      <c r="T3" s="84"/>
      <c r="U3" s="49"/>
      <c r="V3" s="3"/>
      <c r="AB3" s="3"/>
      <c r="AF3" s="3"/>
      <c r="AG3" s="3"/>
      <c r="AH3" s="3"/>
      <c r="AI3" s="3"/>
      <c r="AL3" s="5"/>
    </row>
    <row r="4" spans="1:38" x14ac:dyDescent="0.45">
      <c r="A4" s="2"/>
      <c r="B4" s="24">
        <v>3</v>
      </c>
      <c r="C4" s="73">
        <f>913.63*10^-3</f>
        <v>0.91363000000000005</v>
      </c>
      <c r="D4" s="73">
        <f>49.4*10^-3</f>
        <v>4.9399999999999999E-2</v>
      </c>
      <c r="E4" s="1">
        <f t="shared" si="1"/>
        <v>2.5000000000000001E-3</v>
      </c>
      <c r="F4" s="1">
        <v>1</v>
      </c>
      <c r="G4" s="1">
        <v>7</v>
      </c>
      <c r="H4" s="43">
        <v>3</v>
      </c>
      <c r="I4" s="1">
        <v>7</v>
      </c>
      <c r="J4" s="76">
        <f t="shared" si="2"/>
        <v>3000000</v>
      </c>
      <c r="K4" s="62"/>
      <c r="L4" s="18"/>
      <c r="M4" s="69">
        <f t="shared" si="0"/>
        <v>6.4456538070237671E-2</v>
      </c>
      <c r="N4" s="1">
        <f t="shared" si="3"/>
        <v>15</v>
      </c>
      <c r="O4" s="23">
        <f t="shared" si="4"/>
        <v>14</v>
      </c>
      <c r="P4" s="3"/>
      <c r="Q4" s="2"/>
      <c r="R4" s="2"/>
      <c r="S4" s="2"/>
      <c r="T4" s="2"/>
      <c r="V4" s="3"/>
      <c r="AB4" s="3"/>
      <c r="AF4" s="3"/>
      <c r="AG4" s="3"/>
      <c r="AH4" s="3"/>
      <c r="AI4" s="3"/>
      <c r="AL4" s="5"/>
    </row>
    <row r="5" spans="1:38" x14ac:dyDescent="0.45">
      <c r="A5" s="2"/>
      <c r="B5" s="24">
        <v>4</v>
      </c>
      <c r="C5" s="73">
        <f>969.45*10^-3</f>
        <v>0.96945000000000003</v>
      </c>
      <c r="D5" s="73">
        <f>17.17*10^-3</f>
        <v>1.7170000000000001E-2</v>
      </c>
      <c r="E5" s="1"/>
      <c r="F5" s="1">
        <v>1</v>
      </c>
      <c r="G5" s="1">
        <v>7</v>
      </c>
      <c r="H5" s="43">
        <v>3</v>
      </c>
      <c r="I5" s="1">
        <v>7</v>
      </c>
      <c r="J5" s="76"/>
      <c r="K5" s="62"/>
      <c r="L5" s="18"/>
      <c r="M5" s="69">
        <f t="shared" si="0"/>
        <v>2.3608896628178177E-3</v>
      </c>
      <c r="N5" s="1">
        <f t="shared" si="3"/>
        <v>1</v>
      </c>
      <c r="O5" s="23">
        <f t="shared" si="4"/>
        <v>0</v>
      </c>
      <c r="P5" s="3"/>
      <c r="Q5" s="2"/>
      <c r="R5" s="2"/>
      <c r="S5" s="2"/>
      <c r="T5" s="2"/>
      <c r="V5" s="3"/>
      <c r="AB5" s="3"/>
      <c r="AF5" s="3"/>
      <c r="AG5" s="3"/>
      <c r="AH5" s="3"/>
      <c r="AI5" s="3"/>
      <c r="AL5" s="5"/>
    </row>
    <row r="6" spans="1:38" x14ac:dyDescent="0.45">
      <c r="A6" s="2"/>
      <c r="B6" s="24">
        <v>5</v>
      </c>
      <c r="C6" s="73">
        <f>971.62*10^-3</f>
        <v>0.97162000000000004</v>
      </c>
      <c r="D6" s="73">
        <f>16.24*10^-3</f>
        <v>1.6239999999999997E-2</v>
      </c>
      <c r="E6" s="1"/>
      <c r="F6" s="1">
        <v>1</v>
      </c>
      <c r="G6" s="1">
        <v>7</v>
      </c>
      <c r="H6" s="43">
        <v>3</v>
      </c>
      <c r="I6" s="1">
        <v>7</v>
      </c>
      <c r="J6" s="77"/>
      <c r="K6" s="62"/>
      <c r="L6" s="18"/>
      <c r="M6" s="69">
        <f t="shared" si="0"/>
        <v>2.1949259668607819E-3</v>
      </c>
      <c r="N6" s="1">
        <f t="shared" si="3"/>
        <v>1</v>
      </c>
      <c r="O6" s="23">
        <f t="shared" si="4"/>
        <v>0</v>
      </c>
      <c r="P6" s="3"/>
      <c r="Q6" s="2"/>
      <c r="R6" s="2"/>
      <c r="S6" s="2"/>
      <c r="T6" s="2"/>
      <c r="V6" s="3"/>
      <c r="AB6" s="3"/>
      <c r="AF6" s="3"/>
      <c r="AG6" s="3"/>
      <c r="AH6" s="3"/>
      <c r="AI6" s="3"/>
      <c r="AL6" s="5"/>
    </row>
    <row r="7" spans="1:38" x14ac:dyDescent="0.45">
      <c r="A7" s="2"/>
      <c r="B7" s="24">
        <v>6</v>
      </c>
      <c r="C7" s="73">
        <f>973.78*10^-3</f>
        <v>0.97377999999999998</v>
      </c>
      <c r="D7" s="73">
        <f>15.85*10^-3</f>
        <v>1.585E-2</v>
      </c>
      <c r="E7" s="1">
        <v>8.0000000000000004E-4</v>
      </c>
      <c r="F7" s="1">
        <v>1</v>
      </c>
      <c r="G7" s="1">
        <v>7</v>
      </c>
      <c r="H7" s="43">
        <v>3</v>
      </c>
      <c r="I7" s="1">
        <v>7</v>
      </c>
      <c r="J7" s="76">
        <f>J2*0.965</f>
        <v>2895000</v>
      </c>
      <c r="K7" s="62"/>
      <c r="L7" s="18"/>
      <c r="M7" s="69">
        <f t="shared" si="0"/>
        <v>2.1718655575335469E-3</v>
      </c>
      <c r="N7" s="1">
        <f t="shared" si="3"/>
        <v>1</v>
      </c>
      <c r="O7" s="23">
        <f t="shared" si="4"/>
        <v>0</v>
      </c>
      <c r="P7" s="3"/>
      <c r="Q7" s="2"/>
      <c r="R7" s="2"/>
      <c r="S7" s="2"/>
      <c r="T7" s="2"/>
      <c r="V7" s="3"/>
      <c r="AB7" s="3"/>
      <c r="AF7" s="3"/>
      <c r="AG7" s="3"/>
      <c r="AH7" s="3"/>
      <c r="AI7" s="3"/>
      <c r="AL7" s="5"/>
    </row>
    <row r="8" spans="1:38" x14ac:dyDescent="0.45">
      <c r="A8" s="2"/>
      <c r="B8" s="24">
        <v>7</v>
      </c>
      <c r="C8" s="73">
        <f>975.95*10^-3</f>
        <v>0.9759500000000001</v>
      </c>
      <c r="D8" s="73">
        <f>15.94*10^-3</f>
        <v>1.5939999999999999E-2</v>
      </c>
      <c r="E8" s="1"/>
      <c r="F8" s="1">
        <v>1</v>
      </c>
      <c r="G8" s="1">
        <v>7</v>
      </c>
      <c r="H8" s="44">
        <v>3</v>
      </c>
      <c r="I8" s="45">
        <v>7</v>
      </c>
      <c r="J8" s="77"/>
      <c r="K8" s="62"/>
      <c r="L8" s="18"/>
      <c r="M8" s="70">
        <f t="shared" si="0"/>
        <v>4.9828571121395729E-2</v>
      </c>
      <c r="N8" s="17">
        <f t="shared" si="3"/>
        <v>12</v>
      </c>
      <c r="O8" s="63">
        <f t="shared" si="4"/>
        <v>11</v>
      </c>
      <c r="P8" s="3"/>
      <c r="Q8" s="2"/>
      <c r="R8" s="2"/>
      <c r="S8" s="2"/>
      <c r="T8" s="2"/>
      <c r="V8" s="3"/>
      <c r="AB8" s="3"/>
      <c r="AF8" s="3"/>
      <c r="AG8" s="3"/>
      <c r="AH8" s="3"/>
      <c r="AI8" s="3"/>
      <c r="AL8" s="5"/>
    </row>
    <row r="9" spans="1:38" ht="14.65" thickBot="1" x14ac:dyDescent="0.5">
      <c r="A9" s="2"/>
      <c r="B9" s="22">
        <v>8</v>
      </c>
      <c r="C9" s="74">
        <f>1025.22*10^-3</f>
        <v>1.02522</v>
      </c>
      <c r="D9" s="74">
        <f>23.38*10^-3</f>
        <v>2.3379999999999998E-2</v>
      </c>
      <c r="E9" s="21">
        <v>1E-3</v>
      </c>
      <c r="F9" s="21">
        <v>1</v>
      </c>
      <c r="G9" s="58">
        <v>7</v>
      </c>
      <c r="H9" s="64"/>
      <c r="I9" s="59"/>
      <c r="J9" s="78">
        <f>J2*0.0183</f>
        <v>54900</v>
      </c>
      <c r="K9" s="65"/>
      <c r="L9" s="65"/>
      <c r="M9" s="71"/>
      <c r="N9" s="66"/>
      <c r="O9" s="67"/>
      <c r="P9" s="3"/>
      <c r="Q9" s="2"/>
      <c r="R9" s="2"/>
      <c r="S9" s="2"/>
      <c r="T9" s="2"/>
      <c r="W9" s="3"/>
      <c r="AB9" s="3"/>
      <c r="AF9" s="3"/>
      <c r="AG9" s="3"/>
      <c r="AH9" s="3"/>
      <c r="AI9" s="3"/>
      <c r="AL9" s="5"/>
    </row>
    <row r="10" spans="1:38" x14ac:dyDescent="0.45">
      <c r="A10" s="2"/>
      <c r="B10" s="3"/>
      <c r="C10" s="3"/>
      <c r="D10" s="3"/>
      <c r="E10" s="3"/>
      <c r="F10" s="3"/>
      <c r="G10" s="3"/>
      <c r="H10" s="3"/>
      <c r="I10" s="3"/>
      <c r="J10" s="3"/>
      <c r="K10" s="49"/>
      <c r="L10" s="49"/>
      <c r="M10" s="50"/>
      <c r="N10" s="49"/>
      <c r="O10" s="49"/>
      <c r="P10" s="3"/>
      <c r="Q10" s="2"/>
      <c r="R10" s="2"/>
      <c r="S10" s="2"/>
      <c r="T10" s="2"/>
      <c r="W10" s="3"/>
      <c r="X10" s="3"/>
      <c r="Y10" s="3"/>
      <c r="Z10" s="3"/>
      <c r="AA10" s="3"/>
      <c r="AB10" s="3"/>
      <c r="AD10" s="3"/>
      <c r="AE10" s="3"/>
      <c r="AF10" s="3"/>
      <c r="AG10" s="3"/>
      <c r="AH10" s="3"/>
      <c r="AI10" s="3"/>
      <c r="AL10" s="5"/>
    </row>
    <row r="11" spans="1:38" x14ac:dyDescent="0.45">
      <c r="A11" s="2"/>
      <c r="B11" s="3"/>
      <c r="C11" s="3"/>
      <c r="D11" s="3"/>
      <c r="E11" s="3"/>
      <c r="F11" s="3"/>
      <c r="G11" s="3"/>
      <c r="H11" s="3"/>
      <c r="I11" s="3"/>
      <c r="J11" s="3"/>
      <c r="K11" s="49"/>
      <c r="L11" s="49"/>
      <c r="M11" s="49"/>
      <c r="N11" s="49"/>
      <c r="O11" s="49"/>
      <c r="P11" s="3"/>
      <c r="Q11" s="2"/>
      <c r="R11" s="2"/>
      <c r="S11" s="2"/>
      <c r="T11" s="2"/>
      <c r="W11" s="3"/>
      <c r="X11" s="3"/>
      <c r="Y11" s="3"/>
      <c r="Z11" s="3"/>
      <c r="AA11" s="3"/>
      <c r="AB11" s="3"/>
      <c r="AD11" s="3"/>
      <c r="AE11" s="3"/>
      <c r="AF11" s="3"/>
      <c r="AG11" s="3"/>
      <c r="AH11" s="3"/>
      <c r="AI11" s="3"/>
      <c r="AL11" s="5"/>
    </row>
    <row r="12" spans="1:38" x14ac:dyDescent="0.4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/>
      <c r="R12" s="2"/>
      <c r="S12" s="2"/>
      <c r="T12" s="3"/>
      <c r="U12" s="3"/>
      <c r="V12" s="3"/>
      <c r="W12" s="3"/>
      <c r="X12" s="3"/>
      <c r="Y12" s="3"/>
      <c r="Z12" s="3"/>
      <c r="AA12" s="3"/>
      <c r="AB12" s="3"/>
      <c r="AD12" s="3"/>
      <c r="AE12" s="3"/>
      <c r="AF12" s="3"/>
      <c r="AG12" s="3"/>
      <c r="AH12" s="3"/>
      <c r="AI12" s="3"/>
      <c r="AL12" s="5"/>
    </row>
    <row r="13" spans="1:38" x14ac:dyDescent="0.4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/>
      <c r="R13" s="2"/>
      <c r="S13" s="2"/>
      <c r="T13" s="3"/>
      <c r="U13" s="3"/>
      <c r="V13" s="3"/>
      <c r="W13" s="3"/>
      <c r="X13" s="3"/>
      <c r="Y13" s="3"/>
      <c r="Z13" s="3"/>
      <c r="AA13" s="3"/>
      <c r="AB13" s="3"/>
      <c r="AD13" s="3"/>
      <c r="AE13" s="3"/>
      <c r="AF13" s="3"/>
      <c r="AG13" s="3"/>
      <c r="AH13" s="3"/>
      <c r="AI13" s="3"/>
      <c r="AL13" s="5"/>
    </row>
    <row r="14" spans="1:38" x14ac:dyDescent="0.4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2"/>
      <c r="R14" s="2"/>
      <c r="S14" s="2"/>
      <c r="T14" s="3"/>
      <c r="U14" s="3"/>
      <c r="V14" s="3"/>
      <c r="W14" s="3"/>
      <c r="X14" s="3"/>
      <c r="Y14" s="3"/>
      <c r="Z14" s="3"/>
      <c r="AA14" s="3"/>
      <c r="AB14" s="3"/>
      <c r="AD14" s="3"/>
      <c r="AE14" s="3"/>
      <c r="AF14" s="3"/>
      <c r="AG14" s="3"/>
      <c r="AH14" s="3"/>
      <c r="AI14" s="3"/>
      <c r="AL14" s="5"/>
    </row>
    <row r="15" spans="1:38" x14ac:dyDescent="0.4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"/>
      <c r="R15" s="2"/>
      <c r="S15" s="2"/>
      <c r="T15" s="3"/>
      <c r="U15" s="3"/>
      <c r="V15" s="3"/>
      <c r="W15" s="3"/>
      <c r="X15" s="3"/>
      <c r="Y15" s="3"/>
      <c r="Z15" s="3"/>
      <c r="AA15" s="3"/>
      <c r="AB15" s="3"/>
      <c r="AD15" s="3"/>
      <c r="AE15" s="3"/>
      <c r="AF15" s="3"/>
      <c r="AG15" s="3"/>
      <c r="AH15" s="3"/>
      <c r="AI15" s="3"/>
      <c r="AL15" s="5"/>
    </row>
    <row r="16" spans="1:38" x14ac:dyDescent="0.4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"/>
      <c r="R16" s="2"/>
      <c r="S16" s="2"/>
      <c r="T16" s="3"/>
      <c r="U16" s="3"/>
      <c r="V16" s="3"/>
      <c r="W16" s="3"/>
      <c r="X16" s="3"/>
      <c r="Y16" s="3"/>
      <c r="Z16" s="3"/>
      <c r="AA16" s="3"/>
      <c r="AB16" s="3"/>
      <c r="AD16" s="3"/>
      <c r="AE16" s="3"/>
      <c r="AF16" s="3"/>
      <c r="AG16" s="3"/>
      <c r="AH16" s="3"/>
      <c r="AI16" s="3"/>
      <c r="AL16" s="5"/>
    </row>
    <row r="17" spans="1:39" x14ac:dyDescent="0.4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/>
      <c r="R17" s="2"/>
      <c r="S17" s="2"/>
      <c r="T17" s="3"/>
      <c r="U17" s="3"/>
      <c r="V17" s="3"/>
      <c r="W17" s="3"/>
      <c r="X17" s="3"/>
      <c r="Y17" s="3"/>
      <c r="Z17" s="3"/>
      <c r="AA17" s="3"/>
      <c r="AB17" s="3"/>
      <c r="AD17" s="3"/>
      <c r="AE17" s="3"/>
      <c r="AF17" s="3"/>
      <c r="AG17" s="3"/>
      <c r="AH17" s="3"/>
      <c r="AI17" s="3"/>
      <c r="AL17" s="5"/>
    </row>
    <row r="18" spans="1:39" x14ac:dyDescent="0.45">
      <c r="A18" s="2"/>
      <c r="B18" s="3"/>
      <c r="C18" s="3"/>
      <c r="D18" s="3"/>
      <c r="E18" s="3"/>
      <c r="F18" s="3"/>
      <c r="G18" s="3"/>
      <c r="H18" s="3"/>
      <c r="I18" s="3"/>
      <c r="J18" s="3"/>
      <c r="L18" s="3"/>
      <c r="M18" s="3"/>
      <c r="N18" s="3"/>
      <c r="O18" s="3"/>
      <c r="P18" s="3"/>
      <c r="Q18" s="2"/>
      <c r="R18" s="2"/>
      <c r="S18" s="2"/>
      <c r="T18" s="3"/>
      <c r="U18" s="3"/>
      <c r="V18" s="3"/>
      <c r="W18" s="3"/>
      <c r="X18" s="3"/>
      <c r="Y18" s="3"/>
      <c r="Z18" s="3"/>
      <c r="AA18" s="3"/>
      <c r="AB18" s="3"/>
      <c r="AD18" s="3"/>
      <c r="AE18" s="3"/>
      <c r="AF18" s="3"/>
      <c r="AG18" s="3"/>
      <c r="AH18" s="3"/>
      <c r="AI18" s="3"/>
      <c r="AL18" s="5"/>
    </row>
    <row r="19" spans="1:39" x14ac:dyDescent="0.4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D19" s="3"/>
      <c r="AE19" s="3"/>
      <c r="AF19" s="3"/>
      <c r="AG19" s="3"/>
      <c r="AH19" s="3"/>
      <c r="AI19" s="3"/>
      <c r="AL19" s="5"/>
    </row>
    <row r="20" spans="1:39" x14ac:dyDescent="0.4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D20" s="2"/>
      <c r="AE20" s="2"/>
      <c r="AF20" s="2"/>
      <c r="AG20" s="2"/>
      <c r="AH20" s="2"/>
      <c r="AI20" s="2"/>
      <c r="AJ20" s="2"/>
      <c r="AL20" s="2"/>
      <c r="AM20" s="2"/>
    </row>
    <row r="21" spans="1:39" x14ac:dyDescent="0.4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D21" s="2"/>
      <c r="AE21" s="2"/>
      <c r="AF21" s="2"/>
      <c r="AG21" s="2"/>
      <c r="AH21" s="2"/>
      <c r="AI21" s="2"/>
      <c r="AJ21" s="2"/>
      <c r="AL21" s="2"/>
      <c r="AM21" s="2"/>
    </row>
    <row r="22" spans="1:39" x14ac:dyDescent="0.4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/>
      <c r="R22" s="2"/>
      <c r="S22" s="2"/>
      <c r="T22" s="2"/>
    </row>
    <row r="23" spans="1:39" x14ac:dyDescent="0.4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"/>
      <c r="R23" s="2"/>
      <c r="S23" s="2"/>
      <c r="T23" s="2"/>
    </row>
    <row r="24" spans="1:39" x14ac:dyDescent="0.4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"/>
      <c r="R24" s="2"/>
      <c r="S24" s="2"/>
      <c r="T24" s="2"/>
    </row>
    <row r="25" spans="1:39" x14ac:dyDescent="0.4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"/>
      <c r="R25" s="2"/>
      <c r="S25" s="2"/>
      <c r="T25" s="2"/>
    </row>
    <row r="26" spans="1:39" x14ac:dyDescent="0.4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2"/>
      <c r="R26" s="2"/>
      <c r="S26" s="2"/>
      <c r="T26" s="2"/>
    </row>
    <row r="27" spans="1:39" x14ac:dyDescent="0.4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"/>
      <c r="R27" s="2"/>
      <c r="S27" s="2"/>
      <c r="T27" s="2"/>
    </row>
    <row r="28" spans="1:39" x14ac:dyDescent="0.4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2"/>
      <c r="R28" s="2"/>
      <c r="S28" s="2"/>
      <c r="T28" s="2"/>
    </row>
    <row r="29" spans="1:39" x14ac:dyDescent="0.45">
      <c r="A29" s="2"/>
      <c r="B29" s="3"/>
      <c r="C29" s="3"/>
      <c r="D29" s="3"/>
      <c r="E29" s="3"/>
      <c r="F29" s="3"/>
      <c r="G29" s="40"/>
      <c r="H29" s="3"/>
      <c r="I29" s="3"/>
      <c r="J29" s="3"/>
      <c r="K29" s="3"/>
      <c r="L29" s="3"/>
      <c r="M29" s="3"/>
      <c r="N29" s="3"/>
      <c r="O29" s="3"/>
      <c r="P29" s="3"/>
      <c r="Q29" s="2"/>
      <c r="R29" s="2"/>
      <c r="S29" s="2"/>
      <c r="T29" s="2"/>
    </row>
    <row r="30" spans="1:39" x14ac:dyDescent="0.4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2"/>
      <c r="R30" s="2"/>
      <c r="S30" s="2"/>
      <c r="T30" s="2"/>
    </row>
    <row r="31" spans="1:39" x14ac:dyDescent="0.4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2"/>
      <c r="R31" s="2"/>
      <c r="S31" s="2"/>
      <c r="T31" s="2"/>
    </row>
    <row r="32" spans="1:39" x14ac:dyDescent="0.4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2"/>
      <c r="R32" s="2"/>
      <c r="S32" s="2"/>
      <c r="T32" s="2"/>
    </row>
    <row r="33" spans="1:20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Materials</vt:lpstr>
      <vt:lpstr>Loading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VIVEIROS OLIM</dc:creator>
  <cp:lastModifiedBy>PEDRO MIGUEL VIVEIROS OLIM</cp:lastModifiedBy>
  <dcterms:created xsi:type="dcterms:W3CDTF">2023-10-31T16:17:05Z</dcterms:created>
  <dcterms:modified xsi:type="dcterms:W3CDTF">2024-01-30T01:05:54Z</dcterms:modified>
</cp:coreProperties>
</file>