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a\OneDrive\HAUFFLACCO 2.0\2- CALCULO DE MATERIALES\"/>
    </mc:Choice>
  </mc:AlternateContent>
  <bookViews>
    <workbookView xWindow="0" yWindow="0" windowWidth="15345" windowHeight="45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L8" i="1" s="1"/>
  <c r="F17" i="1"/>
  <c r="L17" i="1" s="1"/>
  <c r="F16" i="1"/>
  <c r="L16" i="1"/>
  <c r="F15" i="1"/>
  <c r="L15" i="1"/>
  <c r="L18" i="1"/>
  <c r="L10" i="1"/>
  <c r="L9" i="1"/>
  <c r="L11" i="1"/>
  <c r="F31" i="1"/>
  <c r="F30" i="1"/>
  <c r="L30" i="1" s="1"/>
  <c r="F29" i="1"/>
  <c r="F32" i="1"/>
  <c r="L32" i="1" s="1"/>
  <c r="F33" i="1"/>
  <c r="L33" i="1" s="1"/>
  <c r="F35" i="1"/>
  <c r="F34" i="1"/>
  <c r="L34" i="1" s="1"/>
  <c r="L35" i="1"/>
  <c r="L31" i="1"/>
  <c r="L29" i="1"/>
  <c r="L58" i="1"/>
  <c r="L57" i="1"/>
  <c r="M57" i="1" s="1"/>
  <c r="L45" i="1"/>
  <c r="F48" i="1"/>
  <c r="L48" i="1" s="1"/>
  <c r="F51" i="1"/>
  <c r="L51" i="1" s="1"/>
  <c r="F50" i="1"/>
  <c r="L50" i="1" s="1"/>
  <c r="F49" i="1"/>
  <c r="L49" i="1" s="1"/>
  <c r="F47" i="1"/>
  <c r="L47" i="1" s="1"/>
  <c r="F43" i="1"/>
  <c r="L43" i="1" s="1"/>
  <c r="F44" i="1"/>
  <c r="L44" i="1" s="1"/>
  <c r="F46" i="1"/>
  <c r="L46" i="1" s="1"/>
  <c r="H4" i="1"/>
  <c r="I4" i="1" s="1"/>
  <c r="H3" i="1"/>
  <c r="I3" i="1" s="1"/>
  <c r="J3" i="1" s="1"/>
  <c r="M8" i="1" l="1"/>
  <c r="M15" i="1"/>
  <c r="M32" i="1"/>
  <c r="M43" i="1"/>
  <c r="M29" i="1"/>
  <c r="M46" i="1"/>
  <c r="M49" i="1"/>
  <c r="J4" i="1"/>
</calcChain>
</file>

<file path=xl/comments1.xml><?xml version="1.0" encoding="utf-8"?>
<comments xmlns="http://schemas.openxmlformats.org/spreadsheetml/2006/main">
  <authors>
    <author>claudia hauff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claudia hauff:</t>
        </r>
        <r>
          <rPr>
            <sz val="9"/>
            <color indexed="81"/>
            <rFont val="Tahoma"/>
            <family val="2"/>
          </rPr>
          <t xml:space="preserve">
contempla 1cm junta</t>
        </r>
      </text>
    </comment>
  </commentList>
</comments>
</file>

<file path=xl/sharedStrings.xml><?xml version="1.0" encoding="utf-8"?>
<sst xmlns="http://schemas.openxmlformats.org/spreadsheetml/2006/main" count="211" uniqueCount="71">
  <si>
    <t>unidad</t>
  </si>
  <si>
    <t>Ladrillo común</t>
  </si>
  <si>
    <t>12x18x33</t>
  </si>
  <si>
    <t>Ladrillo Hueco</t>
  </si>
  <si>
    <t>12x5x25</t>
  </si>
  <si>
    <t>A</t>
  </si>
  <si>
    <t>B</t>
  </si>
  <si>
    <t>L</t>
  </si>
  <si>
    <t>Medida</t>
  </si>
  <si>
    <t>m2</t>
  </si>
  <si>
    <t>Unidad</t>
  </si>
  <si>
    <t>AxL</t>
  </si>
  <si>
    <t>Redondeo</t>
  </si>
  <si>
    <t>cm</t>
  </si>
  <si>
    <t>Ladrillo Común</t>
  </si>
  <si>
    <t>Carpeta hidrofuga sobre contrapiso</t>
  </si>
  <si>
    <t xml:space="preserve">2cm </t>
  </si>
  <si>
    <t>Hidrofugo</t>
  </si>
  <si>
    <t>Materiales</t>
  </si>
  <si>
    <t>cantidad</t>
  </si>
  <si>
    <t>CAN</t>
  </si>
  <si>
    <t>MAT</t>
  </si>
  <si>
    <t>Cemento</t>
  </si>
  <si>
    <t>Arena</t>
  </si>
  <si>
    <t>1m2</t>
  </si>
  <si>
    <t>Claculo de Revoques PAREDES</t>
  </si>
  <si>
    <t>m3</t>
  </si>
  <si>
    <t>kg</t>
  </si>
  <si>
    <t>ml</t>
  </si>
  <si>
    <t>Azotado Hidrófugo bajo revoques</t>
  </si>
  <si>
    <t>Revoques Grueso</t>
  </si>
  <si>
    <t>1,5 cm</t>
  </si>
  <si>
    <t>Cal</t>
  </si>
  <si>
    <t>UNI</t>
  </si>
  <si>
    <t>Revoques Fino</t>
  </si>
  <si>
    <t>0,5 cm</t>
  </si>
  <si>
    <t>$</t>
  </si>
  <si>
    <t>venta</t>
  </si>
  <si>
    <t>Bolsa</t>
  </si>
  <si>
    <t>Cal HIDRAT</t>
  </si>
  <si>
    <t xml:space="preserve">Bolsa </t>
  </si>
  <si>
    <t xml:space="preserve">Bolson </t>
  </si>
  <si>
    <t>Cal Aérea (Milagro)</t>
  </si>
  <si>
    <t>Total x kg</t>
  </si>
  <si>
    <t>TOTAL x m2</t>
  </si>
  <si>
    <t>Bidón</t>
  </si>
  <si>
    <t>lts</t>
  </si>
  <si>
    <t>Precios Corralon Suarez 10/03/2021</t>
  </si>
  <si>
    <t>Sika Monotop 107</t>
  </si>
  <si>
    <t>Impermeabilización para pisos de bañeras</t>
  </si>
  <si>
    <t>1 cm</t>
  </si>
  <si>
    <t xml:space="preserve"> 1 cm</t>
  </si>
  <si>
    <t>Mall Fibra de vidrio</t>
  </si>
  <si>
    <t>Rollo</t>
  </si>
  <si>
    <t>Claculo de Impermeabilización de pisos de Bañeras.</t>
  </si>
  <si>
    <t>TOTAL x Bañera comun</t>
  </si>
  <si>
    <t>Claculo de PISOS</t>
  </si>
  <si>
    <t>Contrapiso</t>
  </si>
  <si>
    <t xml:space="preserve">10cm </t>
  </si>
  <si>
    <t>Cascote</t>
  </si>
  <si>
    <t>Bolsón</t>
  </si>
  <si>
    <t>Calculo de ladrillos</t>
  </si>
  <si>
    <t>PISOS</t>
  </si>
  <si>
    <t>PAREDES</t>
  </si>
  <si>
    <t>IMPERMEABILIZACIONES</t>
  </si>
  <si>
    <t>TABIQUES</t>
  </si>
  <si>
    <t>Pared de 30 cm</t>
  </si>
  <si>
    <t>30 cm</t>
  </si>
  <si>
    <t>TABIQUE</t>
  </si>
  <si>
    <t>Pared de 15 cm</t>
  </si>
  <si>
    <t>15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</si>
</sst>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\ #,##0;[Red]\-&quot;$&quot;\ #,##0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7" xfId="0" applyFont="1" applyBorder="1" applyAlignment="1"/>
    <xf numFmtId="0" fontId="1" fillId="0" borderId="26" xfId="0" applyFont="1" applyBorder="1" applyAlignment="1">
      <alignment wrapText="1"/>
    </xf>
    <xf numFmtId="0" fontId="2" fillId="0" borderId="27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30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6" fontId="0" fillId="0" borderId="33" xfId="0" applyNumberFormat="1" applyBorder="1"/>
    <xf numFmtId="6" fontId="0" fillId="0" borderId="30" xfId="0" applyNumberFormat="1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40" xfId="0" applyBorder="1"/>
    <xf numFmtId="0" fontId="0" fillId="0" borderId="41" xfId="0" applyBorder="1"/>
    <xf numFmtId="0" fontId="0" fillId="0" borderId="23" xfId="0" applyBorder="1" applyAlignment="1">
      <alignment horizontal="center"/>
    </xf>
    <xf numFmtId="0" fontId="0" fillId="0" borderId="44" xfId="0" applyBorder="1"/>
    <xf numFmtId="0" fontId="0" fillId="0" borderId="47" xfId="0" applyBorder="1"/>
    <xf numFmtId="6" fontId="0" fillId="0" borderId="48" xfId="0" applyNumberFormat="1" applyBorder="1"/>
    <xf numFmtId="0" fontId="1" fillId="0" borderId="50" xfId="0" applyFont="1" applyBorder="1" applyAlignment="1">
      <alignment wrapText="1"/>
    </xf>
    <xf numFmtId="6" fontId="0" fillId="0" borderId="37" xfId="0" applyNumberFormat="1" applyBorder="1"/>
    <xf numFmtId="6" fontId="0" fillId="0" borderId="0" xfId="0" applyNumberFormat="1" applyBorder="1"/>
    <xf numFmtId="6" fontId="0" fillId="0" borderId="44" xfId="0" applyNumberFormat="1" applyBorder="1"/>
    <xf numFmtId="0" fontId="0" fillId="0" borderId="35" xfId="0" applyBorder="1" applyAlignment="1">
      <alignment horizontal="center" wrapText="1"/>
    </xf>
    <xf numFmtId="0" fontId="0" fillId="0" borderId="4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1" xfId="0" applyBorder="1" applyAlignment="1">
      <alignment horizontal="center"/>
    </xf>
    <xf numFmtId="12" fontId="0" fillId="0" borderId="11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3" xfId="0" applyBorder="1" applyAlignment="1">
      <alignment horizontal="center"/>
    </xf>
    <xf numFmtId="6" fontId="0" fillId="0" borderId="35" xfId="0" applyNumberFormat="1" applyBorder="1"/>
    <xf numFmtId="6" fontId="0" fillId="0" borderId="11" xfId="0" applyNumberFormat="1" applyBorder="1"/>
    <xf numFmtId="6" fontId="0" fillId="0" borderId="43" xfId="0" applyNumberFormat="1" applyBorder="1"/>
    <xf numFmtId="0" fontId="1" fillId="0" borderId="51" xfId="0" applyFont="1" applyBorder="1" applyAlignment="1"/>
    <xf numFmtId="0" fontId="0" fillId="0" borderId="27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6" xfId="0" applyBorder="1" applyAlignment="1">
      <alignment horizontal="right"/>
    </xf>
    <xf numFmtId="6" fontId="0" fillId="0" borderId="30" xfId="0" applyNumberFormat="1" applyFill="1" applyBorder="1"/>
    <xf numFmtId="0" fontId="0" fillId="0" borderId="49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49" xfId="0" applyFill="1" applyBorder="1" applyAlignment="1">
      <alignment horizontal="right"/>
    </xf>
    <xf numFmtId="6" fontId="0" fillId="0" borderId="48" xfId="0" applyNumberFormat="1" applyFill="1" applyBorder="1" applyAlignment="1">
      <alignment horizontal="right"/>
    </xf>
    <xf numFmtId="0" fontId="1" fillId="0" borderId="26" xfId="0" applyFont="1" applyBorder="1" applyAlignment="1">
      <alignment horizontal="center" wrapText="1"/>
    </xf>
    <xf numFmtId="6" fontId="0" fillId="0" borderId="29" xfId="0" applyNumberFormat="1" applyBorder="1"/>
    <xf numFmtId="0" fontId="0" fillId="0" borderId="57" xfId="0" applyBorder="1" applyAlignment="1">
      <alignment horizontal="center"/>
    </xf>
    <xf numFmtId="0" fontId="0" fillId="0" borderId="26" xfId="0" applyBorder="1" applyAlignment="1">
      <alignment horizontal="center"/>
    </xf>
    <xf numFmtId="6" fontId="0" fillId="0" borderId="31" xfId="0" applyNumberFormat="1" applyBorder="1"/>
    <xf numFmtId="0" fontId="0" fillId="0" borderId="47" xfId="0" applyBorder="1" applyAlignment="1">
      <alignment horizontal="center"/>
    </xf>
    <xf numFmtId="0" fontId="0" fillId="0" borderId="55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1" fillId="0" borderId="15" xfId="0" applyFont="1" applyBorder="1" applyAlignment="1">
      <alignment wrapText="1"/>
    </xf>
    <xf numFmtId="0" fontId="1" fillId="0" borderId="15" xfId="0" applyFont="1" applyBorder="1" applyAlignment="1">
      <alignment horizontal="center" wrapText="1"/>
    </xf>
    <xf numFmtId="0" fontId="2" fillId="0" borderId="51" xfId="0" applyFont="1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4" xfId="0" applyBorder="1"/>
    <xf numFmtId="12" fontId="0" fillId="0" borderId="3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/>
    <xf numFmtId="0" fontId="0" fillId="0" borderId="48" xfId="0" applyBorder="1" applyAlignment="1">
      <alignment horizontal="center" wrapText="1"/>
    </xf>
    <xf numFmtId="0" fontId="0" fillId="0" borderId="49" xfId="0" applyBorder="1"/>
    <xf numFmtId="0" fontId="0" fillId="0" borderId="44" xfId="0" applyBorder="1" applyAlignment="1">
      <alignment wrapText="1"/>
    </xf>
    <xf numFmtId="0" fontId="0" fillId="2" borderId="0" xfId="0" applyFill="1"/>
    <xf numFmtId="0" fontId="1" fillId="0" borderId="3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6" fontId="0" fillId="0" borderId="32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1" fillId="0" borderId="5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6" fontId="0" fillId="0" borderId="49" xfId="0" applyNumberFormat="1" applyBorder="1" applyAlignment="1">
      <alignment horizontal="center" vertical="center"/>
    </xf>
    <xf numFmtId="0" fontId="1" fillId="0" borderId="24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right" wrapText="1"/>
    </xf>
    <xf numFmtId="0" fontId="0" fillId="0" borderId="48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6" xfId="0" applyBorder="1" applyAlignment="1">
      <alignment horizontal="right" wrapText="1"/>
    </xf>
    <xf numFmtId="0" fontId="5" fillId="0" borderId="5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3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12" fontId="0" fillId="0" borderId="3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2" fontId="0" fillId="0" borderId="13" xfId="0" applyNumberFormat="1" applyBorder="1" applyAlignment="1">
      <alignment horizontal="center" vertical="center"/>
    </xf>
    <xf numFmtId="12" fontId="0" fillId="0" borderId="45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H19" sqref="H19"/>
    </sheetView>
  </sheetViews>
  <sheetFormatPr baseColWidth="10" defaultRowHeight="15" x14ac:dyDescent="0.25"/>
  <cols>
    <col min="1" max="1" width="19.140625" customWidth="1"/>
    <col min="2" max="2" width="9.5703125" customWidth="1"/>
    <col min="3" max="3" width="8" customWidth="1"/>
    <col min="4" max="5" width="5.5703125" customWidth="1"/>
    <col min="6" max="6" width="7.140625" customWidth="1"/>
    <col min="7" max="7" width="6.42578125" customWidth="1"/>
    <col min="12" max="12" width="13.42578125" customWidth="1"/>
    <col min="13" max="13" width="13.5703125" customWidth="1"/>
  </cols>
  <sheetData>
    <row r="1" spans="1:14" ht="16.5" thickBot="1" x14ac:dyDescent="0.3">
      <c r="A1" s="101" t="s">
        <v>61</v>
      </c>
      <c r="B1" s="102"/>
      <c r="C1" s="102"/>
      <c r="D1" s="102"/>
      <c r="E1" s="102"/>
      <c r="F1" s="102"/>
      <c r="G1" s="102"/>
      <c r="H1" s="102"/>
      <c r="I1" s="102"/>
      <c r="J1" s="103"/>
    </row>
    <row r="2" spans="1:14" x14ac:dyDescent="0.25">
      <c r="A2" s="1" t="s">
        <v>65</v>
      </c>
      <c r="B2" s="2" t="s">
        <v>8</v>
      </c>
      <c r="C2" s="2" t="s">
        <v>0</v>
      </c>
      <c r="D2" s="2" t="s">
        <v>6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10</v>
      </c>
      <c r="J2" s="3" t="s">
        <v>12</v>
      </c>
    </row>
    <row r="3" spans="1:14" x14ac:dyDescent="0.25">
      <c r="A3" s="6" t="s">
        <v>3</v>
      </c>
      <c r="B3" s="4" t="s">
        <v>2</v>
      </c>
      <c r="C3" s="4" t="s">
        <v>13</v>
      </c>
      <c r="D3" s="4">
        <v>12</v>
      </c>
      <c r="E3" s="4">
        <v>18</v>
      </c>
      <c r="F3" s="4">
        <v>33</v>
      </c>
      <c r="G3" s="4">
        <v>10000</v>
      </c>
      <c r="H3" s="4">
        <f>E3*F3</f>
        <v>594</v>
      </c>
      <c r="I3" s="4">
        <f>G3/H3</f>
        <v>16.835016835016834</v>
      </c>
      <c r="J3" s="5">
        <f>I3</f>
        <v>16.835016835016834</v>
      </c>
    </row>
    <row r="4" spans="1:14" x14ac:dyDescent="0.25">
      <c r="A4" s="6" t="s">
        <v>14</v>
      </c>
      <c r="B4" s="4" t="s">
        <v>4</v>
      </c>
      <c r="C4" s="4" t="s">
        <v>13</v>
      </c>
      <c r="D4" s="4">
        <v>12</v>
      </c>
      <c r="E4" s="4">
        <v>6.5</v>
      </c>
      <c r="F4" s="4">
        <v>25</v>
      </c>
      <c r="G4" s="4">
        <v>10000</v>
      </c>
      <c r="H4" s="4">
        <f>E4*F4</f>
        <v>162.5</v>
      </c>
      <c r="I4" s="4">
        <f>G4/H4</f>
        <v>61.53846153846154</v>
      </c>
      <c r="J4" s="5">
        <f>I4</f>
        <v>61.53846153846154</v>
      </c>
    </row>
    <row r="5" spans="1:14" ht="15.75" thickBot="1" x14ac:dyDescent="0.3"/>
    <row r="6" spans="1:14" x14ac:dyDescent="0.25">
      <c r="A6" s="92" t="s">
        <v>68</v>
      </c>
      <c r="B6" s="94" t="s">
        <v>8</v>
      </c>
      <c r="C6" s="96" t="s">
        <v>18</v>
      </c>
      <c r="D6" s="97"/>
      <c r="E6" s="97"/>
      <c r="F6" s="97"/>
      <c r="G6" s="98"/>
      <c r="H6" s="99" t="s">
        <v>47</v>
      </c>
      <c r="I6" s="97"/>
      <c r="J6" s="97"/>
      <c r="K6" s="98"/>
      <c r="L6" s="75" t="s">
        <v>43</v>
      </c>
      <c r="M6" s="77" t="s">
        <v>44</v>
      </c>
    </row>
    <row r="7" spans="1:14" ht="16.5" thickBot="1" x14ac:dyDescent="0.3">
      <c r="A7" s="93"/>
      <c r="B7" s="95"/>
      <c r="C7" s="13" t="s">
        <v>20</v>
      </c>
      <c r="D7" s="53" t="s">
        <v>21</v>
      </c>
      <c r="E7" s="53"/>
      <c r="F7" s="14" t="s">
        <v>24</v>
      </c>
      <c r="G7" s="12" t="s">
        <v>33</v>
      </c>
      <c r="H7" s="16" t="s">
        <v>36</v>
      </c>
      <c r="I7" s="15" t="s">
        <v>37</v>
      </c>
      <c r="J7" s="15" t="s">
        <v>19</v>
      </c>
      <c r="K7" s="17" t="s">
        <v>0</v>
      </c>
      <c r="L7" s="76"/>
      <c r="M7" s="78"/>
    </row>
    <row r="8" spans="1:14" x14ac:dyDescent="0.25">
      <c r="A8" s="79" t="s">
        <v>66</v>
      </c>
      <c r="B8" s="82" t="s">
        <v>67</v>
      </c>
      <c r="C8" s="71">
        <v>1</v>
      </c>
      <c r="D8" s="85" t="s">
        <v>32</v>
      </c>
      <c r="E8" s="85"/>
      <c r="F8" s="9">
        <f>19.1*1.2</f>
        <v>22.92</v>
      </c>
      <c r="G8" s="72" t="s">
        <v>27</v>
      </c>
      <c r="H8" s="29">
        <v>410</v>
      </c>
      <c r="I8" s="21" t="s">
        <v>38</v>
      </c>
      <c r="J8" s="21">
        <v>25</v>
      </c>
      <c r="K8" s="22" t="s">
        <v>27</v>
      </c>
      <c r="L8" s="57">
        <f>(H8/J8)*F8</f>
        <v>375.88799999999998</v>
      </c>
      <c r="M8" s="86">
        <f>(L8+L9+L10+L11)</f>
        <v>4316.9279999999999</v>
      </c>
    </row>
    <row r="9" spans="1:14" x14ac:dyDescent="0.25">
      <c r="A9" s="80"/>
      <c r="B9" s="83"/>
      <c r="C9" s="68">
        <v>0.5</v>
      </c>
      <c r="D9" s="90" t="s">
        <v>22</v>
      </c>
      <c r="E9" s="90"/>
      <c r="F9" s="10">
        <f>9.9*1.2</f>
        <v>11.88</v>
      </c>
      <c r="G9" s="67" t="s">
        <v>27</v>
      </c>
      <c r="H9" s="30">
        <v>900</v>
      </c>
      <c r="I9" s="7" t="s">
        <v>38</v>
      </c>
      <c r="J9" s="7">
        <v>50</v>
      </c>
      <c r="K9" s="23" t="s">
        <v>27</v>
      </c>
      <c r="L9" s="18">
        <f>(H9/J9)*F9</f>
        <v>213.84</v>
      </c>
      <c r="M9" s="87"/>
    </row>
    <row r="10" spans="1:14" x14ac:dyDescent="0.25">
      <c r="A10" s="80"/>
      <c r="B10" s="83"/>
      <c r="C10" s="66">
        <v>3</v>
      </c>
      <c r="D10" s="90" t="s">
        <v>23</v>
      </c>
      <c r="E10" s="90"/>
      <c r="F10" s="8">
        <f>0.09*1.2</f>
        <v>0.108</v>
      </c>
      <c r="G10" s="67" t="s">
        <v>26</v>
      </c>
      <c r="H10" s="30">
        <v>3400</v>
      </c>
      <c r="I10" s="7" t="s">
        <v>41</v>
      </c>
      <c r="J10" s="7">
        <v>1</v>
      </c>
      <c r="K10" s="23" t="s">
        <v>26</v>
      </c>
      <c r="L10" s="18">
        <f>(H10/J10)*F10</f>
        <v>367.2</v>
      </c>
      <c r="M10" s="88"/>
    </row>
    <row r="11" spans="1:14" ht="30" customHeight="1" thickBot="1" x14ac:dyDescent="0.3">
      <c r="A11" s="81"/>
      <c r="B11" s="84"/>
      <c r="C11" s="69">
        <v>30</v>
      </c>
      <c r="D11" s="91" t="s">
        <v>1</v>
      </c>
      <c r="E11" s="91"/>
      <c r="F11" s="56">
        <v>120</v>
      </c>
      <c r="G11" s="70" t="s">
        <v>26</v>
      </c>
      <c r="H11" s="31">
        <v>28</v>
      </c>
      <c r="I11" s="73" t="s">
        <v>14</v>
      </c>
      <c r="J11" s="25">
        <v>1</v>
      </c>
      <c r="K11" s="26" t="s">
        <v>0</v>
      </c>
      <c r="L11" s="19">
        <f>(H11/J11)*F11</f>
        <v>3360</v>
      </c>
      <c r="M11" s="89"/>
    </row>
    <row r="12" spans="1:14" ht="15.75" thickBot="1" x14ac:dyDescent="0.3"/>
    <row r="13" spans="1:14" x14ac:dyDescent="0.25">
      <c r="A13" s="92" t="s">
        <v>68</v>
      </c>
      <c r="B13" s="94" t="s">
        <v>8</v>
      </c>
      <c r="C13" s="96" t="s">
        <v>18</v>
      </c>
      <c r="D13" s="97"/>
      <c r="E13" s="97"/>
      <c r="F13" s="97"/>
      <c r="G13" s="98"/>
      <c r="H13" s="99" t="s">
        <v>47</v>
      </c>
      <c r="I13" s="97"/>
      <c r="J13" s="97"/>
      <c r="K13" s="98"/>
      <c r="L13" s="75" t="s">
        <v>43</v>
      </c>
      <c r="M13" s="77" t="s">
        <v>44</v>
      </c>
      <c r="N13" s="74"/>
    </row>
    <row r="14" spans="1:14" ht="16.5" thickBot="1" x14ac:dyDescent="0.3">
      <c r="A14" s="93"/>
      <c r="B14" s="95"/>
      <c r="C14" s="13" t="s">
        <v>20</v>
      </c>
      <c r="D14" s="53" t="s">
        <v>21</v>
      </c>
      <c r="E14" s="53"/>
      <c r="F14" s="14" t="s">
        <v>24</v>
      </c>
      <c r="G14" s="12" t="s">
        <v>33</v>
      </c>
      <c r="H14" s="16" t="s">
        <v>36</v>
      </c>
      <c r="I14" s="15" t="s">
        <v>37</v>
      </c>
      <c r="J14" s="15" t="s">
        <v>19</v>
      </c>
      <c r="K14" s="17" t="s">
        <v>0</v>
      </c>
      <c r="L14" s="76"/>
      <c r="M14" s="78"/>
      <c r="N14" s="74"/>
    </row>
    <row r="15" spans="1:14" x14ac:dyDescent="0.25">
      <c r="A15" s="79" t="s">
        <v>69</v>
      </c>
      <c r="B15" s="82" t="s">
        <v>70</v>
      </c>
      <c r="C15" s="71">
        <v>1</v>
      </c>
      <c r="D15" s="85" t="s">
        <v>32</v>
      </c>
      <c r="E15" s="85"/>
      <c r="F15" s="9">
        <f>7.3*1.2</f>
        <v>8.76</v>
      </c>
      <c r="G15" s="72" t="s">
        <v>27</v>
      </c>
      <c r="H15" s="29">
        <v>550</v>
      </c>
      <c r="I15" s="21" t="s">
        <v>38</v>
      </c>
      <c r="J15" s="21">
        <v>25</v>
      </c>
      <c r="K15" s="22" t="s">
        <v>27</v>
      </c>
      <c r="L15" s="57">
        <f>(H15/J15)*F15</f>
        <v>192.72</v>
      </c>
      <c r="M15" s="86">
        <f>(L15+L16+L17+L18)</f>
        <v>2658.7200000000003</v>
      </c>
      <c r="N15" s="74"/>
    </row>
    <row r="16" spans="1:14" x14ac:dyDescent="0.25">
      <c r="A16" s="80"/>
      <c r="B16" s="83"/>
      <c r="C16" s="68">
        <v>0.5</v>
      </c>
      <c r="D16" s="90" t="s">
        <v>22</v>
      </c>
      <c r="E16" s="90"/>
      <c r="F16" s="10">
        <f>7.5*1.2</f>
        <v>9</v>
      </c>
      <c r="G16" s="67" t="s">
        <v>27</v>
      </c>
      <c r="H16" s="30">
        <v>1200</v>
      </c>
      <c r="I16" s="7" t="s">
        <v>38</v>
      </c>
      <c r="J16" s="7">
        <v>50</v>
      </c>
      <c r="K16" s="23" t="s">
        <v>27</v>
      </c>
      <c r="L16" s="18">
        <f>(H16/J16)*F16</f>
        <v>216</v>
      </c>
      <c r="M16" s="87"/>
      <c r="N16" s="74"/>
    </row>
    <row r="17" spans="1:14" x14ac:dyDescent="0.25">
      <c r="A17" s="80"/>
      <c r="B17" s="83"/>
      <c r="C17" s="66">
        <v>3</v>
      </c>
      <c r="D17" s="90" t="s">
        <v>23</v>
      </c>
      <c r="E17" s="90"/>
      <c r="F17" s="8">
        <f>0.035*1.2</f>
        <v>4.2000000000000003E-2</v>
      </c>
      <c r="G17" s="67" t="s">
        <v>26</v>
      </c>
      <c r="H17" s="30">
        <v>5000</v>
      </c>
      <c r="I17" s="7" t="s">
        <v>41</v>
      </c>
      <c r="J17" s="7">
        <v>1</v>
      </c>
      <c r="K17" s="23" t="s">
        <v>26</v>
      </c>
      <c r="L17" s="18">
        <f>(H17/J17)*F17</f>
        <v>210</v>
      </c>
      <c r="M17" s="88"/>
      <c r="N17" s="74"/>
    </row>
    <row r="18" spans="1:14" ht="30.75" thickBot="1" x14ac:dyDescent="0.3">
      <c r="A18" s="81"/>
      <c r="B18" s="84"/>
      <c r="C18" s="69">
        <v>17</v>
      </c>
      <c r="D18" s="91" t="s">
        <v>1</v>
      </c>
      <c r="E18" s="91"/>
      <c r="F18" s="56">
        <v>17</v>
      </c>
      <c r="G18" s="70" t="s">
        <v>26</v>
      </c>
      <c r="H18" s="31">
        <v>120</v>
      </c>
      <c r="I18" s="73" t="s">
        <v>14</v>
      </c>
      <c r="J18" s="25">
        <v>1</v>
      </c>
      <c r="K18" s="26" t="s">
        <v>0</v>
      </c>
      <c r="L18" s="19">
        <f>(H18/J18)*F18</f>
        <v>2040</v>
      </c>
      <c r="M18" s="89"/>
      <c r="N18" s="74"/>
    </row>
    <row r="25" spans="1:14" ht="15.75" thickBot="1" x14ac:dyDescent="0.3"/>
    <row r="26" spans="1:14" ht="16.5" thickBot="1" x14ac:dyDescent="0.3">
      <c r="A26" s="101" t="s">
        <v>56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3"/>
    </row>
    <row r="27" spans="1:14" x14ac:dyDescent="0.25">
      <c r="A27" s="143" t="s">
        <v>62</v>
      </c>
      <c r="B27" s="148" t="s">
        <v>8</v>
      </c>
      <c r="C27" s="146" t="s">
        <v>18</v>
      </c>
      <c r="D27" s="105"/>
      <c r="E27" s="105"/>
      <c r="F27" s="105"/>
      <c r="G27" s="106"/>
      <c r="H27" s="104" t="s">
        <v>47</v>
      </c>
      <c r="I27" s="105"/>
      <c r="J27" s="105"/>
      <c r="K27" s="106"/>
      <c r="L27" s="107" t="s">
        <v>43</v>
      </c>
      <c r="M27" s="108" t="s">
        <v>44</v>
      </c>
    </row>
    <row r="28" spans="1:14" ht="15.75" customHeight="1" thickBot="1" x14ac:dyDescent="0.3">
      <c r="A28" s="93"/>
      <c r="B28" s="95"/>
      <c r="C28" s="61" t="s">
        <v>20</v>
      </c>
      <c r="D28" s="62" t="s">
        <v>21</v>
      </c>
      <c r="E28" s="62"/>
      <c r="F28" s="63" t="s">
        <v>24</v>
      </c>
      <c r="G28" s="43" t="s">
        <v>33</v>
      </c>
      <c r="H28" s="16" t="s">
        <v>36</v>
      </c>
      <c r="I28" s="15" t="s">
        <v>37</v>
      </c>
      <c r="J28" s="15" t="s">
        <v>19</v>
      </c>
      <c r="K28" s="17" t="s">
        <v>0</v>
      </c>
      <c r="L28" s="76"/>
      <c r="M28" s="78"/>
    </row>
    <row r="29" spans="1:14" ht="30" customHeight="1" x14ac:dyDescent="0.25">
      <c r="A29" s="147" t="s">
        <v>15</v>
      </c>
      <c r="B29" s="134" t="s">
        <v>16</v>
      </c>
      <c r="C29" s="64">
        <v>1</v>
      </c>
      <c r="D29" s="100" t="s">
        <v>22</v>
      </c>
      <c r="E29" s="100"/>
      <c r="F29" s="55">
        <f>10.8*1.2</f>
        <v>12.96</v>
      </c>
      <c r="G29" s="65" t="s">
        <v>27</v>
      </c>
      <c r="H29" s="29">
        <v>900</v>
      </c>
      <c r="I29" s="21" t="s">
        <v>38</v>
      </c>
      <c r="J29" s="21">
        <v>50</v>
      </c>
      <c r="K29" s="22" t="s">
        <v>27</v>
      </c>
      <c r="L29" s="27">
        <f t="shared" ref="L29:L35" si="0">(H29/J29)*F29</f>
        <v>233.28000000000003</v>
      </c>
      <c r="M29" s="109">
        <f>L29+L30+L31</f>
        <v>376.20000000000005</v>
      </c>
    </row>
    <row r="30" spans="1:14" ht="15" customHeight="1" x14ac:dyDescent="0.25">
      <c r="A30" s="147"/>
      <c r="B30" s="134"/>
      <c r="C30" s="66">
        <v>3</v>
      </c>
      <c r="D30" s="90" t="s">
        <v>23</v>
      </c>
      <c r="E30" s="90"/>
      <c r="F30" s="10">
        <f>0.024*1.2</f>
        <v>2.8799999999999999E-2</v>
      </c>
      <c r="G30" s="67" t="s">
        <v>26</v>
      </c>
      <c r="H30" s="30">
        <v>3400</v>
      </c>
      <c r="I30" s="7" t="s">
        <v>41</v>
      </c>
      <c r="J30" s="7">
        <v>1</v>
      </c>
      <c r="K30" s="23" t="s">
        <v>26</v>
      </c>
      <c r="L30" s="27">
        <f t="shared" si="0"/>
        <v>97.92</v>
      </c>
      <c r="M30" s="87"/>
    </row>
    <row r="31" spans="1:14" ht="15" customHeight="1" thickBot="1" x14ac:dyDescent="0.3">
      <c r="A31" s="147"/>
      <c r="B31" s="134"/>
      <c r="C31" s="69"/>
      <c r="D31" s="91" t="s">
        <v>17</v>
      </c>
      <c r="E31" s="91"/>
      <c r="F31" s="56">
        <f>0.5*1.2</f>
        <v>0.6</v>
      </c>
      <c r="G31" s="70" t="s">
        <v>28</v>
      </c>
      <c r="H31" s="30">
        <v>1500</v>
      </c>
      <c r="I31" s="7" t="s">
        <v>45</v>
      </c>
      <c r="J31" s="7">
        <v>20</v>
      </c>
      <c r="K31" s="23" t="s">
        <v>46</v>
      </c>
      <c r="L31" s="54">
        <f t="shared" si="0"/>
        <v>45</v>
      </c>
      <c r="M31" s="88"/>
    </row>
    <row r="32" spans="1:14" x14ac:dyDescent="0.25">
      <c r="A32" s="112" t="s">
        <v>57</v>
      </c>
      <c r="B32" s="116" t="s">
        <v>58</v>
      </c>
      <c r="C32" s="71">
        <v>1</v>
      </c>
      <c r="D32" s="85" t="s">
        <v>32</v>
      </c>
      <c r="E32" s="85"/>
      <c r="F32" s="9">
        <f>81*1.2</f>
        <v>97.2</v>
      </c>
      <c r="G32" s="72" t="s">
        <v>27</v>
      </c>
      <c r="H32" s="29">
        <v>410</v>
      </c>
      <c r="I32" s="21" t="s">
        <v>38</v>
      </c>
      <c r="J32" s="21">
        <v>25</v>
      </c>
      <c r="K32" s="22" t="s">
        <v>27</v>
      </c>
      <c r="L32" s="57">
        <f t="shared" si="0"/>
        <v>1594.08</v>
      </c>
      <c r="M32" s="86">
        <f>(L32+L33+L34+L35)/10</f>
        <v>463.9434</v>
      </c>
    </row>
    <row r="33" spans="1:13" ht="15" customHeight="1" x14ac:dyDescent="0.25">
      <c r="A33" s="113"/>
      <c r="B33" s="117"/>
      <c r="C33" s="68">
        <v>0.25</v>
      </c>
      <c r="D33" s="90" t="s">
        <v>22</v>
      </c>
      <c r="E33" s="90"/>
      <c r="F33" s="10">
        <f>38*1.2</f>
        <v>45.6</v>
      </c>
      <c r="G33" s="67" t="s">
        <v>27</v>
      </c>
      <c r="H33" s="30">
        <v>900</v>
      </c>
      <c r="I33" s="7" t="s">
        <v>38</v>
      </c>
      <c r="J33" s="7">
        <v>50</v>
      </c>
      <c r="K33" s="23" t="s">
        <v>27</v>
      </c>
      <c r="L33" s="18">
        <f t="shared" si="0"/>
        <v>820.80000000000007</v>
      </c>
      <c r="M33" s="87"/>
    </row>
    <row r="34" spans="1:13" ht="15" customHeight="1" x14ac:dyDescent="0.25">
      <c r="A34" s="114"/>
      <c r="B34" s="118"/>
      <c r="C34" s="66">
        <v>4</v>
      </c>
      <c r="D34" s="90" t="s">
        <v>23</v>
      </c>
      <c r="E34" s="90"/>
      <c r="F34" s="8">
        <f>0.515*1.2</f>
        <v>0.61799999999999999</v>
      </c>
      <c r="G34" s="67" t="s">
        <v>26</v>
      </c>
      <c r="H34" s="30">
        <v>3400</v>
      </c>
      <c r="I34" s="7" t="s">
        <v>41</v>
      </c>
      <c r="J34" s="7">
        <v>1</v>
      </c>
      <c r="K34" s="23" t="s">
        <v>26</v>
      </c>
      <c r="L34" s="18">
        <f t="shared" si="0"/>
        <v>2101.1999999999998</v>
      </c>
      <c r="M34" s="88"/>
    </row>
    <row r="35" spans="1:13" ht="15.75" customHeight="1" thickBot="1" x14ac:dyDescent="0.3">
      <c r="A35" s="115"/>
      <c r="B35" s="119"/>
      <c r="C35" s="69">
        <v>6</v>
      </c>
      <c r="D35" s="91" t="s">
        <v>59</v>
      </c>
      <c r="E35" s="91"/>
      <c r="F35" s="56">
        <f>0.77*1.2</f>
        <v>0.92399999999999993</v>
      </c>
      <c r="G35" s="70" t="s">
        <v>26</v>
      </c>
      <c r="H35" s="31">
        <v>2670</v>
      </c>
      <c r="I35" s="25" t="s">
        <v>60</v>
      </c>
      <c r="J35" s="25">
        <v>20</v>
      </c>
      <c r="K35" s="26" t="s">
        <v>46</v>
      </c>
      <c r="L35" s="19">
        <f t="shared" si="0"/>
        <v>123.35399999999998</v>
      </c>
      <c r="M35" s="89"/>
    </row>
    <row r="39" spans="1:13" ht="15.75" thickBot="1" x14ac:dyDescent="0.3"/>
    <row r="40" spans="1:13" ht="16.5" thickBot="1" x14ac:dyDescent="0.3">
      <c r="A40" s="101" t="s">
        <v>25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3"/>
    </row>
    <row r="41" spans="1:13" x14ac:dyDescent="0.25">
      <c r="A41" s="143" t="s">
        <v>63</v>
      </c>
      <c r="B41" s="144" t="s">
        <v>8</v>
      </c>
      <c r="C41" s="99" t="s">
        <v>18</v>
      </c>
      <c r="D41" s="97"/>
      <c r="E41" s="97"/>
      <c r="F41" s="97"/>
      <c r="G41" s="98"/>
      <c r="H41" s="99" t="s">
        <v>47</v>
      </c>
      <c r="I41" s="97"/>
      <c r="J41" s="97"/>
      <c r="K41" s="98"/>
      <c r="L41" s="75" t="s">
        <v>43</v>
      </c>
      <c r="M41" s="77" t="s">
        <v>44</v>
      </c>
    </row>
    <row r="42" spans="1:13" ht="15.75" customHeight="1" thickBot="1" x14ac:dyDescent="0.3">
      <c r="A42" s="93"/>
      <c r="B42" s="145"/>
      <c r="C42" s="28" t="s">
        <v>20</v>
      </c>
      <c r="D42" s="110" t="s">
        <v>21</v>
      </c>
      <c r="E42" s="111"/>
      <c r="F42" s="11" t="s">
        <v>24</v>
      </c>
      <c r="G42" s="12" t="s">
        <v>33</v>
      </c>
      <c r="H42" s="16" t="s">
        <v>36</v>
      </c>
      <c r="I42" s="15" t="s">
        <v>37</v>
      </c>
      <c r="J42" s="15" t="s">
        <v>19</v>
      </c>
      <c r="K42" s="17" t="s">
        <v>0</v>
      </c>
      <c r="L42" s="76"/>
      <c r="M42" s="78"/>
    </row>
    <row r="43" spans="1:13" ht="15" customHeight="1" x14ac:dyDescent="0.25">
      <c r="A43" s="130" t="s">
        <v>29</v>
      </c>
      <c r="B43" s="142" t="s">
        <v>16</v>
      </c>
      <c r="C43" s="32">
        <v>1</v>
      </c>
      <c r="D43" s="136" t="s">
        <v>22</v>
      </c>
      <c r="E43" s="137"/>
      <c r="F43" s="20">
        <f>2.7*1.2</f>
        <v>3.24</v>
      </c>
      <c r="G43" s="33" t="s">
        <v>27</v>
      </c>
      <c r="H43" s="40">
        <v>900</v>
      </c>
      <c r="I43" s="21" t="s">
        <v>38</v>
      </c>
      <c r="J43" s="21">
        <v>50</v>
      </c>
      <c r="K43" s="22" t="s">
        <v>27</v>
      </c>
      <c r="L43" s="57">
        <f>(H43/J43)*F43</f>
        <v>58.320000000000007</v>
      </c>
      <c r="M43" s="86">
        <f>L43+L44+L45</f>
        <v>120.30000000000001</v>
      </c>
    </row>
    <row r="44" spans="1:13" ht="15" customHeight="1" x14ac:dyDescent="0.25">
      <c r="A44" s="131"/>
      <c r="B44" s="134"/>
      <c r="C44" s="34">
        <v>3</v>
      </c>
      <c r="D44" s="138" t="s">
        <v>23</v>
      </c>
      <c r="E44" s="139"/>
      <c r="F44" s="8">
        <f>0.006*1.2</f>
        <v>7.1999999999999998E-3</v>
      </c>
      <c r="G44" s="35" t="s">
        <v>26</v>
      </c>
      <c r="H44" s="41">
        <v>3400</v>
      </c>
      <c r="I44" s="7" t="s">
        <v>41</v>
      </c>
      <c r="J44" s="7">
        <v>1</v>
      </c>
      <c r="K44" s="23" t="s">
        <v>26</v>
      </c>
      <c r="L44" s="18">
        <f t="shared" ref="L44:L45" si="1">(H44/J44)*F44</f>
        <v>24.48</v>
      </c>
      <c r="M44" s="87"/>
    </row>
    <row r="45" spans="1:13" ht="15" customHeight="1" thickBot="1" x14ac:dyDescent="0.3">
      <c r="A45" s="132"/>
      <c r="B45" s="135"/>
      <c r="C45" s="38"/>
      <c r="D45" s="128" t="s">
        <v>17</v>
      </c>
      <c r="E45" s="129"/>
      <c r="F45" s="24">
        <v>0.5</v>
      </c>
      <c r="G45" s="58" t="s">
        <v>28</v>
      </c>
      <c r="H45" s="42">
        <v>1500</v>
      </c>
      <c r="I45" s="25" t="s">
        <v>45</v>
      </c>
      <c r="J45" s="25">
        <v>20</v>
      </c>
      <c r="K45" s="26" t="s">
        <v>46</v>
      </c>
      <c r="L45" s="19">
        <f t="shared" si="1"/>
        <v>37.5</v>
      </c>
      <c r="M45" s="89"/>
    </row>
    <row r="46" spans="1:13" x14ac:dyDescent="0.25">
      <c r="A46" s="130" t="s">
        <v>30</v>
      </c>
      <c r="B46" s="133" t="s">
        <v>31</v>
      </c>
      <c r="C46" s="32">
        <v>1</v>
      </c>
      <c r="D46" s="136" t="s">
        <v>39</v>
      </c>
      <c r="E46" s="137"/>
      <c r="F46" s="20">
        <f>3.6*1.2</f>
        <v>4.32</v>
      </c>
      <c r="G46" s="59" t="s">
        <v>27</v>
      </c>
      <c r="H46" s="40">
        <v>410</v>
      </c>
      <c r="I46" s="21" t="s">
        <v>38</v>
      </c>
      <c r="J46" s="21">
        <v>25</v>
      </c>
      <c r="K46" s="22" t="s">
        <v>27</v>
      </c>
      <c r="L46" s="57">
        <f>(H46/J46)*F46</f>
        <v>70.847999999999999</v>
      </c>
      <c r="M46" s="86">
        <f>L46+L47+L48</f>
        <v>180.16800000000001</v>
      </c>
    </row>
    <row r="47" spans="1:13" ht="15" customHeight="1" x14ac:dyDescent="0.25">
      <c r="A47" s="131"/>
      <c r="B47" s="140"/>
      <c r="C47" s="36">
        <v>0.25</v>
      </c>
      <c r="D47" s="138" t="s">
        <v>22</v>
      </c>
      <c r="E47" s="139"/>
      <c r="F47" s="8">
        <f>1.85*1.2</f>
        <v>2.2200000000000002</v>
      </c>
      <c r="G47" s="37" t="s">
        <v>27</v>
      </c>
      <c r="H47" s="41">
        <v>900</v>
      </c>
      <c r="I47" s="7" t="s">
        <v>38</v>
      </c>
      <c r="J47" s="7">
        <v>50</v>
      </c>
      <c r="K47" s="23" t="s">
        <v>27</v>
      </c>
      <c r="L47" s="18">
        <f t="shared" ref="L47:L57" si="2">(H47/J47)*F47</f>
        <v>39.96</v>
      </c>
      <c r="M47" s="87"/>
    </row>
    <row r="48" spans="1:13" ht="15.75" thickBot="1" x14ac:dyDescent="0.3">
      <c r="A48" s="132"/>
      <c r="B48" s="141"/>
      <c r="C48" s="38">
        <v>3</v>
      </c>
      <c r="D48" s="128" t="s">
        <v>23</v>
      </c>
      <c r="E48" s="129"/>
      <c r="F48" s="60">
        <f>0.017*1.2</f>
        <v>2.0400000000000001E-2</v>
      </c>
      <c r="G48" s="39" t="s">
        <v>26</v>
      </c>
      <c r="H48" s="42">
        <v>3400</v>
      </c>
      <c r="I48" s="25" t="s">
        <v>41</v>
      </c>
      <c r="J48" s="25">
        <v>1</v>
      </c>
      <c r="K48" s="26" t="s">
        <v>26</v>
      </c>
      <c r="L48" s="19">
        <f t="shared" si="2"/>
        <v>69.36</v>
      </c>
      <c r="M48" s="89"/>
    </row>
    <row r="49" spans="1:13" x14ac:dyDescent="0.25">
      <c r="A49" s="130" t="s">
        <v>34</v>
      </c>
      <c r="B49" s="133" t="s">
        <v>35</v>
      </c>
      <c r="C49" s="32">
        <v>1</v>
      </c>
      <c r="D49" s="136" t="s">
        <v>42</v>
      </c>
      <c r="E49" s="137"/>
      <c r="F49" s="20">
        <f>1.6*1.2</f>
        <v>1.92</v>
      </c>
      <c r="G49" s="59" t="s">
        <v>27</v>
      </c>
      <c r="H49" s="40">
        <v>890</v>
      </c>
      <c r="I49" s="21" t="s">
        <v>40</v>
      </c>
      <c r="J49" s="21">
        <v>25</v>
      </c>
      <c r="K49" s="22" t="s">
        <v>27</v>
      </c>
      <c r="L49" s="57">
        <f t="shared" si="2"/>
        <v>68.352000000000004</v>
      </c>
      <c r="M49" s="86">
        <f>L49+L50+L51</f>
        <v>102.55200000000001</v>
      </c>
    </row>
    <row r="50" spans="1:13" x14ac:dyDescent="0.25">
      <c r="A50" s="131"/>
      <c r="B50" s="134"/>
      <c r="C50" s="36">
        <v>0.125</v>
      </c>
      <c r="D50" s="138" t="s">
        <v>22</v>
      </c>
      <c r="E50" s="139"/>
      <c r="F50" s="8">
        <f>0.45*1.2</f>
        <v>0.54</v>
      </c>
      <c r="G50" s="37" t="s">
        <v>27</v>
      </c>
      <c r="H50" s="41">
        <v>900</v>
      </c>
      <c r="I50" s="7" t="s">
        <v>40</v>
      </c>
      <c r="J50" s="7">
        <v>50</v>
      </c>
      <c r="K50" s="23" t="s">
        <v>27</v>
      </c>
      <c r="L50" s="18">
        <f t="shared" si="2"/>
        <v>9.7200000000000006</v>
      </c>
      <c r="M50" s="87"/>
    </row>
    <row r="51" spans="1:13" ht="15.75" thickBot="1" x14ac:dyDescent="0.3">
      <c r="A51" s="132"/>
      <c r="B51" s="135"/>
      <c r="C51" s="38">
        <v>2</v>
      </c>
      <c r="D51" s="128" t="s">
        <v>23</v>
      </c>
      <c r="E51" s="129"/>
      <c r="F51" s="24">
        <f>0.006*1.2</f>
        <v>7.1999999999999998E-3</v>
      </c>
      <c r="G51" s="39" t="s">
        <v>26</v>
      </c>
      <c r="H51" s="42">
        <v>3400</v>
      </c>
      <c r="I51" s="25" t="s">
        <v>41</v>
      </c>
      <c r="J51" s="25">
        <v>1</v>
      </c>
      <c r="K51" s="26" t="s">
        <v>26</v>
      </c>
      <c r="L51" s="19">
        <f t="shared" si="2"/>
        <v>24.48</v>
      </c>
      <c r="M51" s="89"/>
    </row>
    <row r="53" spans="1:13" ht="15.75" thickBot="1" x14ac:dyDescent="0.3"/>
    <row r="54" spans="1:13" ht="16.5" thickBot="1" x14ac:dyDescent="0.3">
      <c r="A54" s="101" t="s">
        <v>54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3"/>
    </row>
    <row r="55" spans="1:13" x14ac:dyDescent="0.25">
      <c r="A55" s="124" t="s">
        <v>64</v>
      </c>
      <c r="B55" s="126" t="s">
        <v>8</v>
      </c>
      <c r="C55" s="99" t="s">
        <v>18</v>
      </c>
      <c r="D55" s="97"/>
      <c r="E55" s="97"/>
      <c r="F55" s="97"/>
      <c r="G55" s="98"/>
      <c r="H55" s="99" t="s">
        <v>47</v>
      </c>
      <c r="I55" s="97"/>
      <c r="J55" s="97"/>
      <c r="K55" s="98"/>
      <c r="L55" s="75" t="s">
        <v>43</v>
      </c>
      <c r="M55" s="77" t="s">
        <v>55</v>
      </c>
    </row>
    <row r="56" spans="1:13" ht="16.5" thickBot="1" x14ac:dyDescent="0.3">
      <c r="A56" s="125"/>
      <c r="B56" s="127"/>
      <c r="C56" s="28" t="s">
        <v>20</v>
      </c>
      <c r="D56" s="110" t="s">
        <v>21</v>
      </c>
      <c r="E56" s="111"/>
      <c r="F56" s="11" t="s">
        <v>24</v>
      </c>
      <c r="G56" s="12" t="s">
        <v>33</v>
      </c>
      <c r="H56" s="16" t="s">
        <v>36</v>
      </c>
      <c r="I56" s="15" t="s">
        <v>37</v>
      </c>
      <c r="J56" s="15" t="s">
        <v>19</v>
      </c>
      <c r="K56" s="17" t="s">
        <v>0</v>
      </c>
      <c r="L56" s="76"/>
      <c r="M56" s="78"/>
    </row>
    <row r="57" spans="1:13" ht="61.5" customHeight="1" x14ac:dyDescent="0.25">
      <c r="A57" s="121" t="s">
        <v>49</v>
      </c>
      <c r="B57" s="48" t="s">
        <v>50</v>
      </c>
      <c r="C57" s="49">
        <v>25</v>
      </c>
      <c r="D57" s="120" t="s">
        <v>48</v>
      </c>
      <c r="E57" s="120"/>
      <c r="F57" s="50">
        <v>25</v>
      </c>
      <c r="G57" s="51" t="s">
        <v>27</v>
      </c>
      <c r="H57" s="52">
        <v>2500</v>
      </c>
      <c r="I57" s="50" t="s">
        <v>38</v>
      </c>
      <c r="J57" s="50">
        <v>25</v>
      </c>
      <c r="K57" s="48" t="s">
        <v>27</v>
      </c>
      <c r="L57" s="27">
        <f t="shared" si="2"/>
        <v>2500</v>
      </c>
      <c r="M57" s="109">
        <f>L57+L58</f>
        <v>2806</v>
      </c>
    </row>
    <row r="58" spans="1:13" ht="30" customHeight="1" thickBot="1" x14ac:dyDescent="0.3">
      <c r="A58" s="122"/>
      <c r="B58" s="44" t="s">
        <v>51</v>
      </c>
      <c r="C58" s="45">
        <v>3</v>
      </c>
      <c r="D58" s="123" t="s">
        <v>52</v>
      </c>
      <c r="E58" s="123"/>
      <c r="F58" s="46">
        <v>3</v>
      </c>
      <c r="G58" s="44" t="s">
        <v>9</v>
      </c>
      <c r="H58" s="45">
        <v>5100</v>
      </c>
      <c r="I58" s="46" t="s">
        <v>53</v>
      </c>
      <c r="J58" s="46">
        <v>50</v>
      </c>
      <c r="K58" s="44" t="s">
        <v>9</v>
      </c>
      <c r="L58" s="47">
        <f>(H58/J58)*F58</f>
        <v>306</v>
      </c>
      <c r="M58" s="89"/>
    </row>
  </sheetData>
  <mergeCells count="85">
    <mergeCell ref="A40:M40"/>
    <mergeCell ref="D35:E35"/>
    <mergeCell ref="C27:G27"/>
    <mergeCell ref="A1:J1"/>
    <mergeCell ref="A29:A31"/>
    <mergeCell ref="B29:B31"/>
    <mergeCell ref="A27:A28"/>
    <mergeCell ref="B27:B28"/>
    <mergeCell ref="A41:A42"/>
    <mergeCell ref="B41:B42"/>
    <mergeCell ref="C41:G41"/>
    <mergeCell ref="D42:E42"/>
    <mergeCell ref="H41:K41"/>
    <mergeCell ref="D51:E51"/>
    <mergeCell ref="A46:A48"/>
    <mergeCell ref="B46:B48"/>
    <mergeCell ref="D43:E43"/>
    <mergeCell ref="D44:E44"/>
    <mergeCell ref="D45:E45"/>
    <mergeCell ref="D46:E46"/>
    <mergeCell ref="D47:E47"/>
    <mergeCell ref="A43:A45"/>
    <mergeCell ref="B43:B45"/>
    <mergeCell ref="D57:E57"/>
    <mergeCell ref="A57:A58"/>
    <mergeCell ref="D58:E58"/>
    <mergeCell ref="M57:M58"/>
    <mergeCell ref="A54:M54"/>
    <mergeCell ref="A55:A56"/>
    <mergeCell ref="B55:B56"/>
    <mergeCell ref="C55:G55"/>
    <mergeCell ref="H55:K55"/>
    <mergeCell ref="L55:L56"/>
    <mergeCell ref="M55:M56"/>
    <mergeCell ref="D56:E56"/>
    <mergeCell ref="A32:A35"/>
    <mergeCell ref="B32:B35"/>
    <mergeCell ref="L41:L42"/>
    <mergeCell ref="M46:M48"/>
    <mergeCell ref="M49:M51"/>
    <mergeCell ref="M43:M45"/>
    <mergeCell ref="M41:M42"/>
    <mergeCell ref="D48:E48"/>
    <mergeCell ref="A49:A51"/>
    <mergeCell ref="B49:B51"/>
    <mergeCell ref="D49:E49"/>
    <mergeCell ref="D50:E50"/>
    <mergeCell ref="D31:E31"/>
    <mergeCell ref="D32:E32"/>
    <mergeCell ref="D33:E33"/>
    <mergeCell ref="D34:E34"/>
    <mergeCell ref="C13:G13"/>
    <mergeCell ref="A26:M26"/>
    <mergeCell ref="A13:A14"/>
    <mergeCell ref="B13:B14"/>
    <mergeCell ref="H13:K13"/>
    <mergeCell ref="H27:K27"/>
    <mergeCell ref="L27:L28"/>
    <mergeCell ref="M27:M28"/>
    <mergeCell ref="M29:M31"/>
    <mergeCell ref="M32:M35"/>
    <mergeCell ref="H6:K6"/>
    <mergeCell ref="L6:L7"/>
    <mergeCell ref="M6:M7"/>
    <mergeCell ref="D29:E29"/>
    <mergeCell ref="D30:E30"/>
    <mergeCell ref="A8:A11"/>
    <mergeCell ref="B8:B11"/>
    <mergeCell ref="A6:A7"/>
    <mergeCell ref="B6:B7"/>
    <mergeCell ref="C6:G6"/>
    <mergeCell ref="D8:E8"/>
    <mergeCell ref="M8:M11"/>
    <mergeCell ref="D9:E9"/>
    <mergeCell ref="D10:E10"/>
    <mergeCell ref="D11:E11"/>
    <mergeCell ref="L13:L14"/>
    <mergeCell ref="M13:M14"/>
    <mergeCell ref="A15:A18"/>
    <mergeCell ref="B15:B18"/>
    <mergeCell ref="D15:E15"/>
    <mergeCell ref="M15:M18"/>
    <mergeCell ref="D16:E16"/>
    <mergeCell ref="D17:E17"/>
    <mergeCell ref="D18:E1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hauff</dc:creator>
  <cp:lastModifiedBy>claudia hauff</cp:lastModifiedBy>
  <dcterms:created xsi:type="dcterms:W3CDTF">2021-03-10T12:42:07Z</dcterms:created>
  <dcterms:modified xsi:type="dcterms:W3CDTF">2022-02-07T13:29:55Z</dcterms:modified>
</cp:coreProperties>
</file>