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osa Maravilla Rojo\Desktop\pasar info\Excel - Business Intelligence\Course 3\"/>
    </mc:Choice>
  </mc:AlternateContent>
  <xr:revisionPtr revIDLastSave="0" documentId="13_ncr:1_{ED2C3729-983B-4902-BE13-2B35AE45D26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ver Page" sheetId="16" r:id="rId1"/>
    <sheet name="Detailed Report" sheetId="12" r:id="rId2"/>
    <sheet name="Dashboard" sheetId="13" r:id="rId3"/>
    <sheet name="Data_work" sheetId="15" r:id="rId4"/>
  </sheets>
  <definedNames>
    <definedName name="_xlchart.v1.0" hidden="1">Data_work!$M$43:$N$43</definedName>
    <definedName name="_xlchart.v1.1" hidden="1">Data_work!$M$44:$N$44</definedName>
    <definedName name="_xlchart.v1.2" hidden="1">Data_work!$R$39:$R$44</definedName>
    <definedName name="_xlchart.v1.3" hidden="1">Data_work!$S$39:$S$44</definedName>
    <definedName name="_xlchart.v1.4" hidden="1">Data_work!$M$43:$N$43</definedName>
    <definedName name="_xlchart.v1.5" hidden="1">Data_work!$M$44:$N$44</definedName>
    <definedName name="_xlchart.v1.6" hidden="1">Data_work!$R$39:$R$44</definedName>
    <definedName name="_xlchart.v1.7" hidden="1">Data_work!$S$39:$S$44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2" l="1"/>
  <c r="E32" i="15"/>
  <c r="E34" i="15"/>
  <c r="E39" i="15"/>
  <c r="E41" i="15"/>
  <c r="E42" i="15"/>
  <c r="E43" i="15"/>
  <c r="E44" i="15"/>
  <c r="E45" i="15"/>
  <c r="E47" i="15"/>
  <c r="E31" i="15"/>
  <c r="C32" i="15"/>
  <c r="D32" i="15" s="1"/>
  <c r="S40" i="15" s="1"/>
  <c r="C33" i="15"/>
  <c r="D33" i="15" s="1"/>
  <c r="C34" i="15"/>
  <c r="C35" i="15"/>
  <c r="C36" i="15"/>
  <c r="C37" i="15"/>
  <c r="R42" i="15" s="1"/>
  <c r="C38" i="15"/>
  <c r="R43" i="15" s="1"/>
  <c r="C39" i="15"/>
  <c r="D39" i="15" s="1"/>
  <c r="C40" i="15"/>
  <c r="C41" i="15"/>
  <c r="D41" i="15" s="1"/>
  <c r="C42" i="15"/>
  <c r="D42" i="15" s="1"/>
  <c r="C43" i="15"/>
  <c r="D43" i="15" s="1"/>
  <c r="C44" i="15"/>
  <c r="D44" i="15" s="1"/>
  <c r="C45" i="15"/>
  <c r="D45" i="15" s="1"/>
  <c r="C46" i="15"/>
  <c r="C47" i="15"/>
  <c r="D47" i="15" s="1"/>
  <c r="C48" i="15"/>
  <c r="C31" i="15"/>
  <c r="D31" i="15" s="1"/>
  <c r="M44" i="15" s="1"/>
  <c r="O21" i="15"/>
  <c r="N21" i="15"/>
  <c r="M21" i="15"/>
  <c r="L21" i="15"/>
  <c r="K21" i="15"/>
  <c r="J21" i="15"/>
  <c r="I21" i="15"/>
  <c r="H21" i="15"/>
  <c r="G21" i="15"/>
  <c r="F21" i="15"/>
  <c r="E21" i="15"/>
  <c r="D21" i="15"/>
  <c r="O10" i="15"/>
  <c r="O23" i="15" s="1"/>
  <c r="N10" i="15"/>
  <c r="N23" i="15" s="1"/>
  <c r="M10" i="15"/>
  <c r="M23" i="15" s="1"/>
  <c r="L10" i="15"/>
  <c r="L23" i="15" s="1"/>
  <c r="K10" i="15"/>
  <c r="K23" i="15" s="1"/>
  <c r="J10" i="15"/>
  <c r="J23" i="15" s="1"/>
  <c r="I10" i="15"/>
  <c r="I23" i="15" s="1"/>
  <c r="H10" i="15"/>
  <c r="H23" i="15" s="1"/>
  <c r="G10" i="15"/>
  <c r="G23" i="15" s="1"/>
  <c r="F10" i="15"/>
  <c r="F23" i="15" s="1"/>
  <c r="E10" i="15"/>
  <c r="E23" i="15" s="1"/>
  <c r="D10" i="15"/>
  <c r="D23" i="15" s="1"/>
  <c r="O8" i="15"/>
  <c r="O11" i="15" s="1"/>
  <c r="N8" i="15"/>
  <c r="N11" i="15" s="1"/>
  <c r="M8" i="15"/>
  <c r="M11" i="15" s="1"/>
  <c r="L8" i="15"/>
  <c r="L11" i="15" s="1"/>
  <c r="K8" i="15"/>
  <c r="K11" i="15" s="1"/>
  <c r="J8" i="15"/>
  <c r="J11" i="15" s="1"/>
  <c r="I8" i="15"/>
  <c r="I11" i="15" s="1"/>
  <c r="H8" i="15"/>
  <c r="H11" i="15" s="1"/>
  <c r="G8" i="15"/>
  <c r="G11" i="15" s="1"/>
  <c r="F8" i="15"/>
  <c r="F11" i="15" s="1"/>
  <c r="E8" i="15"/>
  <c r="E11" i="15" s="1"/>
  <c r="D8" i="15"/>
  <c r="D11" i="15" s="1"/>
  <c r="D23" i="12"/>
  <c r="O21" i="12"/>
  <c r="N21" i="12"/>
  <c r="M21" i="12"/>
  <c r="L21" i="12"/>
  <c r="K21" i="12"/>
  <c r="J21" i="12"/>
  <c r="I21" i="12"/>
  <c r="H21" i="12"/>
  <c r="G21" i="12"/>
  <c r="F21" i="12"/>
  <c r="E21" i="12"/>
  <c r="O10" i="12"/>
  <c r="O23" i="12" s="1"/>
  <c r="N10" i="12"/>
  <c r="N23" i="12" s="1"/>
  <c r="M10" i="12"/>
  <c r="M23" i="12" s="1"/>
  <c r="L10" i="12"/>
  <c r="L23" i="12" s="1"/>
  <c r="K10" i="12"/>
  <c r="K23" i="12" s="1"/>
  <c r="J10" i="12"/>
  <c r="J23" i="12" s="1"/>
  <c r="I10" i="12"/>
  <c r="I23" i="12" s="1"/>
  <c r="H10" i="12"/>
  <c r="H23" i="12" s="1"/>
  <c r="G10" i="12"/>
  <c r="G23" i="12" s="1"/>
  <c r="F10" i="12"/>
  <c r="F23" i="12" s="1"/>
  <c r="E10" i="12"/>
  <c r="E23" i="12" s="1"/>
  <c r="D10" i="12"/>
  <c r="O8" i="12"/>
  <c r="O11" i="12" s="1"/>
  <c r="N8" i="12"/>
  <c r="N11" i="12" s="1"/>
  <c r="M8" i="12"/>
  <c r="M11" i="12" s="1"/>
  <c r="L8" i="12"/>
  <c r="L11" i="12" s="1"/>
  <c r="K8" i="12"/>
  <c r="K11" i="12" s="1"/>
  <c r="J8" i="12"/>
  <c r="J11" i="12" s="1"/>
  <c r="I8" i="12"/>
  <c r="I11" i="12" s="1"/>
  <c r="H8" i="12"/>
  <c r="H11" i="12" s="1"/>
  <c r="G8" i="12"/>
  <c r="G11" i="12" s="1"/>
  <c r="F8" i="12"/>
  <c r="F11" i="12" s="1"/>
  <c r="E8" i="12"/>
  <c r="E11" i="12" s="1"/>
  <c r="D8" i="12"/>
  <c r="D11" i="12" s="1"/>
  <c r="D36" i="15" l="1"/>
  <c r="D46" i="15"/>
  <c r="S39" i="15"/>
  <c r="D48" i="15"/>
  <c r="D34" i="15"/>
  <c r="S41" i="15" s="1"/>
  <c r="E36" i="15"/>
  <c r="E48" i="15"/>
  <c r="E46" i="15"/>
  <c r="D35" i="15"/>
  <c r="N44" i="15" s="1"/>
  <c r="R39" i="15"/>
  <c r="E35" i="15"/>
  <c r="E33" i="15"/>
  <c r="H12" i="15"/>
  <c r="H13" i="15" s="1"/>
  <c r="H15" i="15" s="1"/>
  <c r="K12" i="15"/>
  <c r="K13" i="15" s="1"/>
  <c r="K15" i="15" s="1"/>
  <c r="D12" i="15"/>
  <c r="L12" i="15"/>
  <c r="L13" i="15" s="1"/>
  <c r="L15" i="15" s="1"/>
  <c r="F12" i="15"/>
  <c r="F13" i="15" s="1"/>
  <c r="F15" i="15" s="1"/>
  <c r="N12" i="15"/>
  <c r="N13" i="15" s="1"/>
  <c r="N15" i="15" s="1"/>
  <c r="I12" i="15"/>
  <c r="I13" i="15" s="1"/>
  <c r="I15" i="15" s="1"/>
  <c r="J12" i="15"/>
  <c r="J13" i="15" s="1"/>
  <c r="J15" i="15" s="1"/>
  <c r="E12" i="15"/>
  <c r="E13" i="15" s="1"/>
  <c r="E15" i="15" s="1"/>
  <c r="M12" i="15"/>
  <c r="M13" i="15" s="1"/>
  <c r="M15" i="15" s="1"/>
  <c r="G12" i="15"/>
  <c r="G13" i="15" s="1"/>
  <c r="G15" i="15" s="1"/>
  <c r="O12" i="15"/>
  <c r="O13" i="15" s="1"/>
  <c r="O15" i="15" s="1"/>
  <c r="H12" i="12"/>
  <c r="H13" i="12" s="1"/>
  <c r="H15" i="12" s="1"/>
  <c r="I12" i="12"/>
  <c r="I13" i="12" s="1"/>
  <c r="I15" i="12" s="1"/>
  <c r="J12" i="12"/>
  <c r="J13" i="12" s="1"/>
  <c r="J15" i="12" s="1"/>
  <c r="K12" i="12"/>
  <c r="K13" i="12" s="1"/>
  <c r="K15" i="12" s="1"/>
  <c r="D12" i="12"/>
  <c r="D13" i="12" s="1"/>
  <c r="D15" i="12" s="1"/>
  <c r="L12" i="12"/>
  <c r="L13" i="12" s="1"/>
  <c r="L15" i="12" s="1"/>
  <c r="E12" i="12"/>
  <c r="E13" i="12" s="1"/>
  <c r="E15" i="12" s="1"/>
  <c r="M12" i="12"/>
  <c r="M13" i="12" s="1"/>
  <c r="M15" i="12" s="1"/>
  <c r="F12" i="12"/>
  <c r="F13" i="12"/>
  <c r="F15" i="12" s="1"/>
  <c r="N12" i="12"/>
  <c r="N13" i="12" s="1"/>
  <c r="N15" i="12" s="1"/>
  <c r="G12" i="12"/>
  <c r="G13" i="12" s="1"/>
  <c r="G15" i="12" s="1"/>
  <c r="O12" i="12"/>
  <c r="O13" i="12" s="1"/>
  <c r="O15" i="12" s="1"/>
  <c r="E37" i="15" l="1"/>
  <c r="D37" i="15"/>
  <c r="S42" i="15" s="1"/>
  <c r="D13" i="15"/>
  <c r="D15" i="15" l="1"/>
  <c r="D38" i="15"/>
  <c r="S43" i="15" s="1"/>
  <c r="S44" i="15" s="1"/>
  <c r="E38" i="15"/>
  <c r="E40" i="15" l="1"/>
  <c r="D40" i="15"/>
</calcChain>
</file>

<file path=xl/sharedStrings.xml><?xml version="1.0" encoding="utf-8"?>
<sst xmlns="http://schemas.openxmlformats.org/spreadsheetml/2006/main" count="96" uniqueCount="45">
  <si>
    <t>Income</t>
  </si>
  <si>
    <t>Cost of Goods Sold</t>
  </si>
  <si>
    <t xml:space="preserve">Gross Profit </t>
  </si>
  <si>
    <t xml:space="preserve">Total Operating Expenses  </t>
  </si>
  <si>
    <t>Total Expenses</t>
  </si>
  <si>
    <t xml:space="preserve">Net Profit   </t>
  </si>
  <si>
    <t>ROI</t>
  </si>
  <si>
    <t>Quick Ratio</t>
  </si>
  <si>
    <t>Current Ratio</t>
  </si>
  <si>
    <t>EPS</t>
  </si>
  <si>
    <t>ROA</t>
  </si>
  <si>
    <t>Target Income</t>
  </si>
  <si>
    <t>Target Expenses</t>
  </si>
  <si>
    <t>Expenses Reached</t>
  </si>
  <si>
    <t>ABC Group</t>
  </si>
  <si>
    <t>Income Statement</t>
  </si>
  <si>
    <t>For the Period  of January 2020 - December 2020</t>
  </si>
  <si>
    <t>EBIT</t>
  </si>
  <si>
    <t>Tax</t>
  </si>
  <si>
    <t>Target Income Achieved</t>
  </si>
  <si>
    <t>Net Profit Margin Ratio(NPM)</t>
  </si>
  <si>
    <t>Title</t>
  </si>
  <si>
    <t xml:space="preserve">Ratio &amp; Target Analysis </t>
  </si>
  <si>
    <t>Type</t>
  </si>
  <si>
    <t>Jenuary</t>
  </si>
  <si>
    <t>February</t>
  </si>
  <si>
    <t>March</t>
  </si>
  <si>
    <t>April</t>
  </si>
  <si>
    <t>May</t>
  </si>
  <si>
    <t>June</t>
  </si>
  <si>
    <t>July</t>
  </si>
  <si>
    <t>Agost</t>
  </si>
  <si>
    <t>September</t>
  </si>
  <si>
    <t>October</t>
  </si>
  <si>
    <t>November</t>
  </si>
  <si>
    <t>December</t>
  </si>
  <si>
    <t>TITLE</t>
  </si>
  <si>
    <t>INCOME VS EXPENSE</t>
  </si>
  <si>
    <t>Expense</t>
  </si>
  <si>
    <t>Total</t>
  </si>
  <si>
    <t>WATERFALL CHART</t>
  </si>
  <si>
    <t>HIERARCHY CHART</t>
  </si>
  <si>
    <t>COGS</t>
  </si>
  <si>
    <t>Total OE</t>
  </si>
  <si>
    <t>RADIAL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</si>
</sst>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mm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4"/>
      <name val="Arial Black"/>
      <family val="2"/>
    </font>
    <font>
      <i/>
      <sz val="14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/>
    <xf numFmtId="164" fontId="3" fillId="0" borderId="0" xfId="1" applyFont="1" applyFill="1" applyBorder="1" applyAlignment="1" applyProtection="1">
      <alignment horizontal="left" vertical="center"/>
      <protection hidden="1"/>
    </xf>
    <xf numFmtId="9" fontId="3" fillId="0" borderId="0" xfId="2" applyFont="1" applyFill="1" applyBorder="1" applyAlignment="1" applyProtection="1">
      <alignment horizontal="left" vertical="center"/>
      <protection hidden="1"/>
    </xf>
    <xf numFmtId="164" fontId="3" fillId="0" borderId="13" xfId="1" applyFont="1" applyFill="1" applyBorder="1" applyAlignment="1" applyProtection="1">
      <alignment horizontal="left" vertical="center"/>
      <protection hidden="1"/>
    </xf>
    <xf numFmtId="9" fontId="3" fillId="0" borderId="13" xfId="2" applyFont="1" applyFill="1" applyBorder="1" applyAlignment="1" applyProtection="1">
      <alignment horizontal="left" vertical="center"/>
      <protection hidden="1"/>
    </xf>
    <xf numFmtId="9" fontId="3" fillId="0" borderId="1" xfId="2" applyFont="1" applyFill="1" applyBorder="1" applyAlignment="1" applyProtection="1">
      <alignment horizontal="left" vertical="center"/>
      <protection hidden="1"/>
    </xf>
    <xf numFmtId="9" fontId="3" fillId="0" borderId="10" xfId="2" applyFont="1" applyFill="1" applyBorder="1" applyAlignment="1" applyProtection="1">
      <alignment horizontal="left" vertical="center"/>
      <protection hidden="1"/>
    </xf>
    <xf numFmtId="164" fontId="3" fillId="0" borderId="12" xfId="1" applyFont="1" applyFill="1" applyBorder="1" applyAlignment="1" applyProtection="1">
      <alignment horizontal="left" vertical="center"/>
      <protection hidden="1"/>
    </xf>
    <xf numFmtId="9" fontId="3" fillId="0" borderId="12" xfId="2" applyFont="1" applyFill="1" applyBorder="1" applyAlignment="1" applyProtection="1">
      <alignment horizontal="left" vertical="center"/>
      <protection hidden="1"/>
    </xf>
    <xf numFmtId="9" fontId="3" fillId="0" borderId="9" xfId="2" applyFont="1" applyFill="1" applyBorder="1" applyAlignment="1" applyProtection="1">
      <alignment horizontal="left" vertical="center"/>
      <protection hidden="1"/>
    </xf>
    <xf numFmtId="10" fontId="3" fillId="0" borderId="6" xfId="2" applyNumberFormat="1" applyFont="1" applyFill="1" applyBorder="1" applyAlignment="1" applyProtection="1">
      <alignment vertical="center"/>
      <protection hidden="1"/>
    </xf>
    <xf numFmtId="10" fontId="3" fillId="0" borderId="7" xfId="2" applyNumberFormat="1" applyFont="1" applyFill="1" applyBorder="1" applyAlignment="1" applyProtection="1">
      <alignment vertical="center"/>
      <protection hidden="1"/>
    </xf>
    <xf numFmtId="10" fontId="3" fillId="0" borderId="8" xfId="2" applyNumberFormat="1" applyFont="1" applyFill="1" applyBorder="1" applyAlignment="1" applyProtection="1">
      <alignment vertical="center"/>
      <protection hidden="1"/>
    </xf>
    <xf numFmtId="2" fontId="3" fillId="0" borderId="12" xfId="3" applyNumberFormat="1" applyFont="1" applyFill="1" applyBorder="1" applyAlignment="1" applyProtection="1">
      <alignment vertical="center"/>
      <protection hidden="1"/>
    </xf>
    <xf numFmtId="2" fontId="3" fillId="0" borderId="0" xfId="3" applyNumberFormat="1" applyFont="1" applyFill="1" applyBorder="1" applyAlignment="1" applyProtection="1">
      <alignment vertical="center"/>
      <protection hidden="1"/>
    </xf>
    <xf numFmtId="2" fontId="3" fillId="0" borderId="13" xfId="3" applyNumberFormat="1" applyFont="1" applyFill="1" applyBorder="1" applyAlignment="1" applyProtection="1">
      <alignment vertical="center"/>
      <protection hidden="1"/>
    </xf>
    <xf numFmtId="164" fontId="3" fillId="0" borderId="12" xfId="1" applyFont="1" applyFill="1" applyBorder="1" applyAlignment="1" applyProtection="1">
      <alignment vertical="center"/>
      <protection hidden="1"/>
    </xf>
    <xf numFmtId="164" fontId="3" fillId="0" borderId="0" xfId="1" applyFont="1" applyFill="1" applyBorder="1" applyAlignment="1" applyProtection="1">
      <alignment vertical="center"/>
      <protection hidden="1"/>
    </xf>
    <xf numFmtId="164" fontId="3" fillId="0" borderId="13" xfId="1" applyFont="1" applyFill="1" applyBorder="1" applyAlignment="1" applyProtection="1">
      <alignment vertical="center"/>
      <protection hidden="1"/>
    </xf>
    <xf numFmtId="10" fontId="3" fillId="0" borderId="12" xfId="2" applyNumberFormat="1" applyFont="1" applyFill="1" applyBorder="1" applyAlignment="1" applyProtection="1">
      <alignment vertical="center"/>
      <protection hidden="1"/>
    </xf>
    <xf numFmtId="10" fontId="3" fillId="0" borderId="0" xfId="2" applyNumberFormat="1" applyFont="1" applyFill="1" applyBorder="1" applyAlignment="1" applyProtection="1">
      <alignment vertical="center"/>
      <protection hidden="1"/>
    </xf>
    <xf numFmtId="10" fontId="3" fillId="0" borderId="13" xfId="2" applyNumberFormat="1" applyFont="1" applyFill="1" applyBorder="1" applyAlignment="1" applyProtection="1">
      <alignment vertical="center"/>
      <protection hidden="1"/>
    </xf>
    <xf numFmtId="10" fontId="3" fillId="0" borderId="9" xfId="2" applyNumberFormat="1" applyFont="1" applyFill="1" applyBorder="1" applyAlignment="1" applyProtection="1">
      <alignment vertical="center"/>
      <protection hidden="1"/>
    </xf>
    <xf numFmtId="10" fontId="3" fillId="0" borderId="1" xfId="2" applyNumberFormat="1" applyFont="1" applyFill="1" applyBorder="1" applyAlignment="1" applyProtection="1">
      <alignment vertical="center"/>
      <protection hidden="1"/>
    </xf>
    <xf numFmtId="10" fontId="3" fillId="0" borderId="10" xfId="2" applyNumberFormat="1" applyFont="1" applyFill="1" applyBorder="1" applyAlignment="1" applyProtection="1">
      <alignment vertical="center"/>
      <protection hidden="1"/>
    </xf>
    <xf numFmtId="164" fontId="3" fillId="0" borderId="0" xfId="0" applyNumberFormat="1" applyFont="1" applyAlignment="1">
      <alignment horizontal="left" vertical="center"/>
    </xf>
    <xf numFmtId="164" fontId="7" fillId="0" borderId="13" xfId="1" applyFont="1" applyFill="1" applyBorder="1" applyAlignment="1" applyProtection="1">
      <alignment horizontal="left" vertical="center"/>
      <protection hidden="1"/>
    </xf>
    <xf numFmtId="0" fontId="9" fillId="2" borderId="14" xfId="0" applyFont="1" applyFill="1" applyBorder="1" applyAlignment="1">
      <alignment horizontal="center" vertical="center" textRotation="90"/>
    </xf>
    <xf numFmtId="0" fontId="4" fillId="2" borderId="12" xfId="3" applyFont="1" applyFill="1" applyBorder="1" applyAlignment="1">
      <alignment horizontal="center" vertical="center"/>
    </xf>
    <xf numFmtId="165" fontId="4" fillId="2" borderId="2" xfId="3" applyNumberFormat="1" applyFont="1" applyFill="1" applyBorder="1" applyAlignment="1">
      <alignment horizontal="center" vertical="center"/>
    </xf>
    <xf numFmtId="165" fontId="4" fillId="2" borderId="3" xfId="3" applyNumberFormat="1" applyFont="1" applyFill="1" applyBorder="1" applyAlignment="1">
      <alignment horizontal="center" vertical="center"/>
    </xf>
    <xf numFmtId="165" fontId="4" fillId="2" borderId="4" xfId="3" applyNumberFormat="1" applyFont="1" applyFill="1" applyBorder="1" applyAlignment="1">
      <alignment horizontal="center" vertical="center"/>
    </xf>
    <xf numFmtId="0" fontId="3" fillId="2" borderId="14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horizontal="left" vertical="center"/>
      <protection hidden="1"/>
    </xf>
    <xf numFmtId="0" fontId="3" fillId="2" borderId="5" xfId="3" applyFont="1" applyFill="1" applyBorder="1" applyAlignment="1" applyProtection="1">
      <alignment horizontal="left" vertical="center"/>
      <protection hidden="1"/>
    </xf>
    <xf numFmtId="0" fontId="3" fillId="2" borderId="6" xfId="3" applyFont="1" applyFill="1" applyBorder="1" applyAlignment="1" applyProtection="1">
      <alignment horizontal="left" vertical="center"/>
      <protection hidden="1"/>
    </xf>
    <xf numFmtId="0" fontId="3" fillId="2" borderId="12" xfId="3" applyFont="1" applyFill="1" applyBorder="1" applyAlignment="1" applyProtection="1">
      <alignment horizontal="left" vertical="center"/>
      <protection hidden="1"/>
    </xf>
    <xf numFmtId="0" fontId="3" fillId="2" borderId="9" xfId="3" applyFont="1" applyFill="1" applyBorder="1" applyAlignment="1" applyProtection="1">
      <alignment horizontal="left" vertical="center"/>
      <protection hidden="1"/>
    </xf>
    <xf numFmtId="0" fontId="3" fillId="2" borderId="11" xfId="3" applyFont="1" applyFill="1" applyBorder="1" applyAlignment="1" applyProtection="1">
      <alignment vertical="center"/>
      <protection hidden="1"/>
    </xf>
    <xf numFmtId="0" fontId="0" fillId="3" borderId="0" xfId="0" applyFill="1"/>
    <xf numFmtId="0" fontId="8" fillId="3" borderId="15" xfId="0" applyFont="1" applyFill="1" applyBorder="1" applyAlignment="1">
      <alignment horizontal="center"/>
    </xf>
    <xf numFmtId="0" fontId="9" fillId="0" borderId="15" xfId="0" applyFont="1" applyBorder="1"/>
    <xf numFmtId="0" fontId="0" fillId="4" borderId="0" xfId="0" applyFill="1"/>
    <xf numFmtId="9" fontId="9" fillId="0" borderId="15" xfId="2" applyFont="1" applyBorder="1"/>
    <xf numFmtId="9" fontId="9" fillId="0" borderId="15" xfId="2" applyNumberFormat="1" applyFont="1" applyBorder="1"/>
    <xf numFmtId="43" fontId="9" fillId="0" borderId="15" xfId="0" applyNumberFormat="1" applyFont="1" applyBorder="1"/>
    <xf numFmtId="0" fontId="11" fillId="0" borderId="15" xfId="0" applyFont="1" applyBorder="1"/>
    <xf numFmtId="44" fontId="0" fillId="0" borderId="15" xfId="4" applyFont="1" applyBorder="1"/>
    <xf numFmtId="44" fontId="0" fillId="0" borderId="16" xfId="4" applyFont="1" applyBorder="1"/>
    <xf numFmtId="44" fontId="0" fillId="0" borderId="17" xfId="4" applyFont="1" applyBorder="1"/>
    <xf numFmtId="44" fontId="0" fillId="0" borderId="18" xfId="0" applyNumberFormat="1" applyBorder="1"/>
    <xf numFmtId="0" fontId="11" fillId="0" borderId="19" xfId="0" applyFont="1" applyBorder="1"/>
    <xf numFmtId="0" fontId="11" fillId="0" borderId="20" xfId="0" applyFont="1" applyBorder="1"/>
    <xf numFmtId="0" fontId="11" fillId="0" borderId="15" xfId="0" applyFont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 textRotation="90"/>
    </xf>
    <xf numFmtId="0" fontId="8" fillId="2" borderId="5" xfId="0" applyFont="1" applyFill="1" applyBorder="1" applyAlignment="1">
      <alignment horizontal="center" vertical="center" textRotation="90"/>
    </xf>
    <xf numFmtId="0" fontId="11" fillId="0" borderId="15" xfId="0" applyFont="1" applyBorder="1" applyAlignment="1">
      <alignment horizontal="center"/>
    </xf>
    <xf numFmtId="0" fontId="11" fillId="0" borderId="0" xfId="0" applyFont="1" applyAlignment="1">
      <alignment horizontal="center"/>
    </xf>
    <xf numFmtId="9" fontId="3" fillId="0" borderId="12" xfId="2" applyNumberFormat="1" applyFont="1" applyFill="1" applyBorder="1" applyAlignment="1" applyProtection="1">
      <alignment horizontal="center" vertical="center"/>
      <protection hidden="1"/>
    </xf>
    <xf numFmtId="9" fontId="3" fillId="0" borderId="0" xfId="2" applyNumberFormat="1" applyFont="1" applyFill="1" applyBorder="1" applyAlignment="1" applyProtection="1">
      <alignment horizontal="center" vertical="center"/>
      <protection hidden="1"/>
    </xf>
    <xf numFmtId="9" fontId="3" fillId="0" borderId="13" xfId="2" applyNumberFormat="1" applyFont="1" applyFill="1" applyBorder="1" applyAlignment="1" applyProtection="1">
      <alignment horizontal="center" vertical="center"/>
      <protection hidden="1"/>
    </xf>
    <xf numFmtId="9" fontId="3" fillId="0" borderId="9" xfId="2" applyFont="1" applyFill="1" applyBorder="1" applyAlignment="1" applyProtection="1">
      <alignment horizontal="center" vertical="center"/>
      <protection hidden="1"/>
    </xf>
    <xf numFmtId="9" fontId="3" fillId="0" borderId="1" xfId="2" applyFont="1" applyFill="1" applyBorder="1" applyAlignment="1" applyProtection="1">
      <alignment horizontal="center" vertical="center"/>
      <protection hidden="1"/>
    </xf>
    <xf numFmtId="9" fontId="3" fillId="0" borderId="10" xfId="2" applyFont="1" applyFill="1" applyBorder="1" applyAlignment="1" applyProtection="1">
      <alignment horizontal="center" vertical="center"/>
      <protection hidden="1"/>
    </xf>
  </cellXfs>
  <cellStyles count="5">
    <cellStyle name="Millares" xfId="1" builtinId="3"/>
    <cellStyle name="Moneda" xfId="4" builtinId="4"/>
    <cellStyle name="Normal" xfId="0" builtinId="0"/>
    <cellStyle name="Porcentaje" xfId="2" builtinId="5"/>
    <cellStyle name="Texto explicativo" xfId="3" builtinId="53"/>
  </cellStyles>
  <dxfs count="0"/>
  <tableStyles count="0" defaultTableStyle="TableStyleMedium2" defaultPivotStyle="PivotStyleLight16"/>
  <colors>
    <mruColors>
      <color rgb="FFEEB500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Data_work!$C$39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EEB5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0A9B-4D37-ADAE-C47537C09B97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0A9B-4D37-ADAE-C47537C09B97}"/>
              </c:ext>
            </c:extLst>
          </c:dPt>
          <c:val>
            <c:numRef>
              <c:f>Data_work!$D$39:$E$39</c:f>
              <c:numCache>
                <c:formatCode>0%</c:formatCode>
                <c:ptCount val="2"/>
                <c:pt idx="0">
                  <c:v>6.7000000000000004E-2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B-4D37-ADAE-C47537C09B97}"/>
            </c:ext>
          </c:extLst>
        </c:ser>
        <c:ser>
          <c:idx val="0"/>
          <c:order val="1"/>
          <c:tx>
            <c:strRef>
              <c:f>Data_work!$C$39</c:f>
              <c:strCache>
                <c:ptCount val="1"/>
                <c:pt idx="0">
                  <c:v>ROI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explosion val="2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9B-4D37-ADAE-C47537C09B9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A9B-4D37-ADAE-C47537C09B97}"/>
              </c:ext>
            </c:extLst>
          </c:dPt>
          <c:val>
            <c:numRef>
              <c:f>Data_work!$D$39:$E$39</c:f>
              <c:numCache>
                <c:formatCode>0%</c:formatCode>
                <c:ptCount val="2"/>
                <c:pt idx="0">
                  <c:v>6.7000000000000004E-2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9B-4D37-ADAE-C47537C0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Data_work!$R$39:$R$43</c:f>
              <c:strCache>
                <c:ptCount val="5"/>
                <c:pt idx="0">
                  <c:v>Income</c:v>
                </c:pt>
                <c:pt idx="1">
                  <c:v>COGS</c:v>
                </c:pt>
                <c:pt idx="2">
                  <c:v>Total OE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Data_work!$S$39:$S$43</c:f>
              <c:numCache>
                <c:formatCode>_("$"* #,##0.00_);_("$"* \(#,##0.00\);_("$"* "-"??_);_(@_)</c:formatCode>
                <c:ptCount val="5"/>
                <c:pt idx="0">
                  <c:v>7564480</c:v>
                </c:pt>
                <c:pt idx="1">
                  <c:v>3113760</c:v>
                </c:pt>
                <c:pt idx="2">
                  <c:v>2954600</c:v>
                </c:pt>
                <c:pt idx="3">
                  <c:v>224418</c:v>
                </c:pt>
                <c:pt idx="4">
                  <c:v>1271702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04E-ADB0-65741608E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38416"/>
        <c:axId val="951738832"/>
      </c:radarChart>
      <c:catAx>
        <c:axId val="9517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1738832"/>
        <c:crosses val="autoZero"/>
        <c:auto val="1"/>
        <c:lblAlgn val="ctr"/>
        <c:lblOffset val="100"/>
        <c:noMultiLvlLbl val="0"/>
      </c:catAx>
      <c:valAx>
        <c:axId val="9517388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17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Data_work!$C$40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1-D42C-4BCC-A847-A5C740A736A5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D42C-4BCC-A847-A5C740A736A5}"/>
              </c:ext>
            </c:extLst>
          </c:dPt>
          <c:dLbls>
            <c:delete val="1"/>
          </c:dLbls>
          <c:val>
            <c:numRef>
              <c:f>Data_work!$D$40:$E$40</c:f>
              <c:numCache>
                <c:formatCode>0%</c:formatCode>
                <c:ptCount val="2"/>
                <c:pt idx="0">
                  <c:v>0.1681149266043403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2C-4BCC-A847-A5C740A736A5}"/>
            </c:ext>
          </c:extLst>
        </c:ser>
        <c:ser>
          <c:idx val="0"/>
          <c:order val="1"/>
          <c:tx>
            <c:strRef>
              <c:f>Data_work!$C$40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6-D42C-4BCC-A847-A5C740A736A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8-D42C-4BCC-A847-A5C740A736A5}"/>
              </c:ext>
            </c:extLst>
          </c:dPt>
          <c:dLbls>
            <c:delete val="1"/>
          </c:dLbls>
          <c:val>
            <c:numRef>
              <c:f>Data_work!$D$40:$E$40</c:f>
              <c:numCache>
                <c:formatCode>0%</c:formatCode>
                <c:ptCount val="2"/>
                <c:pt idx="0">
                  <c:v>0.1681149266043403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2C-4BCC-A847-A5C740A736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Data_work!$C$41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rgbClr val="EEB500"/>
            </a:solidFill>
          </c:spPr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F616-4E65-A118-7A81CB9D8329}"/>
              </c:ext>
            </c:extLst>
          </c:dPt>
          <c:dLbls>
            <c:delete val="1"/>
          </c:dLbls>
          <c:val>
            <c:numRef>
              <c:f>Data_work!$D$41:$E$41</c:f>
              <c:numCache>
                <c:formatCode>0%</c:formatCode>
                <c:ptCount val="2"/>
                <c:pt idx="0">
                  <c:v>2.2333333333333334E-2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6-4E65-A118-7A81CB9D8329}"/>
            </c:ext>
          </c:extLst>
        </c:ser>
        <c:ser>
          <c:idx val="0"/>
          <c:order val="1"/>
          <c:tx>
            <c:strRef>
              <c:f>Data_work!$C$41</c:f>
              <c:strCache>
                <c:ptCount val="1"/>
                <c:pt idx="0">
                  <c:v>ROA</c:v>
                </c:pt>
              </c:strCache>
            </c:strRef>
          </c:tx>
          <c:spPr>
            <a:noFill/>
          </c:spPr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4-F616-4E65-A118-7A81CB9D8329}"/>
              </c:ext>
            </c:extLst>
          </c:dPt>
          <c:dLbls>
            <c:delete val="1"/>
          </c:dLbls>
          <c:val>
            <c:numRef>
              <c:f>Data_work!$D$41:$E$41</c:f>
              <c:numCache>
                <c:formatCode>0%</c:formatCode>
                <c:ptCount val="2"/>
                <c:pt idx="0">
                  <c:v>2.2333333333333334E-2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6-4E65-A118-7A81CB9D83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37224383353019"/>
          <c:y val="9.2723258101290507E-2"/>
          <c:w val="0.44518648200457761"/>
          <c:h val="0.85429202298368634"/>
        </c:manualLayout>
      </c:layout>
      <c:doughnutChart>
        <c:varyColors val="1"/>
        <c:ser>
          <c:idx val="1"/>
          <c:order val="0"/>
          <c:tx>
            <c:strRef>
              <c:f>Data_work!$C$42</c:f>
              <c:strCache>
                <c:ptCount val="1"/>
                <c:pt idx="0">
                  <c:v>Quick Ratio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1-4559-4331-8979-8E47C2F238F3}"/>
              </c:ext>
            </c:extLst>
          </c:dPt>
          <c:dLbls>
            <c:delete val="1"/>
          </c:dLbls>
          <c:val>
            <c:numRef>
              <c:f>Data_work!$D$42:$E$42</c:f>
              <c:numCache>
                <c:formatCode>_(* #,##0.00_);_(* \(#,##0.00\);_(* "-"??_);_(@_)</c:formatCode>
                <c:ptCount val="2"/>
                <c:pt idx="0" formatCode="General">
                  <c:v>1.7050000000000003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59-4331-8979-8E47C2F238F3}"/>
            </c:ext>
          </c:extLst>
        </c:ser>
        <c:ser>
          <c:idx val="0"/>
          <c:order val="1"/>
          <c:tx>
            <c:strRef>
              <c:f>Data_work!$C$42</c:f>
              <c:strCache>
                <c:ptCount val="1"/>
                <c:pt idx="0">
                  <c:v>Quick Ratio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4559-4331-8979-8E47C2F238F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7-4559-4331-8979-8E47C2F238F3}"/>
              </c:ext>
            </c:extLst>
          </c:dPt>
          <c:dLbls>
            <c:delete val="1"/>
          </c:dLbls>
          <c:val>
            <c:numRef>
              <c:f>Data_work!$D$42:$E$42</c:f>
              <c:numCache>
                <c:formatCode>_(* #,##0.00_);_(* \(#,##0.00\);_(* "-"??_);_(@_)</c:formatCode>
                <c:ptCount val="2"/>
                <c:pt idx="0" formatCode="General">
                  <c:v>1.7050000000000003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9-4331-8979-8E47C2F238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15266841644791"/>
          <c:y val="6.7553951589384667E-2"/>
          <c:w val="0.54573162729658797"/>
          <c:h val="0.88158938466025083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Data_work!$R$39:$R$43</c:f>
              <c:strCache>
                <c:ptCount val="5"/>
                <c:pt idx="0">
                  <c:v>Income</c:v>
                </c:pt>
                <c:pt idx="1">
                  <c:v>COGS</c:v>
                </c:pt>
                <c:pt idx="2">
                  <c:v>Total OE</c:v>
                </c:pt>
                <c:pt idx="3">
                  <c:v>Tax</c:v>
                </c:pt>
                <c:pt idx="4">
                  <c:v>Net Profit   </c:v>
                </c:pt>
              </c:strCache>
            </c:strRef>
          </c:cat>
          <c:val>
            <c:numRef>
              <c:f>Data_work!$S$39:$S$43</c:f>
              <c:numCache>
                <c:formatCode>_("$"* #,##0.00_);_("$"* \(#,##0.00\);_("$"* "-"??_);_(@_)</c:formatCode>
                <c:ptCount val="5"/>
                <c:pt idx="0">
                  <c:v>7564480</c:v>
                </c:pt>
                <c:pt idx="1">
                  <c:v>3113760</c:v>
                </c:pt>
                <c:pt idx="2">
                  <c:v>2954600</c:v>
                </c:pt>
                <c:pt idx="3">
                  <c:v>224418</c:v>
                </c:pt>
                <c:pt idx="4">
                  <c:v>1271702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B-4E13-A2DF-3FF32036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38416"/>
        <c:axId val="951738832"/>
      </c:radarChart>
      <c:catAx>
        <c:axId val="9517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1738832"/>
        <c:crosses val="autoZero"/>
        <c:auto val="1"/>
        <c:lblAlgn val="ctr"/>
        <c:lblOffset val="100"/>
        <c:noMultiLvlLbl val="0"/>
      </c:catAx>
      <c:valAx>
        <c:axId val="951738832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95173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Data_work!$C$39</c:f>
              <c:strCache>
                <c:ptCount val="1"/>
                <c:pt idx="0">
                  <c:v>ROI</c:v>
                </c:pt>
              </c:strCache>
            </c:strRef>
          </c:tx>
          <c:dPt>
            <c:idx val="0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9-5888-4898-B07A-4C04E0AC3252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A-5888-4898-B07A-4C04E0AC3252}"/>
              </c:ext>
            </c:extLst>
          </c:dPt>
          <c:dLbls>
            <c:delete val="1"/>
          </c:dLbls>
          <c:val>
            <c:numRef>
              <c:f>Data_work!$D$39:$E$39</c:f>
              <c:numCache>
                <c:formatCode>0%</c:formatCode>
                <c:ptCount val="2"/>
                <c:pt idx="0">
                  <c:v>6.7000000000000004E-2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88-4898-B07A-4C04E0AC3252}"/>
            </c:ext>
          </c:extLst>
        </c:ser>
        <c:ser>
          <c:idx val="0"/>
          <c:order val="1"/>
          <c:tx>
            <c:strRef>
              <c:f>Data_work!$C$39</c:f>
              <c:strCache>
                <c:ptCount val="1"/>
                <c:pt idx="0">
                  <c:v>ROI</c:v>
                </c:pt>
              </c:strCache>
            </c:strRef>
          </c:tx>
          <c:dPt>
            <c:idx val="0"/>
            <c:bubble3D val="0"/>
            <c:explosion val="2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88-4898-B07A-4C04E0AC325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888-4898-B07A-4C04E0AC325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Data_work!$D$39:$E$39</c:f>
              <c:numCache>
                <c:formatCode>0%</c:formatCode>
                <c:ptCount val="2"/>
                <c:pt idx="0">
                  <c:v>6.7000000000000004E-2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88-4898-B07A-4C04E0AC32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Data_work!$C$40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1-A755-413C-95F3-1C3108F8526F}"/>
              </c:ext>
            </c:extLst>
          </c:dPt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A755-413C-95F3-1C3108F8526F}"/>
              </c:ext>
            </c:extLst>
          </c:dPt>
          <c:dLbls>
            <c:delete val="1"/>
          </c:dLbls>
          <c:val>
            <c:numRef>
              <c:f>Data_work!$D$40:$E$40</c:f>
              <c:numCache>
                <c:formatCode>0%</c:formatCode>
                <c:ptCount val="2"/>
                <c:pt idx="0">
                  <c:v>0.1681149266043403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5-413C-95F3-1C3108F8526F}"/>
            </c:ext>
          </c:extLst>
        </c:ser>
        <c:ser>
          <c:idx val="0"/>
          <c:order val="1"/>
          <c:tx>
            <c:strRef>
              <c:f>Data_work!$C$40</c:f>
              <c:strCache>
                <c:ptCount val="1"/>
                <c:pt idx="0">
                  <c:v>Net Profit Margin Ratio(NPM)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6-A755-413C-95F3-1C3108F8526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8-A755-413C-95F3-1C3108F8526F}"/>
              </c:ext>
            </c:extLst>
          </c:dPt>
          <c:dLbls>
            <c:dLbl>
              <c:idx val="1"/>
              <c:layout>
                <c:manualLayout>
                  <c:x val="-5.4580896686159883E-2"/>
                  <c:y val="-1.5414258188824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5-413C-95F3-1C3108F8526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Data_work!$D$40:$E$40</c:f>
              <c:numCache>
                <c:formatCode>0%</c:formatCode>
                <c:ptCount val="2"/>
                <c:pt idx="0">
                  <c:v>0.1681149266043403</c:v>
                </c:pt>
                <c:pt idx="1">
                  <c:v>0.59757577285943153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55-413C-95F3-1C3108F852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Data_work!$C$41</c:f>
              <c:strCache>
                <c:ptCount val="1"/>
                <c:pt idx="0">
                  <c:v>ROA</c:v>
                </c:pt>
              </c:strCache>
            </c:strRef>
          </c:tx>
          <c:spPr>
            <a:solidFill>
              <a:srgbClr val="EEB500"/>
            </a:solidFill>
          </c:spPr>
          <c:dPt>
            <c:idx val="1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3-4B4E-44B5-8266-3EF4E51BD7D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Data_work!$D$41:$E$41</c:f>
              <c:numCache>
                <c:formatCode>0%</c:formatCode>
                <c:ptCount val="2"/>
                <c:pt idx="0">
                  <c:v>2.2333333333333334E-2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E-44B5-8266-3EF4E51BD7DF}"/>
            </c:ext>
          </c:extLst>
        </c:ser>
        <c:ser>
          <c:idx val="0"/>
          <c:order val="1"/>
          <c:tx>
            <c:strRef>
              <c:f>Data_work!$C$41</c:f>
              <c:strCache>
                <c:ptCount val="1"/>
                <c:pt idx="0">
                  <c:v>ROA</c:v>
                </c:pt>
              </c:strCache>
            </c:strRef>
          </c:tx>
          <c:spPr>
            <a:noFill/>
          </c:spPr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8-4B4E-44B5-8266-3EF4E51BD7DF}"/>
              </c:ext>
            </c:extLst>
          </c:dPt>
          <c:dLbls>
            <c:delete val="1"/>
          </c:dLbls>
          <c:val>
            <c:numRef>
              <c:f>Data_work!$D$41:$E$41</c:f>
              <c:numCache>
                <c:formatCode>0%</c:formatCode>
                <c:ptCount val="2"/>
                <c:pt idx="0">
                  <c:v>2.2333333333333334E-2</c:v>
                </c:pt>
                <c:pt idx="1">
                  <c:v>2.8750000000000005E-2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4E-44B5-8266-3EF4E51BD7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Data_work!$C$42</c:f>
              <c:strCache>
                <c:ptCount val="1"/>
                <c:pt idx="0">
                  <c:v>Quick Ratio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solidFill>
                <a:srgbClr val="EEB500"/>
              </a:solidFill>
            </c:spPr>
            <c:extLst>
              <c:ext xmlns:c16="http://schemas.microsoft.com/office/drawing/2014/chart" uri="{C3380CC4-5D6E-409C-BE32-E72D297353CC}">
                <c16:uniqueId val="{00000007-5611-4BAB-A5F1-968EB026711B}"/>
              </c:ext>
            </c:extLst>
          </c:dPt>
          <c:dLbls>
            <c:dLbl>
              <c:idx val="1"/>
              <c:layout>
                <c:manualLayout>
                  <c:x val="1.9493177387914229E-2"/>
                  <c:y val="-2.31213872832369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11-4BAB-A5F1-968EB02671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Data_work!$D$42:$E$42</c:f>
              <c:numCache>
                <c:formatCode>_(* #,##0.00_);_(* \(#,##0.00\);_(* "-"??_);_(@_)</c:formatCode>
                <c:ptCount val="2"/>
                <c:pt idx="0" formatCode="General">
                  <c:v>1.7050000000000003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1-4BAB-A5F1-968EB026711B}"/>
            </c:ext>
          </c:extLst>
        </c:ser>
        <c:ser>
          <c:idx val="0"/>
          <c:order val="1"/>
          <c:tx>
            <c:strRef>
              <c:f>Data_work!$C$42</c:f>
              <c:strCache>
                <c:ptCount val="1"/>
                <c:pt idx="0">
                  <c:v>Quick Ratio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8-5611-4BAB-A5F1-968EB026711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4-5611-4BAB-A5F1-968EB026711B}"/>
              </c:ext>
            </c:extLst>
          </c:dPt>
          <c:dLbls>
            <c:delete val="1"/>
          </c:dLbls>
          <c:val>
            <c:numRef>
              <c:f>Data_work!$D$42:$E$42</c:f>
              <c:numCache>
                <c:formatCode>_(* #,##0.00_);_(* \(#,##0.00\);_(* "-"??_);_(@_)</c:formatCode>
                <c:ptCount val="2"/>
                <c:pt idx="0" formatCode="General">
                  <c:v>1.7050000000000003</c:v>
                </c:pt>
                <c:pt idx="1">
                  <c:v>2.9012500000000001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11-4BAB-A5F1-968EB02671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plotArea>
      <cx:plotAreaRegion>
        <cx:series layoutId="treemap" uniqueId="{264E6B25-46F7-4081-843E-534F28B02AD2}"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rgbClr val="EEB500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s-ES" sz="10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 b="1">
                      <a:solidFill>
                        <a:srgbClr val="EEB500"/>
                      </a:solidFill>
                    </a:defRPr>
                  </a:pPr>
                  <a:r>
                    <a:rPr lang="es-ES" sz="1200" b="1" i="0" u="none" strike="noStrike" baseline="0">
                      <a:solidFill>
                        <a:srgbClr val="EEB500"/>
                      </a:solidFill>
                      <a:latin typeface="Calibri" panose="020F0502020204030204"/>
                    </a:rPr>
                    <a:t>Income
 $7,564,480.00 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 b="1">
                      <a:solidFill>
                        <a:sysClr val="windowText" lastClr="000000"/>
                      </a:solidFill>
                    </a:defRPr>
                  </a:pPr>
                  <a:r>
                    <a:rPr lang="es-ES" sz="12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Expense
 $6,068,360.00 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0EE35EC3-907D-4CC8-A2BC-EE63002A7B86}">
          <cx:spPr>
            <a:solidFill>
              <a:srgbClr val="EEB500"/>
            </a:solidFill>
          </cx:spPr>
          <cx:dataPt idx="5">
            <cx:spPr>
              <a:solidFill>
                <a:sysClr val="windowText" lastClr="000000"/>
              </a:solidFill>
            </cx:spPr>
          </cx:dataPt>
          <cx:dataLabels pos="outEnd">
            <cx:numFmt formatCode="0.00,,&quot;M&quot;" sourceLinked="0"/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5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ysClr val="windowText" lastClr="000000"/>
                </a:solidFill>
              </a:defRPr>
            </a:pPr>
            <a:endParaRPr lang="es-ES" sz="105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plotArea>
      <cx:plotAreaRegion>
        <cx:series layoutId="treemap" uniqueId="{264E6B25-46F7-4081-843E-534F28B02AD2}">
          <cx:dataPt idx="0">
            <cx:spPr>
              <a:solidFill>
                <a:sysClr val="windowText" lastClr="000000"/>
              </a:solidFill>
            </cx:spPr>
          </cx:dataPt>
          <cx:dataPt idx="1">
            <cx:spPr>
              <a:solidFill>
                <a:srgbClr val="EEB500"/>
              </a:solidFill>
            </cx:spPr>
          </cx:dataPt>
          <cx:dataLabels pos="inEnd">
            <cx:numFmt formatCode="Estándar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rgbClr val="EEB500"/>
                      </a:solidFill>
                    </a:defRPr>
                  </a:pPr>
                  <a:r>
                    <a:rPr lang="es-ES" sz="1000" b="1" i="0" u="none" strike="noStrike" baseline="0">
                      <a:solidFill>
                        <a:srgbClr val="EEB500"/>
                      </a:solidFill>
                      <a:latin typeface="Calibri" panose="020F0502020204030204"/>
                    </a:rPr>
                    <a:t>Income</a:t>
                  </a:r>
                </a:p>
                <a:p>
                  <a:pPr algn="ctr" rtl="0">
                    <a:defRPr sz="1000" b="1">
                      <a:solidFill>
                        <a:srgbClr val="EEB500"/>
                      </a:solidFill>
                    </a:defRPr>
                  </a:pPr>
                  <a:r>
                    <a:rPr lang="es-ES" sz="1000" b="1" i="0" u="none" strike="noStrike" baseline="0">
                      <a:solidFill>
                        <a:srgbClr val="EEB500"/>
                      </a:solidFill>
                      <a:latin typeface="Calibri" panose="020F0502020204030204"/>
                    </a:rPr>
                    <a:t> $8,856,000.00 </a:t>
                  </a:r>
                </a:p>
              </cx:txPr>
              <cx:visibility seriesName="0" categoryName="1" value="1"/>
              <cx:separator>
</cx:separato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ysClr val="windowText" lastClr="000000"/>
                      </a:solidFill>
                    </a:defRPr>
                  </a:pPr>
                  <a:r>
                    <a:rPr lang="es-ES" sz="10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Expense</a:t>
                  </a:r>
                </a:p>
                <a:p>
                  <a:pPr algn="ctr" rtl="0">
                    <a:defRPr sz="1000" b="1">
                      <a:solidFill>
                        <a:sysClr val="windowText" lastClr="000000"/>
                      </a:solidFill>
                    </a:defRPr>
                  </a:pPr>
                  <a:r>
                    <a:rPr lang="es-ES" sz="10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 $4,138,400.00 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waterfall" uniqueId="{0EE35EC3-907D-4CC8-A2BC-EE63002A7B86}">
          <cx:spPr>
            <a:solidFill>
              <a:srgbClr val="EEB500"/>
            </a:solidFill>
          </cx:spPr>
          <cx:dataPt idx="5">
            <cx:spPr>
              <a:solidFill>
                <a:sysClr val="windowText" lastClr="000000"/>
              </a:solidFill>
            </cx:spPr>
          </cx:dataPt>
          <cx:dataLabels pos="outEnd">
            <cx:numFmt formatCode="0.00,,&quot;M&quot;" sourceLinked="0"/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5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Data_work!$D$30" fmlaRange="Data_work!$I$30:$I$41" sel="10" val="4"/>
</file>

<file path=xl/ctrlProps/ctrlProp2.xml><?xml version="1.0" encoding="utf-8"?>
<formControlPr xmlns="http://schemas.microsoft.com/office/spreadsheetml/2009/9/main" objectType="Drop" dropStyle="combo" dx="22" fmlaLink="$D$30" fmlaRange="$I$30:$I$41" sel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'Cover Page'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'Detailed Report'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svg"/><Relationship Id="rId7" Type="http://schemas.openxmlformats.org/officeDocument/2006/relationships/hyperlink" Target="#Dashboard!A1"/><Relationship Id="rId2" Type="http://schemas.openxmlformats.org/officeDocument/2006/relationships/image" Target="../media/image2.png"/><Relationship Id="rId1" Type="http://schemas.openxmlformats.org/officeDocument/2006/relationships/hyperlink" Target="#'Cover Page'!A1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hyperlink" Target="#'Detailed Report'!A1"/><Relationship Id="rId9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Cover Page'!A1"/><Relationship Id="rId13" Type="http://schemas.openxmlformats.org/officeDocument/2006/relationships/image" Target="../media/image5.svg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image" Target="../media/image4.png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openxmlformats.org/officeDocument/2006/relationships/hyperlink" Target="#'Detailed Report'!A1"/><Relationship Id="rId5" Type="http://schemas.microsoft.com/office/2014/relationships/chartEx" Target="../charts/chartEx1.xml"/><Relationship Id="rId15" Type="http://schemas.openxmlformats.org/officeDocument/2006/relationships/image" Target="../media/image6.png"/><Relationship Id="rId10" Type="http://schemas.openxmlformats.org/officeDocument/2006/relationships/image" Target="../media/image3.svg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0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114300</xdr:colOff>
      <xdr:row>27</xdr:row>
      <xdr:rowOff>59794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58300" cy="5203294"/>
        </a:xfrm>
        <a:prstGeom prst="rect">
          <a:avLst/>
        </a:prstGeom>
      </xdr:spPr>
    </xdr:pic>
    <xdr:clientData/>
  </xdr:twoCellAnchor>
  <xdr:twoCellAnchor>
    <xdr:from>
      <xdr:col>12</xdr:col>
      <xdr:colOff>238121</xdr:colOff>
      <xdr:row>1</xdr:row>
      <xdr:rowOff>41522</xdr:rowOff>
    </xdr:from>
    <xdr:to>
      <xdr:col>14</xdr:col>
      <xdr:colOff>214519</xdr:colOff>
      <xdr:row>5</xdr:row>
      <xdr:rowOff>8185</xdr:rowOff>
    </xdr:to>
    <xdr:grpSp>
      <xdr:nvGrpSpPr>
        <xdr:cNvPr id="9" name="Grup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9382121" y="232022"/>
          <a:ext cx="1500398" cy="728663"/>
          <a:chOff x="-275335" y="1180065"/>
          <a:chExt cx="2058865" cy="955620"/>
        </a:xfrm>
      </xdr:grpSpPr>
      <xdr:pic>
        <xdr:nvPicPr>
          <xdr:cNvPr id="10" name="Gráfico 9" descr="Periódic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95289" y="1180065"/>
            <a:ext cx="804861" cy="791804"/>
          </a:xfrm>
          <a:prstGeom prst="rect">
            <a:avLst/>
          </a:prstGeom>
        </xdr:spPr>
      </xdr:pic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-275335" y="1826537"/>
            <a:ext cx="2058865" cy="3091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Cover page</a:t>
            </a:r>
          </a:p>
        </xdr:txBody>
      </xdr:sp>
    </xdr:grpSp>
    <xdr:clientData/>
  </xdr:twoCellAnchor>
  <xdr:twoCellAnchor>
    <xdr:from>
      <xdr:col>12</xdr:col>
      <xdr:colOff>242295</xdr:colOff>
      <xdr:row>8</xdr:row>
      <xdr:rowOff>30161</xdr:rowOff>
    </xdr:from>
    <xdr:to>
      <xdr:col>14</xdr:col>
      <xdr:colOff>155380</xdr:colOff>
      <xdr:row>13</xdr:row>
      <xdr:rowOff>45536</xdr:rowOff>
    </xdr:to>
    <xdr:grpSp>
      <xdr:nvGrpSpPr>
        <xdr:cNvPr id="12" name="Grup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9386295" y="1554161"/>
          <a:ext cx="1437085" cy="967875"/>
          <a:chOff x="-230859" y="2628900"/>
          <a:chExt cx="1982474" cy="1240632"/>
        </a:xfrm>
      </xdr:grpSpPr>
      <xdr:pic>
        <xdr:nvPicPr>
          <xdr:cNvPr id="13" name="Gráfico 12" descr="Tabla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408961" y="2628900"/>
            <a:ext cx="735819" cy="723881"/>
          </a:xfrm>
          <a:prstGeom prst="rect">
            <a:avLst/>
          </a:prstGeom>
        </xdr:spPr>
      </xdr:pic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-230859" y="3235781"/>
            <a:ext cx="1982474" cy="633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Ditale</a:t>
            </a:r>
            <a:r>
              <a:rPr lang="es-MX" sz="1400" b="1" baseline="0"/>
              <a:t>d report</a:t>
            </a:r>
          </a:p>
        </xdr:txBody>
      </xdr:sp>
    </xdr:grpSp>
    <xdr:clientData/>
  </xdr:twoCellAnchor>
  <xdr:twoCellAnchor>
    <xdr:from>
      <xdr:col>12</xdr:col>
      <xdr:colOff>266108</xdr:colOff>
      <xdr:row>15</xdr:row>
      <xdr:rowOff>33690</xdr:rowOff>
    </xdr:from>
    <xdr:to>
      <xdr:col>14</xdr:col>
      <xdr:colOff>151240</xdr:colOff>
      <xdr:row>19</xdr:row>
      <xdr:rowOff>25647</xdr:rowOff>
    </xdr:to>
    <xdr:grpSp>
      <xdr:nvGrpSpPr>
        <xdr:cNvPr id="15" name="Grupo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9410108" y="2891190"/>
          <a:ext cx="1409132" cy="753957"/>
          <a:chOff x="-170979" y="3943350"/>
          <a:chExt cx="1943912" cy="976033"/>
        </a:xfrm>
      </xdr:grpSpPr>
      <xdr:pic>
        <xdr:nvPicPr>
          <xdr:cNvPr id="16" name="Gráfico 15" descr="Tendencia al alza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86664" y="3943350"/>
            <a:ext cx="796323" cy="784027"/>
          </a:xfrm>
          <a:prstGeom prst="rect">
            <a:avLst/>
          </a:prstGeom>
        </xdr:spPr>
      </xdr:pic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-170979" y="4614526"/>
            <a:ext cx="1943912" cy="3048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Dashboard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23</xdr:row>
      <xdr:rowOff>154781</xdr:rowOff>
    </xdr:from>
    <xdr:to>
      <xdr:col>15</xdr:col>
      <xdr:colOff>0</xdr:colOff>
      <xdr:row>27</xdr:row>
      <xdr:rowOff>166687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2875" y="5845969"/>
          <a:ext cx="13751719" cy="773906"/>
        </a:xfrm>
        <a:prstGeom prst="rect">
          <a:avLst/>
        </a:prstGeom>
        <a:solidFill>
          <a:srgbClr val="EEB5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1031668</xdr:colOff>
      <xdr:row>23</xdr:row>
      <xdr:rowOff>178594</xdr:rowOff>
    </xdr:from>
    <xdr:to>
      <xdr:col>3</xdr:col>
      <xdr:colOff>773910</xdr:colOff>
      <xdr:row>27</xdr:row>
      <xdr:rowOff>154782</xdr:rowOff>
    </xdr:to>
    <xdr:grpSp>
      <xdr:nvGrpSpPr>
        <xdr:cNvPr id="3" name="Grup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460293" y="5869782"/>
          <a:ext cx="1492461" cy="738188"/>
          <a:chOff x="-275335" y="1180065"/>
          <a:chExt cx="2058865" cy="955620"/>
        </a:xfrm>
      </xdr:grpSpPr>
      <xdr:pic>
        <xdr:nvPicPr>
          <xdr:cNvPr id="4" name="Gráfico 3" descr="Periódico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95289" y="1180065"/>
            <a:ext cx="804861" cy="791804"/>
          </a:xfrm>
          <a:prstGeom prst="rect">
            <a:avLst/>
          </a:prstGeom>
        </xdr:spPr>
      </xdr:pic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-275335" y="1826537"/>
            <a:ext cx="2058865" cy="3091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Cover page</a:t>
            </a:r>
          </a:p>
        </xdr:txBody>
      </xdr:sp>
    </xdr:grpSp>
    <xdr:clientData/>
  </xdr:twoCellAnchor>
  <xdr:twoCellAnchor>
    <xdr:from>
      <xdr:col>6</xdr:col>
      <xdr:colOff>821530</xdr:colOff>
      <xdr:row>23</xdr:row>
      <xdr:rowOff>137070</xdr:rowOff>
    </xdr:from>
    <xdr:to>
      <xdr:col>8</xdr:col>
      <xdr:colOff>305990</xdr:colOff>
      <xdr:row>28</xdr:row>
      <xdr:rowOff>142921</xdr:rowOff>
    </xdr:to>
    <xdr:grpSp>
      <xdr:nvGrpSpPr>
        <xdr:cNvPr id="6" name="Grup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929311" y="5828258"/>
          <a:ext cx="1437085" cy="958351"/>
          <a:chOff x="-230859" y="2628900"/>
          <a:chExt cx="1982474" cy="1240632"/>
        </a:xfrm>
      </xdr:grpSpPr>
      <xdr:pic>
        <xdr:nvPicPr>
          <xdr:cNvPr id="7" name="Gráfico 6" descr="Tabla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08961" y="2628900"/>
            <a:ext cx="735819" cy="723881"/>
          </a:xfrm>
          <a:prstGeom prst="rect">
            <a:avLst/>
          </a:prstGeom>
        </xdr:spPr>
      </xdr:pic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-230859" y="3235781"/>
            <a:ext cx="1982474" cy="6337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Ditale</a:t>
            </a:r>
            <a:r>
              <a:rPr lang="es-MX" sz="1400" b="1" baseline="0"/>
              <a:t>d report</a:t>
            </a:r>
          </a:p>
        </xdr:txBody>
      </xdr:sp>
    </xdr:grpSp>
    <xdr:clientData/>
  </xdr:twoCellAnchor>
  <xdr:twoCellAnchor>
    <xdr:from>
      <xdr:col>11</xdr:col>
      <xdr:colOff>595310</xdr:colOff>
      <xdr:row>23</xdr:row>
      <xdr:rowOff>150918</xdr:rowOff>
    </xdr:from>
    <xdr:to>
      <xdr:col>13</xdr:col>
      <xdr:colOff>51817</xdr:colOff>
      <xdr:row>27</xdr:row>
      <xdr:rowOff>142875</xdr:rowOff>
    </xdr:to>
    <xdr:grpSp>
      <xdr:nvGrpSpPr>
        <xdr:cNvPr id="9" name="Grup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0584654" y="5842106"/>
          <a:ext cx="1409132" cy="753957"/>
          <a:chOff x="-170979" y="3943350"/>
          <a:chExt cx="1943912" cy="976033"/>
        </a:xfrm>
      </xdr:grpSpPr>
      <xdr:pic>
        <xdr:nvPicPr>
          <xdr:cNvPr id="10" name="Gráfico 9" descr="Tendencia al alza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386664" y="3943350"/>
            <a:ext cx="796323" cy="784027"/>
          </a:xfrm>
          <a:prstGeom prst="rect">
            <a:avLst/>
          </a:prstGeom>
        </xdr:spPr>
      </xdr:pic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-170979" y="4614526"/>
            <a:ext cx="1943912" cy="3048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Dashboard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28241</xdr:colOff>
      <xdr:row>1</xdr:row>
      <xdr:rowOff>29076</xdr:rowOff>
    </xdr:from>
    <xdr:to>
      <xdr:col>20</xdr:col>
      <xdr:colOff>395378</xdr:colOff>
      <xdr:row>30</xdr:row>
      <xdr:rowOff>50847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92038" y="217779"/>
          <a:ext cx="14879283" cy="5494153"/>
        </a:xfrm>
        <a:prstGeom prst="roundRect">
          <a:avLst>
            <a:gd name="adj" fmla="val 5255"/>
          </a:avLst>
        </a:prstGeom>
        <a:ln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293915</xdr:colOff>
      <xdr:row>4</xdr:row>
      <xdr:rowOff>136071</xdr:rowOff>
    </xdr:from>
    <xdr:to>
      <xdr:col>1</xdr:col>
      <xdr:colOff>598716</xdr:colOff>
      <xdr:row>27</xdr:row>
      <xdr:rowOff>29934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93915" y="898071"/>
          <a:ext cx="1066801" cy="4275363"/>
        </a:xfrm>
        <a:prstGeom prst="roundRect">
          <a:avLst>
            <a:gd name="adj" fmla="val 23112"/>
          </a:avLst>
        </a:prstGeom>
        <a:solidFill>
          <a:srgbClr val="EEB500"/>
        </a:solidFill>
        <a:ln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102054</xdr:colOff>
      <xdr:row>1</xdr:row>
      <xdr:rowOff>48985</xdr:rowOff>
    </xdr:from>
    <xdr:to>
      <xdr:col>20</xdr:col>
      <xdr:colOff>386392</xdr:colOff>
      <xdr:row>30</xdr:row>
      <xdr:rowOff>46264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1532054" y="239485"/>
          <a:ext cx="4094338" cy="5521779"/>
        </a:xfrm>
        <a:prstGeom prst="roundRect">
          <a:avLst>
            <a:gd name="adj" fmla="val 4340"/>
          </a:avLst>
        </a:prstGeom>
        <a:solidFill>
          <a:srgbClr val="FFC000"/>
        </a:solidFill>
        <a:ln>
          <a:solidFill>
            <a:schemeClr val="bg1">
              <a:lumMod val="50000"/>
            </a:schemeClr>
          </a:solidFill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100306</xdr:colOff>
      <xdr:row>4</xdr:row>
      <xdr:rowOff>115465</xdr:rowOff>
    </xdr:from>
    <xdr:to>
      <xdr:col>4</xdr:col>
      <xdr:colOff>728954</xdr:colOff>
      <xdr:row>14</xdr:row>
      <xdr:rowOff>156288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1624306" y="877465"/>
          <a:ext cx="2152648" cy="1945823"/>
          <a:chOff x="2326045" y="834700"/>
          <a:chExt cx="2144873" cy="1984701"/>
        </a:xfrm>
      </xdr:grpSpPr>
      <xdr:sp macro="" textlink="">
        <xdr:nvSpPr>
          <xdr:cNvPr id="5" name="Rectángulo: esquinas redondeadas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326045" y="834700"/>
            <a:ext cx="2144873" cy="1981979"/>
          </a:xfrm>
          <a:prstGeom prst="roundRect">
            <a:avLst>
              <a:gd name="adj" fmla="val 3171"/>
            </a:avLst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2330056" y="837422"/>
            <a:ext cx="122464" cy="1981979"/>
          </a:xfrm>
          <a:prstGeom prst="roundRect">
            <a:avLst>
              <a:gd name="adj" fmla="val 35375"/>
            </a:avLst>
          </a:prstGeom>
          <a:solidFill>
            <a:srgbClr val="FFC000"/>
          </a:soli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5</xdr:col>
      <xdr:colOff>233268</xdr:colOff>
      <xdr:row>4</xdr:row>
      <xdr:rowOff>122073</xdr:rowOff>
    </xdr:from>
    <xdr:to>
      <xdr:col>8</xdr:col>
      <xdr:colOff>103804</xdr:colOff>
      <xdr:row>14</xdr:row>
      <xdr:rowOff>162896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4043268" y="884073"/>
          <a:ext cx="2156536" cy="1945823"/>
          <a:chOff x="2326045" y="834700"/>
          <a:chExt cx="2144873" cy="1984701"/>
        </a:xfrm>
      </xdr:grpSpPr>
      <xdr:sp macro="" textlink="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326045" y="834700"/>
            <a:ext cx="2144873" cy="1981979"/>
          </a:xfrm>
          <a:prstGeom prst="roundRect">
            <a:avLst>
              <a:gd name="adj" fmla="val 3171"/>
            </a:avLst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330056" y="837422"/>
            <a:ext cx="122464" cy="1981979"/>
          </a:xfrm>
          <a:prstGeom prst="roundRect">
            <a:avLst>
              <a:gd name="adj" fmla="val 35375"/>
            </a:avLst>
          </a:prstGeom>
          <a:solidFill>
            <a:srgbClr val="FFC000"/>
          </a:soli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8</xdr:col>
      <xdr:colOff>405105</xdr:colOff>
      <xdr:row>4</xdr:row>
      <xdr:rowOff>128682</xdr:rowOff>
    </xdr:from>
    <xdr:to>
      <xdr:col>11</xdr:col>
      <xdr:colOff>275641</xdr:colOff>
      <xdr:row>14</xdr:row>
      <xdr:rowOff>169505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501105" y="890682"/>
          <a:ext cx="2156536" cy="1945823"/>
          <a:chOff x="2326045" y="834700"/>
          <a:chExt cx="2144873" cy="1984701"/>
        </a:xfrm>
      </xdr:grpSpPr>
      <xdr:sp macro="" textlink="">
        <xdr:nvSpPr>
          <xdr:cNvPr id="14" name="Rectángulo: esquinas redondeada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2326045" y="834700"/>
            <a:ext cx="2144873" cy="1981979"/>
          </a:xfrm>
          <a:prstGeom prst="roundRect">
            <a:avLst>
              <a:gd name="adj" fmla="val 3171"/>
            </a:avLst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2330056" y="837422"/>
            <a:ext cx="122464" cy="1981979"/>
          </a:xfrm>
          <a:prstGeom prst="roundRect">
            <a:avLst>
              <a:gd name="adj" fmla="val 35375"/>
            </a:avLst>
          </a:prstGeom>
          <a:solidFill>
            <a:srgbClr val="FFC000"/>
          </a:soli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11</xdr:col>
      <xdr:colOff>547785</xdr:colOff>
      <xdr:row>4</xdr:row>
      <xdr:rowOff>125574</xdr:rowOff>
    </xdr:from>
    <xdr:to>
      <xdr:col>14</xdr:col>
      <xdr:colOff>418322</xdr:colOff>
      <xdr:row>14</xdr:row>
      <xdr:rowOff>166397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8929785" y="887574"/>
          <a:ext cx="2156537" cy="1945823"/>
          <a:chOff x="2326045" y="834700"/>
          <a:chExt cx="2144873" cy="1984701"/>
        </a:xfrm>
      </xdr:grpSpPr>
      <xdr:sp macro="" textlink="">
        <xdr:nvSpPr>
          <xdr:cNvPr id="17" name="Rectángulo: esquinas redondeadas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2326045" y="834700"/>
            <a:ext cx="2144873" cy="1981979"/>
          </a:xfrm>
          <a:prstGeom prst="roundRect">
            <a:avLst>
              <a:gd name="adj" fmla="val 3171"/>
            </a:avLst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8" name="Rectángulo: esquinas redondeadas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2330056" y="837422"/>
            <a:ext cx="122464" cy="1981979"/>
          </a:xfrm>
          <a:prstGeom prst="roundRect">
            <a:avLst>
              <a:gd name="adj" fmla="val 35375"/>
            </a:avLst>
          </a:prstGeom>
          <a:solidFill>
            <a:srgbClr val="FFC000"/>
          </a:soli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6</xdr:col>
      <xdr:colOff>585107</xdr:colOff>
      <xdr:row>16</xdr:row>
      <xdr:rowOff>77365</xdr:rowOff>
    </xdr:from>
    <xdr:to>
      <xdr:col>14</xdr:col>
      <xdr:colOff>698500</xdr:colOff>
      <xdr:row>29</xdr:row>
      <xdr:rowOff>163286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5157107" y="3125365"/>
          <a:ext cx="6209393" cy="2562421"/>
          <a:chOff x="2326045" y="834700"/>
          <a:chExt cx="2144873" cy="1984701"/>
        </a:xfrm>
      </xdr:grpSpPr>
      <xdr:sp macro="" textlink="">
        <xdr:nvSpPr>
          <xdr:cNvPr id="20" name="Rectángulo: esquinas redondeadas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326045" y="834700"/>
            <a:ext cx="2144873" cy="1981979"/>
          </a:xfrm>
          <a:prstGeom prst="roundRect">
            <a:avLst>
              <a:gd name="adj" fmla="val 3171"/>
            </a:avLst>
          </a:prstGeom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21" name="Rectángulo: esquinas redondeada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2330056" y="837422"/>
            <a:ext cx="122464" cy="1981979"/>
          </a:xfrm>
          <a:prstGeom prst="roundRect">
            <a:avLst>
              <a:gd name="adj" fmla="val 35375"/>
            </a:avLst>
          </a:prstGeom>
          <a:solidFill>
            <a:srgbClr val="FFC000"/>
          </a:solidFill>
          <a:ln>
            <a:solidFill>
              <a:schemeClr val="bg1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</xdr:col>
      <xdr:colOff>562948</xdr:colOff>
      <xdr:row>4</xdr:row>
      <xdr:rowOff>122464</xdr:rowOff>
    </xdr:from>
    <xdr:to>
      <xdr:col>5</xdr:col>
      <xdr:colOff>367392</xdr:colOff>
      <xdr:row>14</xdr:row>
      <xdr:rowOff>150843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701842</xdr:colOff>
      <xdr:row>10</xdr:row>
      <xdr:rowOff>10028</xdr:rowOff>
    </xdr:from>
    <xdr:to>
      <xdr:col>4</xdr:col>
      <xdr:colOff>40106</xdr:colOff>
      <xdr:row>11</xdr:row>
      <xdr:rowOff>120317</xdr:rowOff>
    </xdr:to>
    <xdr:sp macro="" textlink="Data_work!$C$39">
      <xdr:nvSpPr>
        <xdr:cNvPr id="7" name="CuadroTex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225842" y="1915028"/>
          <a:ext cx="862264" cy="30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0955D02-CF5F-4F08-8A52-D8CBE9FBEBDE}" type="TxLink">
            <a:rPr lang="en-US" sz="11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ROI</a:t>
          </a:fld>
          <a:endParaRPr lang="es-MX" sz="105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713873</xdr:colOff>
      <xdr:row>8</xdr:row>
      <xdr:rowOff>82218</xdr:rowOff>
    </xdr:from>
    <xdr:to>
      <xdr:col>4</xdr:col>
      <xdr:colOff>52137</xdr:colOff>
      <xdr:row>10</xdr:row>
      <xdr:rowOff>2007</xdr:rowOff>
    </xdr:to>
    <xdr:sp macro="" textlink="Data_work!$D$3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2237873" y="1606218"/>
          <a:ext cx="862264" cy="30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4E92C49-237B-46BE-B131-23FDAB809776}" type="TxLink">
            <a:rPr lang="en-US" sz="1600" b="1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7%</a:t>
          </a:fld>
          <a:endParaRPr lang="es-MX" sz="16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4</xdr:col>
      <xdr:colOff>333530</xdr:colOff>
      <xdr:row>4</xdr:row>
      <xdr:rowOff>120316</xdr:rowOff>
    </xdr:from>
    <xdr:to>
      <xdr:col>9</xdr:col>
      <xdr:colOff>150395</xdr:colOff>
      <xdr:row>14</xdr:row>
      <xdr:rowOff>150395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129338</xdr:colOff>
      <xdr:row>9</xdr:row>
      <xdr:rowOff>147386</xdr:rowOff>
    </xdr:from>
    <xdr:to>
      <xdr:col>7</xdr:col>
      <xdr:colOff>320842</xdr:colOff>
      <xdr:row>12</xdr:row>
      <xdr:rowOff>120316</xdr:rowOff>
    </xdr:to>
    <xdr:sp macro="" textlink="Data_work!C4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701338" y="1861886"/>
          <a:ext cx="953504" cy="544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C08CC29-7322-4302-A797-6BDDF8547A76}" type="TxLink">
            <a:rPr lang="en-US" sz="11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Net Profit Margin Ratio(NPM)</a:t>
          </a:fld>
          <a:endParaRPr lang="es-MX" sz="11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141369</xdr:colOff>
      <xdr:row>8</xdr:row>
      <xdr:rowOff>29076</xdr:rowOff>
    </xdr:from>
    <xdr:to>
      <xdr:col>7</xdr:col>
      <xdr:colOff>241633</xdr:colOff>
      <xdr:row>9</xdr:row>
      <xdr:rowOff>139365</xdr:rowOff>
    </xdr:to>
    <xdr:sp macro="" textlink="Data_work!D40">
      <xdr:nvSpPr>
        <xdr:cNvPr id="28" name="CuadroText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4713369" y="1553076"/>
          <a:ext cx="862264" cy="30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EA59A46-81BB-43FB-AEEC-A63D4B0B5CC3}" type="TxLink">
            <a:rPr lang="en-US" sz="16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17%</a:t>
          </a:fld>
          <a:endParaRPr lang="es-MX" sz="16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500312</xdr:colOff>
      <xdr:row>4</xdr:row>
      <xdr:rowOff>169446</xdr:rowOff>
    </xdr:from>
    <xdr:to>
      <xdr:col>12</xdr:col>
      <xdr:colOff>240632</xdr:colOff>
      <xdr:row>14</xdr:row>
      <xdr:rowOff>170448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259681</xdr:colOff>
      <xdr:row>10</xdr:row>
      <xdr:rowOff>17044</xdr:rowOff>
    </xdr:from>
    <xdr:to>
      <xdr:col>10</xdr:col>
      <xdr:colOff>359945</xdr:colOff>
      <xdr:row>11</xdr:row>
      <xdr:rowOff>127333</xdr:rowOff>
    </xdr:to>
    <xdr:sp macro="" textlink="Data_work!$C$41">
      <xdr:nvSpPr>
        <xdr:cNvPr id="30" name="CuadroText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7117681" y="1922044"/>
          <a:ext cx="862264" cy="30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E2490B4-0FF7-4F56-9B2C-2C87C4632B9A}" type="TxLink">
            <a:rPr lang="en-US" sz="11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ROA</a:t>
          </a:fld>
          <a:endParaRPr lang="es-MX" sz="11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271712</xdr:colOff>
      <xdr:row>8</xdr:row>
      <xdr:rowOff>89234</xdr:rowOff>
    </xdr:from>
    <xdr:to>
      <xdr:col>10</xdr:col>
      <xdr:colOff>371976</xdr:colOff>
      <xdr:row>10</xdr:row>
      <xdr:rowOff>9023</xdr:rowOff>
    </xdr:to>
    <xdr:sp macro="" textlink="Data_work!$D$41">
      <xdr:nvSpPr>
        <xdr:cNvPr id="31" name="CuadroText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7129712" y="1613234"/>
          <a:ext cx="862264" cy="3007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AF069C8-C2E3-499C-B789-329E5F201733}" type="TxLink">
            <a:rPr lang="en-US" sz="16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2%</a:t>
          </a:fld>
          <a:endParaRPr lang="es-MX" sz="16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491289</xdr:colOff>
      <xdr:row>4</xdr:row>
      <xdr:rowOff>60158</xdr:rowOff>
    </xdr:from>
    <xdr:to>
      <xdr:col>15</xdr:col>
      <xdr:colOff>360947</xdr:colOff>
      <xdr:row>14</xdr:row>
      <xdr:rowOff>72692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21713</xdr:colOff>
      <xdr:row>16</xdr:row>
      <xdr:rowOff>4960</xdr:rowOff>
    </xdr:from>
    <xdr:to>
      <xdr:col>6</xdr:col>
      <xdr:colOff>553641</xdr:colOff>
      <xdr:row>29</xdr:row>
      <xdr:rowOff>133945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713" y="3052960"/>
              <a:ext cx="3579928" cy="2605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124492</xdr:colOff>
      <xdr:row>16</xdr:row>
      <xdr:rowOff>142875</xdr:rowOff>
    </xdr:from>
    <xdr:to>
      <xdr:col>13</xdr:col>
      <xdr:colOff>666750</xdr:colOff>
      <xdr:row>29</xdr:row>
      <xdr:rowOff>110289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Gráfico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0492" y="3190875"/>
              <a:ext cx="4352258" cy="2443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650875</xdr:colOff>
      <xdr:row>4</xdr:row>
      <xdr:rowOff>155575</xdr:rowOff>
    </xdr:from>
    <xdr:to>
      <xdr:col>20</xdr:col>
      <xdr:colOff>650875</xdr:colOff>
      <xdr:row>19</xdr:row>
      <xdr:rowOff>41275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301625</xdr:colOff>
      <xdr:row>19</xdr:row>
      <xdr:rowOff>170730</xdr:rowOff>
    </xdr:from>
    <xdr:to>
      <xdr:col>17</xdr:col>
      <xdr:colOff>412750</xdr:colOff>
      <xdr:row>23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1758583" y="3756084"/>
          <a:ext cx="1638719" cy="584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400" b="1"/>
            <a:t>Income</a:t>
          </a:r>
          <a:r>
            <a:rPr lang="es-MX" sz="1400" b="1" baseline="0"/>
            <a:t> achieved </a:t>
          </a:r>
        </a:p>
        <a:p>
          <a:pPr algn="ctr"/>
          <a:r>
            <a:rPr lang="es-MX" sz="1400" b="1" baseline="0"/>
            <a:t>VS Target</a:t>
          </a:r>
          <a:endParaRPr lang="es-MX" sz="1400" b="1"/>
        </a:p>
      </xdr:txBody>
    </xdr:sp>
    <xdr:clientData/>
  </xdr:twoCellAnchor>
  <xdr:twoCellAnchor>
    <xdr:from>
      <xdr:col>17</xdr:col>
      <xdr:colOff>687660</xdr:colOff>
      <xdr:row>19</xdr:row>
      <xdr:rowOff>161382</xdr:rowOff>
    </xdr:from>
    <xdr:to>
      <xdr:col>20</xdr:col>
      <xdr:colOff>34988</xdr:colOff>
      <xdr:row>22</xdr:row>
      <xdr:rowOff>161745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3672212" y="3746736"/>
          <a:ext cx="1638719" cy="566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Expense reached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+mn-lt"/>
              <a:ea typeface="+mn-ea"/>
              <a:cs typeface="+mn-cs"/>
            </a:rPr>
            <a:t>VS Budget</a:t>
          </a:r>
        </a:p>
      </xdr:txBody>
    </xdr:sp>
    <xdr:clientData/>
  </xdr:twoCellAnchor>
  <xdr:twoCellAnchor>
    <xdr:from>
      <xdr:col>17</xdr:col>
      <xdr:colOff>593067</xdr:colOff>
      <xdr:row>20</xdr:row>
      <xdr:rowOff>8985</xdr:rowOff>
    </xdr:from>
    <xdr:to>
      <xdr:col>17</xdr:col>
      <xdr:colOff>593067</xdr:colOff>
      <xdr:row>28</xdr:row>
      <xdr:rowOff>143774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>
          <a:off x="13577619" y="3783042"/>
          <a:ext cx="0" cy="1644411"/>
        </a:xfrm>
        <a:prstGeom prst="lin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292280</xdr:colOff>
      <xdr:row>22</xdr:row>
      <xdr:rowOff>125441</xdr:rowOff>
    </xdr:from>
    <xdr:to>
      <xdr:col>17</xdr:col>
      <xdr:colOff>403405</xdr:colOff>
      <xdr:row>26</xdr:row>
      <xdr:rowOff>152759</xdr:rowOff>
    </xdr:to>
    <xdr:sp macro="" textlink="Data_work!$D$46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1749238" y="4276903"/>
          <a:ext cx="1638719" cy="782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F4864AF-9743-4654-B9D3-3B0D0CED1D92}" type="TxLink">
            <a:rPr lang="en-US" sz="32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77%</a:t>
          </a:fld>
          <a:endParaRPr lang="es-MX" sz="2800" b="1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17</xdr:col>
      <xdr:colOff>705272</xdr:colOff>
      <xdr:row>22</xdr:row>
      <xdr:rowOff>170731</xdr:rowOff>
    </xdr:from>
    <xdr:to>
      <xdr:col>20</xdr:col>
      <xdr:colOff>52600</xdr:colOff>
      <xdr:row>26</xdr:row>
      <xdr:rowOff>152397</xdr:rowOff>
    </xdr:to>
    <xdr:sp macro="" textlink="Data_work!$D$48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3689824" y="4322193"/>
          <a:ext cx="1638719" cy="73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F6A09B3-DF9E-4D04-9073-36BF7D39BC7E}" type="TxLink">
            <a:rPr lang="en-US" sz="3200" b="0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101%</a:t>
          </a:fld>
          <a:endParaRPr lang="es-MX" sz="3200" b="0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266700</xdr:colOff>
          <xdr:row>1</xdr:row>
          <xdr:rowOff>161925</xdr:rowOff>
        </xdr:from>
        <xdr:to>
          <xdr:col>20</xdr:col>
          <xdr:colOff>228600</xdr:colOff>
          <xdr:row>3</xdr:row>
          <xdr:rowOff>66675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266672</xdr:colOff>
      <xdr:row>6</xdr:row>
      <xdr:rowOff>83304</xdr:rowOff>
    </xdr:from>
    <xdr:to>
      <xdr:col>1</xdr:col>
      <xdr:colOff>578051</xdr:colOff>
      <xdr:row>11</xdr:row>
      <xdr:rowOff>125015</xdr:rowOff>
    </xdr:to>
    <xdr:grpSp>
      <xdr:nvGrpSpPr>
        <xdr:cNvPr id="56" name="Grupo 5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pSpPr/>
      </xdr:nvGrpSpPr>
      <xdr:grpSpPr>
        <a:xfrm>
          <a:off x="266672" y="1226304"/>
          <a:ext cx="1073379" cy="994211"/>
          <a:chOff x="266672" y="1226304"/>
          <a:chExt cx="1073379" cy="994211"/>
        </a:xfrm>
      </xdr:grpSpPr>
      <xdr:pic>
        <xdr:nvPicPr>
          <xdr:cNvPr id="50" name="Gráfico 49" descr="Periódico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95289" y="1226304"/>
            <a:ext cx="804862" cy="791804"/>
          </a:xfrm>
          <a:prstGeom prst="rect">
            <a:avLst/>
          </a:prstGeom>
        </xdr:spPr>
      </xdr:pic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 txBox="1"/>
        </xdr:nvSpPr>
        <xdr:spPr>
          <a:xfrm>
            <a:off x="266672" y="1934427"/>
            <a:ext cx="1073379" cy="2860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Cover page</a:t>
            </a:r>
          </a:p>
        </xdr:txBody>
      </xdr:sp>
    </xdr:grpSp>
    <xdr:clientData/>
  </xdr:twoCellAnchor>
  <xdr:twoCellAnchor>
    <xdr:from>
      <xdr:col>0</xdr:col>
      <xdr:colOff>251194</xdr:colOff>
      <xdr:row>13</xdr:row>
      <xdr:rowOff>152400</xdr:rowOff>
    </xdr:from>
    <xdr:to>
      <xdr:col>1</xdr:col>
      <xdr:colOff>562573</xdr:colOff>
      <xdr:row>20</xdr:row>
      <xdr:rowOff>59532</xdr:rowOff>
    </xdr:to>
    <xdr:grpSp>
      <xdr:nvGrpSpPr>
        <xdr:cNvPr id="55" name="Grupo 5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pSpPr/>
      </xdr:nvGrpSpPr>
      <xdr:grpSpPr>
        <a:xfrm>
          <a:off x="251194" y="2628900"/>
          <a:ext cx="1073379" cy="1240632"/>
          <a:chOff x="251194" y="2628900"/>
          <a:chExt cx="1073379" cy="1240632"/>
        </a:xfrm>
      </xdr:grpSpPr>
      <xdr:pic>
        <xdr:nvPicPr>
          <xdr:cNvPr id="48" name="Gráfico 47" descr="Tabla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408961" y="2628900"/>
            <a:ext cx="735819" cy="723881"/>
          </a:xfrm>
          <a:prstGeom prst="rect">
            <a:avLst/>
          </a:prstGeom>
        </xdr:spPr>
      </xdr:pic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 txBox="1"/>
        </xdr:nvSpPr>
        <xdr:spPr>
          <a:xfrm>
            <a:off x="251194" y="3235780"/>
            <a:ext cx="1073379" cy="633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Ditale</a:t>
            </a:r>
            <a:r>
              <a:rPr lang="es-MX" sz="1400" b="1" baseline="0"/>
              <a:t>d report</a:t>
            </a:r>
          </a:p>
        </xdr:txBody>
      </xdr:sp>
    </xdr:grpSp>
    <xdr:clientData/>
  </xdr:twoCellAnchor>
  <xdr:twoCellAnchor>
    <xdr:from>
      <xdr:col>0</xdr:col>
      <xdr:colOff>223242</xdr:colOff>
      <xdr:row>20</xdr:row>
      <xdr:rowOff>133350</xdr:rowOff>
    </xdr:from>
    <xdr:to>
      <xdr:col>1</xdr:col>
      <xdr:colOff>534621</xdr:colOff>
      <xdr:row>26</xdr:row>
      <xdr:rowOff>9267</xdr:rowOff>
    </xdr:to>
    <xdr:grpSp>
      <xdr:nvGrpSpPr>
        <xdr:cNvPr id="51" name="Grupo 5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pSpPr/>
      </xdr:nvGrpSpPr>
      <xdr:grpSpPr>
        <a:xfrm>
          <a:off x="223242" y="3943350"/>
          <a:ext cx="1073379" cy="1018917"/>
          <a:chOff x="223242" y="3943350"/>
          <a:chExt cx="1073379" cy="1018917"/>
        </a:xfrm>
      </xdr:grpSpPr>
      <xdr:pic>
        <xdr:nvPicPr>
          <xdr:cNvPr id="46" name="Gráfico 45" descr="Tendencia al alza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386664" y="3943350"/>
            <a:ext cx="796323" cy="784027"/>
          </a:xfrm>
          <a:prstGeom prst="rect">
            <a:avLst/>
          </a:prstGeom>
        </xdr:spPr>
      </xdr:pic>
      <xdr:sp macro="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SpPr txBox="1"/>
        </xdr:nvSpPr>
        <xdr:spPr>
          <a:xfrm>
            <a:off x="223242" y="4676179"/>
            <a:ext cx="1073379" cy="2860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MX" sz="1400" b="1"/>
              <a:t>Dashboard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0.37602</cdr:x>
      <cdr:y>0.5281</cdr:y>
    </cdr:from>
    <cdr:to>
      <cdr:x>0.66485</cdr:x>
      <cdr:y>0.82091</cdr:y>
    </cdr:to>
    <cdr:sp macro="" textlink="Data_work!$C$42">
      <cdr:nvSpPr>
        <cdr:cNvPr id="2" name="CuadroTexto 29">
          <a:extLst xmlns:a="http://schemas.openxmlformats.org/drawingml/2006/main">
            <a:ext uri="{FF2B5EF4-FFF2-40B4-BE49-F238E27FC236}">
              <a16:creationId xmlns:a16="http://schemas.microsoft.com/office/drawing/2014/main" id="{221CBAC3-EFF4-4E43-BC6D-59D011C567FB}"/>
            </a:ext>
          </a:extLst>
        </cdr:cNvPr>
        <cdr:cNvSpPr txBox="1"/>
      </cdr:nvSpPr>
      <cdr:spPr>
        <a:xfrm xmlns:a="http://schemas.openxmlformats.org/drawingml/2006/main">
          <a:off x="1383633" y="1012658"/>
          <a:ext cx="1062789" cy="5614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9E3A6186-5525-4A4B-A61B-23F81F817BC9}" type="TxLink">
            <a:rPr lang="en-US" sz="11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Quick Ratio</a:t>
          </a:fld>
          <a:endParaRPr lang="es-MX" sz="11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0.38765</cdr:x>
      <cdr:y>0.35067</cdr:y>
    </cdr:from>
    <cdr:to>
      <cdr:x>0.59401</cdr:x>
      <cdr:y>0.50754</cdr:y>
    </cdr:to>
    <cdr:sp macro="" textlink="Data_work!$D$42">
      <cdr:nvSpPr>
        <cdr:cNvPr id="3" name="CuadroTexto 30">
          <a:extLst xmlns:a="http://schemas.openxmlformats.org/drawingml/2006/main">
            <a:ext uri="{FF2B5EF4-FFF2-40B4-BE49-F238E27FC236}">
              <a16:creationId xmlns:a16="http://schemas.microsoft.com/office/drawing/2014/main" id="{A97B8FE7-2B37-4FFD-AAFD-33CD6B062545}"/>
            </a:ext>
          </a:extLst>
        </cdr:cNvPr>
        <cdr:cNvSpPr txBox="1"/>
      </cdr:nvSpPr>
      <cdr:spPr>
        <a:xfrm xmlns:a="http://schemas.openxmlformats.org/drawingml/2006/main">
          <a:off x="1426410" y="672431"/>
          <a:ext cx="759327" cy="300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5C2ADA91-63DA-4B95-8784-F9F8C5691787}" type="TxLink">
            <a:rPr lang="en-US" sz="16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+mn-ea"/>
              <a:cs typeface="Calibri"/>
            </a:rPr>
            <a:pPr marL="0" indent="0" algn="ctr"/>
            <a:t>1.705</a:t>
          </a:fld>
          <a:endParaRPr lang="es-MX" sz="1600" b="1" i="0" u="none" strike="noStrike">
            <a:solidFill>
              <a:srgbClr val="000000"/>
            </a:solidFill>
            <a:latin typeface="Arial Black" panose="020B0A04020102020204" pitchFamily="34" charset="0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29</xdr:row>
          <xdr:rowOff>19050</xdr:rowOff>
        </xdr:from>
        <xdr:to>
          <xdr:col>7</xdr:col>
          <xdr:colOff>200025</xdr:colOff>
          <xdr:row>30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49</xdr:row>
      <xdr:rowOff>9524</xdr:rowOff>
    </xdr:from>
    <xdr:to>
      <xdr:col>4</xdr:col>
      <xdr:colOff>0</xdr:colOff>
      <xdr:row>57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1581150</xdr:colOff>
      <xdr:row>48</xdr:row>
      <xdr:rowOff>180975</xdr:rowOff>
    </xdr:from>
    <xdr:to>
      <xdr:col>6</xdr:col>
      <xdr:colOff>219075</xdr:colOff>
      <xdr:row>57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48</xdr:row>
      <xdr:rowOff>152400</xdr:rowOff>
    </xdr:from>
    <xdr:to>
      <xdr:col>9</xdr:col>
      <xdr:colOff>9525</xdr:colOff>
      <xdr:row>57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48</xdr:row>
      <xdr:rowOff>95250</xdr:rowOff>
    </xdr:from>
    <xdr:to>
      <xdr:col>11</xdr:col>
      <xdr:colOff>695325</xdr:colOff>
      <xdr:row>57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447676</xdr:colOff>
      <xdr:row>45</xdr:row>
      <xdr:rowOff>28575</xdr:rowOff>
    </xdr:from>
    <xdr:to>
      <xdr:col>15</xdr:col>
      <xdr:colOff>209550</xdr:colOff>
      <xdr:row>56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1" y="9172575"/>
              <a:ext cx="3419474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12988</xdr:colOff>
      <xdr:row>45</xdr:row>
      <xdr:rowOff>865</xdr:rowOff>
    </xdr:from>
    <xdr:to>
      <xdr:col>20</xdr:col>
      <xdr:colOff>411307</xdr:colOff>
      <xdr:row>59</xdr:row>
      <xdr:rowOff>51088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86163" y="9144865"/>
              <a:ext cx="4570269" cy="27457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21</xdr:col>
      <xdr:colOff>509587</xdr:colOff>
      <xdr:row>44</xdr:row>
      <xdr:rowOff>171450</xdr:rowOff>
    </xdr:from>
    <xdr:to>
      <xdr:col>27</xdr:col>
      <xdr:colOff>509587</xdr:colOff>
      <xdr:row>59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8940-5A99-441E-A4D7-F732DE2477C7}">
  <dimension ref="A1"/>
  <sheetViews>
    <sheetView showGridLines="0" zoomScale="95" zoomScaleNormal="95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320C-ADAC-44F0-8EC5-5B9AF5B64B56}">
  <dimension ref="B1:O23"/>
  <sheetViews>
    <sheetView showGridLines="0" showRowColHeaders="0" topLeftCell="A5" zoomScale="80" zoomScaleNormal="80" workbookViewId="0">
      <selection activeCell="I20" sqref="I20"/>
    </sheetView>
  </sheetViews>
  <sheetFormatPr baseColWidth="10" defaultColWidth="11.42578125" defaultRowHeight="15" x14ac:dyDescent="0.25"/>
  <cols>
    <col min="1" max="1" width="2.28515625" customWidth="1"/>
    <col min="2" max="2" width="4.140625" customWidth="1"/>
    <col min="3" max="3" width="26.28515625" style="1" customWidth="1"/>
    <col min="4" max="15" width="14.5703125" style="1" customWidth="1"/>
  </cols>
  <sheetData>
    <row r="1" spans="2:15" ht="15.75" thickBot="1" x14ac:dyDescent="0.3"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2:15" ht="26.25" customHeight="1" x14ac:dyDescent="0.25">
      <c r="B2" s="56" t="s">
        <v>15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8" customHeight="1" x14ac:dyDescent="0.25">
      <c r="B3" s="59" t="s">
        <v>14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8" customHeight="1" thickBot="1" x14ac:dyDescent="0.3">
      <c r="B4" s="62" t="s">
        <v>16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</row>
    <row r="5" spans="2:15" ht="33" customHeight="1" thickBot="1" x14ac:dyDescent="0.3">
      <c r="B5" s="29" t="s">
        <v>23</v>
      </c>
      <c r="C5" s="30" t="s">
        <v>21</v>
      </c>
      <c r="D5" s="31" t="s">
        <v>24</v>
      </c>
      <c r="E5" s="32" t="s">
        <v>25</v>
      </c>
      <c r="F5" s="32" t="s">
        <v>26</v>
      </c>
      <c r="G5" s="33" t="s">
        <v>27</v>
      </c>
      <c r="H5" s="31" t="s">
        <v>28</v>
      </c>
      <c r="I5" s="32" t="s">
        <v>29</v>
      </c>
      <c r="J5" s="32" t="s">
        <v>30</v>
      </c>
      <c r="K5" s="33" t="s">
        <v>31</v>
      </c>
      <c r="L5" s="31" t="s">
        <v>32</v>
      </c>
      <c r="M5" s="32" t="s">
        <v>33</v>
      </c>
      <c r="N5" s="32" t="s">
        <v>34</v>
      </c>
      <c r="O5" s="33" t="s">
        <v>35</v>
      </c>
    </row>
    <row r="6" spans="2:15" ht="18.75" customHeight="1" x14ac:dyDescent="0.25">
      <c r="B6" s="65" t="s">
        <v>15</v>
      </c>
      <c r="C6" s="34" t="s">
        <v>0</v>
      </c>
      <c r="D6" s="9">
        <v>8304345</v>
      </c>
      <c r="E6" s="3">
        <v>7856000</v>
      </c>
      <c r="F6" s="3">
        <v>7933500</v>
      </c>
      <c r="G6" s="5">
        <v>9409500</v>
      </c>
      <c r="H6" s="9">
        <v>8856000</v>
      </c>
      <c r="I6" s="3">
        <v>9594000</v>
      </c>
      <c r="J6" s="3">
        <v>6409500</v>
      </c>
      <c r="K6" s="5">
        <v>7564500</v>
      </c>
      <c r="L6" s="3">
        <v>9594000</v>
      </c>
      <c r="M6" s="3">
        <v>7564480</v>
      </c>
      <c r="N6" s="3">
        <v>8856000</v>
      </c>
      <c r="O6" s="28">
        <v>10533125</v>
      </c>
    </row>
    <row r="7" spans="2:15" ht="18.75" customHeight="1" x14ac:dyDescent="0.25">
      <c r="B7" s="66"/>
      <c r="C7" s="35" t="s">
        <v>1</v>
      </c>
      <c r="D7" s="9">
        <v>2200000</v>
      </c>
      <c r="E7" s="3">
        <v>2015840</v>
      </c>
      <c r="F7" s="3">
        <v>2008800</v>
      </c>
      <c r="G7" s="5">
        <v>2003520</v>
      </c>
      <c r="H7" s="9">
        <v>1173600</v>
      </c>
      <c r="I7" s="3">
        <v>2185920</v>
      </c>
      <c r="J7" s="3">
        <v>3157760</v>
      </c>
      <c r="K7" s="5">
        <v>2177120</v>
      </c>
      <c r="L7" s="3">
        <v>2221120</v>
      </c>
      <c r="M7" s="3">
        <v>3113760</v>
      </c>
      <c r="N7" s="3">
        <v>2175360</v>
      </c>
      <c r="O7" s="5">
        <v>2154240</v>
      </c>
    </row>
    <row r="8" spans="2:15" ht="18.75" customHeight="1" x14ac:dyDescent="0.25">
      <c r="B8" s="66"/>
      <c r="C8" s="35" t="s">
        <v>2</v>
      </c>
      <c r="D8" s="9">
        <f t="shared" ref="D8:O8" si="0">D6-D7</f>
        <v>6104345</v>
      </c>
      <c r="E8" s="3">
        <f t="shared" si="0"/>
        <v>5840160</v>
      </c>
      <c r="F8" s="3">
        <f t="shared" si="0"/>
        <v>5924700</v>
      </c>
      <c r="G8" s="5">
        <f t="shared" si="0"/>
        <v>7405980</v>
      </c>
      <c r="H8" s="9">
        <f t="shared" si="0"/>
        <v>7682400</v>
      </c>
      <c r="I8" s="3">
        <f t="shared" si="0"/>
        <v>7408080</v>
      </c>
      <c r="J8" s="3">
        <f t="shared" si="0"/>
        <v>3251740</v>
      </c>
      <c r="K8" s="5">
        <f t="shared" si="0"/>
        <v>5387380</v>
      </c>
      <c r="L8" s="3">
        <f t="shared" si="0"/>
        <v>7372880</v>
      </c>
      <c r="M8" s="3">
        <f t="shared" si="0"/>
        <v>4450720</v>
      </c>
      <c r="N8" s="3">
        <f t="shared" si="0"/>
        <v>6680640</v>
      </c>
      <c r="O8" s="5">
        <f t="shared" si="0"/>
        <v>8378885</v>
      </c>
    </row>
    <row r="9" spans="2:15" ht="18.75" customHeight="1" x14ac:dyDescent="0.25">
      <c r="B9" s="66"/>
      <c r="C9" s="35" t="s">
        <v>3</v>
      </c>
      <c r="D9" s="9">
        <v>2976700</v>
      </c>
      <c r="E9" s="3">
        <v>3060000</v>
      </c>
      <c r="F9" s="3">
        <v>3034500</v>
      </c>
      <c r="G9" s="5">
        <v>2927400</v>
      </c>
      <c r="H9" s="9">
        <v>2964800</v>
      </c>
      <c r="I9" s="3">
        <v>2976700</v>
      </c>
      <c r="J9" s="3">
        <v>3049800</v>
      </c>
      <c r="K9" s="5">
        <v>3145000</v>
      </c>
      <c r="L9" s="3">
        <v>3403400</v>
      </c>
      <c r="M9" s="3">
        <v>2954600</v>
      </c>
      <c r="N9" s="3">
        <v>2648600</v>
      </c>
      <c r="O9" s="5">
        <v>2454800</v>
      </c>
    </row>
    <row r="10" spans="2:15" ht="18.75" customHeight="1" x14ac:dyDescent="0.25">
      <c r="B10" s="66"/>
      <c r="C10" s="35" t="s">
        <v>4</v>
      </c>
      <c r="D10" s="9">
        <f t="shared" ref="D10:O10" si="1">D7+D9</f>
        <v>5176700</v>
      </c>
      <c r="E10" s="3">
        <f t="shared" si="1"/>
        <v>5075840</v>
      </c>
      <c r="F10" s="3">
        <f t="shared" si="1"/>
        <v>5043300</v>
      </c>
      <c r="G10" s="5">
        <f t="shared" si="1"/>
        <v>4930920</v>
      </c>
      <c r="H10" s="9">
        <f t="shared" si="1"/>
        <v>4138400</v>
      </c>
      <c r="I10" s="3">
        <f t="shared" si="1"/>
        <v>5162620</v>
      </c>
      <c r="J10" s="3">
        <f t="shared" si="1"/>
        <v>6207560</v>
      </c>
      <c r="K10" s="5">
        <f t="shared" si="1"/>
        <v>5322120</v>
      </c>
      <c r="L10" s="3">
        <f t="shared" si="1"/>
        <v>5624520</v>
      </c>
      <c r="M10" s="3">
        <f t="shared" si="1"/>
        <v>6068360</v>
      </c>
      <c r="N10" s="3">
        <f t="shared" si="1"/>
        <v>4823960</v>
      </c>
      <c r="O10" s="5">
        <f t="shared" si="1"/>
        <v>4609040</v>
      </c>
    </row>
    <row r="11" spans="2:15" ht="18.75" customHeight="1" x14ac:dyDescent="0.25">
      <c r="B11" s="66"/>
      <c r="C11" s="35" t="s">
        <v>17</v>
      </c>
      <c r="D11" s="9">
        <f>D8-D9</f>
        <v>3127645</v>
      </c>
      <c r="E11" s="3">
        <f t="shared" ref="E11:O11" si="2">E8-E9</f>
        <v>2780160</v>
      </c>
      <c r="F11" s="3">
        <f t="shared" si="2"/>
        <v>2890200</v>
      </c>
      <c r="G11" s="5">
        <f t="shared" si="2"/>
        <v>4478580</v>
      </c>
      <c r="H11" s="9">
        <f t="shared" si="2"/>
        <v>4717600</v>
      </c>
      <c r="I11" s="3">
        <f t="shared" si="2"/>
        <v>4431380</v>
      </c>
      <c r="J11" s="3">
        <f t="shared" si="2"/>
        <v>201940</v>
      </c>
      <c r="K11" s="5">
        <f t="shared" si="2"/>
        <v>2242380</v>
      </c>
      <c r="L11" s="3">
        <f t="shared" si="2"/>
        <v>3969480</v>
      </c>
      <c r="M11" s="3">
        <f t="shared" si="2"/>
        <v>1496120</v>
      </c>
      <c r="N11" s="3">
        <f t="shared" si="2"/>
        <v>4032040</v>
      </c>
      <c r="O11" s="5">
        <f t="shared" si="2"/>
        <v>5924085</v>
      </c>
    </row>
    <row r="12" spans="2:15" ht="18.75" customHeight="1" x14ac:dyDescent="0.25">
      <c r="B12" s="66"/>
      <c r="C12" s="35" t="s">
        <v>18</v>
      </c>
      <c r="D12" s="9">
        <f>D11*15%</f>
        <v>469146.75</v>
      </c>
      <c r="E12" s="3">
        <f t="shared" ref="E12:O12" si="3">E11*15%</f>
        <v>417024</v>
      </c>
      <c r="F12" s="3">
        <f t="shared" si="3"/>
        <v>433530</v>
      </c>
      <c r="G12" s="5">
        <f t="shared" si="3"/>
        <v>671787</v>
      </c>
      <c r="H12" s="9">
        <f t="shared" si="3"/>
        <v>707640</v>
      </c>
      <c r="I12" s="3">
        <f t="shared" si="3"/>
        <v>664707</v>
      </c>
      <c r="J12" s="3">
        <f t="shared" si="3"/>
        <v>30291</v>
      </c>
      <c r="K12" s="5">
        <f t="shared" si="3"/>
        <v>336357</v>
      </c>
      <c r="L12" s="3">
        <f t="shared" si="3"/>
        <v>595422</v>
      </c>
      <c r="M12" s="3">
        <f t="shared" si="3"/>
        <v>224418</v>
      </c>
      <c r="N12" s="3">
        <f t="shared" si="3"/>
        <v>604806</v>
      </c>
      <c r="O12" s="5">
        <f t="shared" si="3"/>
        <v>888612.75</v>
      </c>
    </row>
    <row r="13" spans="2:15" ht="18.75" customHeight="1" thickBot="1" x14ac:dyDescent="0.3">
      <c r="B13" s="67"/>
      <c r="C13" s="36" t="s">
        <v>5</v>
      </c>
      <c r="D13" s="9">
        <f>D11-D12</f>
        <v>2658498.25</v>
      </c>
      <c r="E13" s="3">
        <f t="shared" ref="E13:O13" si="4">E11-E12</f>
        <v>2363136</v>
      </c>
      <c r="F13" s="3">
        <f t="shared" si="4"/>
        <v>2456670</v>
      </c>
      <c r="G13" s="5">
        <f t="shared" si="4"/>
        <v>3806793</v>
      </c>
      <c r="H13" s="9">
        <f t="shared" si="4"/>
        <v>4009960</v>
      </c>
      <c r="I13" s="3">
        <f t="shared" si="4"/>
        <v>3766673</v>
      </c>
      <c r="J13" s="3">
        <f t="shared" si="4"/>
        <v>171649</v>
      </c>
      <c r="K13" s="5">
        <f t="shared" si="4"/>
        <v>1906023</v>
      </c>
      <c r="L13" s="3">
        <f t="shared" si="4"/>
        <v>3374058</v>
      </c>
      <c r="M13" s="3">
        <f t="shared" si="4"/>
        <v>1271702</v>
      </c>
      <c r="N13" s="3">
        <f t="shared" si="4"/>
        <v>3427234</v>
      </c>
      <c r="O13" s="5">
        <f t="shared" si="4"/>
        <v>5035472.25</v>
      </c>
    </row>
    <row r="14" spans="2:15" ht="18.75" customHeight="1" x14ac:dyDescent="0.25">
      <c r="B14" s="66" t="s">
        <v>22</v>
      </c>
      <c r="C14" s="37" t="s">
        <v>6</v>
      </c>
      <c r="D14" s="12">
        <v>3.2000000000000001E-2</v>
      </c>
      <c r="E14" s="13">
        <v>4.1000000000000002E-2</v>
      </c>
      <c r="F14" s="13">
        <v>2.9000000000000001E-2</v>
      </c>
      <c r="G14" s="14">
        <v>5.1999999999999998E-2</v>
      </c>
      <c r="H14" s="12">
        <v>4.5999999999999999E-2</v>
      </c>
      <c r="I14" s="13">
        <v>6.3E-2</v>
      </c>
      <c r="J14" s="13">
        <v>3.2000000000000001E-2</v>
      </c>
      <c r="K14" s="14">
        <v>4.4999999999999998E-2</v>
      </c>
      <c r="L14" s="12">
        <v>7.5999999999999998E-2</v>
      </c>
      <c r="M14" s="13">
        <v>6.7000000000000004E-2</v>
      </c>
      <c r="N14" s="13">
        <v>3.5000000000000003E-2</v>
      </c>
      <c r="O14" s="14">
        <v>5.2999999999999999E-2</v>
      </c>
    </row>
    <row r="15" spans="2:15" ht="18.75" customHeight="1" x14ac:dyDescent="0.25">
      <c r="B15" s="66"/>
      <c r="C15" s="38" t="s">
        <v>20</v>
      </c>
      <c r="D15" s="21">
        <f>D13/D6</f>
        <v>0.32013340606634239</v>
      </c>
      <c r="E15" s="22">
        <f t="shared" ref="E15:L15" si="5">E13/E6</f>
        <v>0.30080651731160896</v>
      </c>
      <c r="F15" s="22">
        <f>F13/F6</f>
        <v>0.3096577802987332</v>
      </c>
      <c r="G15" s="23">
        <f>G13/G6</f>
        <v>0.40456910569105692</v>
      </c>
      <c r="H15" s="21">
        <f>H13/H6</f>
        <v>0.45279584462511291</v>
      </c>
      <c r="I15" s="22">
        <f>I13/I6</f>
        <v>0.39260715030227228</v>
      </c>
      <c r="J15" s="22">
        <f t="shared" si="5"/>
        <v>2.6780404087682348E-2</v>
      </c>
      <c r="K15" s="23">
        <f t="shared" si="5"/>
        <v>0.25196946262145548</v>
      </c>
      <c r="L15" s="21">
        <f t="shared" si="5"/>
        <v>0.3516841776110069</v>
      </c>
      <c r="M15" s="22">
        <f>M13/M6</f>
        <v>0.1681149266043403</v>
      </c>
      <c r="N15" s="22">
        <f>N13/N6</f>
        <v>0.38699570912375791</v>
      </c>
      <c r="O15" s="23">
        <f>O13/O6</f>
        <v>0.47806061828754526</v>
      </c>
    </row>
    <row r="16" spans="2:15" ht="18.75" customHeight="1" thickBot="1" x14ac:dyDescent="0.3">
      <c r="B16" s="66"/>
      <c r="C16" s="39" t="s">
        <v>10</v>
      </c>
      <c r="D16" s="24">
        <v>1.0666666666666699E-2</v>
      </c>
      <c r="E16" s="25">
        <v>1.3666666666666667E-2</v>
      </c>
      <c r="F16" s="25">
        <v>1.2999999999999999E-2</v>
      </c>
      <c r="G16" s="26">
        <v>1.7333333333333333E-2</v>
      </c>
      <c r="H16" s="24">
        <v>1.5333333333333332E-2</v>
      </c>
      <c r="I16" s="25">
        <v>2.1000000000000001E-2</v>
      </c>
      <c r="J16" s="25">
        <v>2.3000000000000003E-2</v>
      </c>
      <c r="K16" s="26">
        <v>1.4999999999999999E-2</v>
      </c>
      <c r="L16" s="24">
        <v>2.2666666666666668E-2</v>
      </c>
      <c r="M16" s="25">
        <v>2.2333333333333334E-2</v>
      </c>
      <c r="N16" s="25">
        <v>1.6999999999999998E-2</v>
      </c>
      <c r="O16" s="26">
        <v>1.7666666666666667E-2</v>
      </c>
    </row>
    <row r="17" spans="2:15" ht="18.75" customHeight="1" x14ac:dyDescent="0.25">
      <c r="B17" s="66"/>
      <c r="C17" s="35" t="s">
        <v>7</v>
      </c>
      <c r="D17" s="15">
        <v>1.4630000000000003</v>
      </c>
      <c r="E17" s="16">
        <v>1.617</v>
      </c>
      <c r="F17" s="16">
        <v>2.0790000000000002</v>
      </c>
      <c r="G17" s="17">
        <v>2.3210000000000002</v>
      </c>
      <c r="H17" s="15">
        <v>2.1339999999999999</v>
      </c>
      <c r="I17" s="16">
        <v>1.8480000000000001</v>
      </c>
      <c r="J17" s="16">
        <v>1.595</v>
      </c>
      <c r="K17" s="17">
        <v>1.3420000000000001</v>
      </c>
      <c r="L17" s="16">
        <v>1.2210000000000003</v>
      </c>
      <c r="M17" s="16">
        <v>1.7050000000000003</v>
      </c>
      <c r="N17" s="16">
        <v>1.9360000000000002</v>
      </c>
      <c r="O17" s="17">
        <v>1.4630000000000003</v>
      </c>
    </row>
    <row r="18" spans="2:15" ht="18.75" customHeight="1" x14ac:dyDescent="0.25">
      <c r="B18" s="66"/>
      <c r="C18" s="35" t="s">
        <v>8</v>
      </c>
      <c r="D18" s="15">
        <v>4.5210000000000008</v>
      </c>
      <c r="E18" s="16">
        <v>4.0260000000000007</v>
      </c>
      <c r="F18" s="16">
        <v>4.4110000000000005</v>
      </c>
      <c r="G18" s="17">
        <v>4.4880000000000004</v>
      </c>
      <c r="H18" s="15">
        <v>4.5210000000000008</v>
      </c>
      <c r="I18" s="16">
        <v>3.2890000000000006</v>
      </c>
      <c r="J18" s="16">
        <v>3.5420000000000007</v>
      </c>
      <c r="K18" s="17">
        <v>4.0260000000000007</v>
      </c>
      <c r="L18" s="16">
        <v>3.4320000000000004</v>
      </c>
      <c r="M18" s="16">
        <v>3.9050000000000002</v>
      </c>
      <c r="N18" s="16">
        <v>4.2679999999999998</v>
      </c>
      <c r="O18" s="17">
        <v>4.3890000000000002</v>
      </c>
    </row>
    <row r="19" spans="2:15" s="2" customFormat="1" ht="18.75" customHeight="1" x14ac:dyDescent="0.25">
      <c r="B19" s="66"/>
      <c r="C19" s="40" t="s">
        <v>9</v>
      </c>
      <c r="D19" s="18">
        <v>5.1205000000000007</v>
      </c>
      <c r="E19" s="19">
        <v>5.6594999999999995</v>
      </c>
      <c r="F19" s="19">
        <v>7.2765000000000004</v>
      </c>
      <c r="G19" s="20">
        <v>8.1234999999999999</v>
      </c>
      <c r="H19" s="18">
        <v>7.4689999999999994</v>
      </c>
      <c r="I19" s="19">
        <v>6.468</v>
      </c>
      <c r="J19" s="19">
        <v>5.5824999999999996</v>
      </c>
      <c r="K19" s="20">
        <v>4.6970000000000001</v>
      </c>
      <c r="L19" s="19">
        <v>4.2735000000000012</v>
      </c>
      <c r="M19" s="19">
        <v>5.9675000000000011</v>
      </c>
      <c r="N19" s="19">
        <v>6.7760000000000007</v>
      </c>
      <c r="O19" s="20">
        <v>5.1205000000000007</v>
      </c>
    </row>
    <row r="20" spans="2:15" ht="18.75" customHeight="1" x14ac:dyDescent="0.25">
      <c r="B20" s="66"/>
      <c r="C20" s="35" t="s">
        <v>11</v>
      </c>
      <c r="D20" s="9">
        <v>8492400</v>
      </c>
      <c r="E20" s="3">
        <v>9199800</v>
      </c>
      <c r="F20" s="3">
        <v>8798400</v>
      </c>
      <c r="G20" s="5">
        <v>9360000</v>
      </c>
      <c r="H20" s="9">
        <v>9399600</v>
      </c>
      <c r="I20" s="3">
        <v>9518400</v>
      </c>
      <c r="J20" s="3">
        <v>9559800</v>
      </c>
      <c r="K20" s="5">
        <v>8998200</v>
      </c>
      <c r="L20" s="3">
        <v>9698400</v>
      </c>
      <c r="M20" s="3">
        <v>9878400</v>
      </c>
      <c r="N20" s="3">
        <v>9900000</v>
      </c>
      <c r="O20" s="5">
        <v>8998200</v>
      </c>
    </row>
    <row r="21" spans="2:15" ht="18.75" customHeight="1" x14ac:dyDescent="0.25">
      <c r="B21" s="66"/>
      <c r="C21" s="35" t="s">
        <v>19</v>
      </c>
      <c r="D21" s="70">
        <f>IFERROR(IF(D20="","",D6/D20),0)</f>
        <v>0.97785608308605343</v>
      </c>
      <c r="E21" s="71">
        <f t="shared" ref="D21:O21" si="6">IFERROR(IF(E20="","",E6/E20),0)</f>
        <v>0.85393160720885242</v>
      </c>
      <c r="F21" s="71">
        <f t="shared" si="6"/>
        <v>0.90169803600654663</v>
      </c>
      <c r="G21" s="72">
        <f t="shared" si="6"/>
        <v>1.0052884615384616</v>
      </c>
      <c r="H21" s="70">
        <f t="shared" si="6"/>
        <v>0.9421677518192263</v>
      </c>
      <c r="I21" s="71">
        <f t="shared" si="6"/>
        <v>1.0079425113464449</v>
      </c>
      <c r="J21" s="71">
        <f t="shared" si="6"/>
        <v>0.67046381723467019</v>
      </c>
      <c r="K21" s="72">
        <f t="shared" si="6"/>
        <v>0.84066813362672532</v>
      </c>
      <c r="L21" s="71">
        <f t="shared" si="6"/>
        <v>0.98923533778767636</v>
      </c>
      <c r="M21" s="71">
        <f t="shared" si="6"/>
        <v>0.76575963718820861</v>
      </c>
      <c r="N21" s="71">
        <f t="shared" si="6"/>
        <v>0.89454545454545453</v>
      </c>
      <c r="O21" s="72">
        <f t="shared" si="6"/>
        <v>1.1705813384899202</v>
      </c>
    </row>
    <row r="22" spans="2:15" ht="18.75" customHeight="1" x14ac:dyDescent="0.25">
      <c r="B22" s="66"/>
      <c r="C22" s="35" t="s">
        <v>12</v>
      </c>
      <c r="D22" s="9">
        <v>6225400</v>
      </c>
      <c r="E22" s="3">
        <v>6245800</v>
      </c>
      <c r="F22" s="3">
        <v>6065600</v>
      </c>
      <c r="G22" s="5">
        <v>6205000</v>
      </c>
      <c r="H22" s="9">
        <v>6065600</v>
      </c>
      <c r="I22" s="3">
        <v>6111500</v>
      </c>
      <c r="J22" s="3">
        <v>5975500</v>
      </c>
      <c r="K22" s="5">
        <v>6053700</v>
      </c>
      <c r="L22" s="3">
        <v>6048600</v>
      </c>
      <c r="M22" s="3">
        <v>6001000</v>
      </c>
      <c r="N22" s="3">
        <v>6106400</v>
      </c>
      <c r="O22" s="5">
        <v>6045200</v>
      </c>
    </row>
    <row r="23" spans="2:15" ht="18.75" customHeight="1" thickBot="1" x14ac:dyDescent="0.3">
      <c r="B23" s="67"/>
      <c r="C23" s="36" t="s">
        <v>13</v>
      </c>
      <c r="D23" s="73">
        <f>IFERROR(IF(D22="","",D10/D22),0)</f>
        <v>0.83154496096636366</v>
      </c>
      <c r="E23" s="74">
        <f t="shared" ref="E23:O23" si="7">IFERROR(IF(E22="","",E10/E22),0)</f>
        <v>0.81268052131032054</v>
      </c>
      <c r="F23" s="74">
        <f t="shared" si="7"/>
        <v>0.83145937747296228</v>
      </c>
      <c r="G23" s="75">
        <f t="shared" si="7"/>
        <v>0.79466881547139401</v>
      </c>
      <c r="H23" s="73">
        <f t="shared" si="7"/>
        <v>0.68227380638353996</v>
      </c>
      <c r="I23" s="74">
        <f t="shared" si="7"/>
        <v>0.84473860754315633</v>
      </c>
      <c r="J23" s="74">
        <f t="shared" si="7"/>
        <v>1.0388352439126434</v>
      </c>
      <c r="K23" s="75">
        <f t="shared" si="7"/>
        <v>0.87915159324049752</v>
      </c>
      <c r="L23" s="74">
        <f t="shared" si="7"/>
        <v>0.92988790794564036</v>
      </c>
      <c r="M23" s="74">
        <f t="shared" si="7"/>
        <v>1.0112247958673555</v>
      </c>
      <c r="N23" s="74">
        <f t="shared" si="7"/>
        <v>0.78998427878946675</v>
      </c>
      <c r="O23" s="75">
        <f t="shared" si="7"/>
        <v>0.76242969628796398</v>
      </c>
    </row>
  </sheetData>
  <mergeCells count="5">
    <mergeCell ref="B2:O2"/>
    <mergeCell ref="B3:O3"/>
    <mergeCell ref="B4:O4"/>
    <mergeCell ref="B6:B13"/>
    <mergeCell ref="B14:B23"/>
  </mergeCells>
  <conditionalFormatting sqref="D6:O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{128516C3-2116-497B-AFC7-A90545736AE7}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516C3-2116-497B-AFC7-A90545736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D6:O6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62E9-BB05-4B12-8644-ACA7EDBA0D34}">
  <dimension ref="D30"/>
  <sheetViews>
    <sheetView showGridLines="0" tabSelected="1" zoomScale="70" zoomScaleNormal="70" workbookViewId="0"/>
  </sheetViews>
  <sheetFormatPr baseColWidth="10" defaultRowHeight="15" x14ac:dyDescent="0.25"/>
  <cols>
    <col min="1" max="16384" width="11.42578125" style="41"/>
  </cols>
  <sheetData>
    <row r="30" spans="4:4" x14ac:dyDescent="0.25">
      <c r="D30" s="41">
        <v>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15</xdr:col>
                    <xdr:colOff>266700</xdr:colOff>
                    <xdr:row>1</xdr:row>
                    <xdr:rowOff>161925</xdr:rowOff>
                  </from>
                  <to>
                    <xdr:col>20</xdr:col>
                    <xdr:colOff>228600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7064-0BD0-40B9-A1FC-098D552E8310}">
  <dimension ref="A1:Y61"/>
  <sheetViews>
    <sheetView topLeftCell="A29" zoomScaleNormal="100" workbookViewId="0">
      <selection activeCell="O43" sqref="O43"/>
    </sheetView>
  </sheetViews>
  <sheetFormatPr baseColWidth="10" defaultRowHeight="15" x14ac:dyDescent="0.25"/>
  <cols>
    <col min="1" max="1" width="4.42578125" style="44" customWidth="1"/>
    <col min="2" max="2" width="3.85546875" bestFit="1" customWidth="1"/>
    <col min="3" max="3" width="27.42578125" bestFit="1" customWidth="1"/>
    <col min="4" max="4" width="13.140625" bestFit="1" customWidth="1"/>
    <col min="5" max="5" width="15.5703125" bestFit="1" customWidth="1"/>
    <col min="6" max="12" width="13.140625" bestFit="1" customWidth="1"/>
    <col min="13" max="14" width="14.140625" bestFit="1" customWidth="1"/>
    <col min="15" max="15" width="13.42578125" bestFit="1" customWidth="1"/>
    <col min="18" max="18" width="24.5703125" bestFit="1" customWidth="1"/>
    <col min="19" max="19" width="15.140625" bestFit="1" customWidth="1"/>
  </cols>
  <sheetData>
    <row r="1" spans="2:15" ht="15.75" thickBot="1" x14ac:dyDescent="0.3">
      <c r="C1" s="1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2:15" ht="22.5" x14ac:dyDescent="0.25">
      <c r="B2" s="56" t="s">
        <v>15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8.75" x14ac:dyDescent="0.25">
      <c r="B3" s="59" t="s">
        <v>14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9.5" thickBot="1" x14ac:dyDescent="0.3">
      <c r="B4" s="62" t="s">
        <v>16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</row>
    <row r="5" spans="2:15" ht="29.25" thickBot="1" x14ac:dyDescent="0.3">
      <c r="B5" s="29" t="s">
        <v>23</v>
      </c>
      <c r="C5" s="30" t="s">
        <v>21</v>
      </c>
      <c r="D5" s="31" t="s">
        <v>24</v>
      </c>
      <c r="E5" s="32" t="s">
        <v>25</v>
      </c>
      <c r="F5" s="32" t="s">
        <v>26</v>
      </c>
      <c r="G5" s="33" t="s">
        <v>27</v>
      </c>
      <c r="H5" s="31" t="s">
        <v>28</v>
      </c>
      <c r="I5" s="32" t="s">
        <v>29</v>
      </c>
      <c r="J5" s="32" t="s">
        <v>30</v>
      </c>
      <c r="K5" s="33" t="s">
        <v>31</v>
      </c>
      <c r="L5" s="31" t="s">
        <v>32</v>
      </c>
      <c r="M5" s="32" t="s">
        <v>33</v>
      </c>
      <c r="N5" s="32" t="s">
        <v>34</v>
      </c>
      <c r="O5" s="33" t="s">
        <v>35</v>
      </c>
    </row>
    <row r="6" spans="2:15" x14ac:dyDescent="0.25">
      <c r="B6" s="65" t="s">
        <v>15</v>
      </c>
      <c r="C6" s="34" t="s">
        <v>0</v>
      </c>
      <c r="D6" s="9">
        <v>8304345</v>
      </c>
      <c r="E6" s="3">
        <v>7856000</v>
      </c>
      <c r="F6" s="3">
        <v>7933500</v>
      </c>
      <c r="G6" s="5">
        <v>9409500</v>
      </c>
      <c r="H6" s="9">
        <v>8856000</v>
      </c>
      <c r="I6" s="3">
        <v>9594000</v>
      </c>
      <c r="J6" s="3">
        <v>6409500</v>
      </c>
      <c r="K6" s="5">
        <v>7564500</v>
      </c>
      <c r="L6" s="3">
        <v>9594000</v>
      </c>
      <c r="M6" s="3">
        <v>7564480</v>
      </c>
      <c r="N6" s="3">
        <v>8856000</v>
      </c>
      <c r="O6" s="28">
        <v>10533125</v>
      </c>
    </row>
    <row r="7" spans="2:15" x14ac:dyDescent="0.25">
      <c r="B7" s="66"/>
      <c r="C7" s="35" t="s">
        <v>1</v>
      </c>
      <c r="D7" s="9">
        <v>2200000</v>
      </c>
      <c r="E7" s="3">
        <v>2015840</v>
      </c>
      <c r="F7" s="3">
        <v>2008800</v>
      </c>
      <c r="G7" s="5">
        <v>2003520</v>
      </c>
      <c r="H7" s="9">
        <v>1173600</v>
      </c>
      <c r="I7" s="3">
        <v>2185920</v>
      </c>
      <c r="J7" s="3">
        <v>3157760</v>
      </c>
      <c r="K7" s="5">
        <v>2177120</v>
      </c>
      <c r="L7" s="3">
        <v>2221120</v>
      </c>
      <c r="M7" s="3">
        <v>3113760</v>
      </c>
      <c r="N7" s="3">
        <v>2175360</v>
      </c>
      <c r="O7" s="5">
        <v>2154240</v>
      </c>
    </row>
    <row r="8" spans="2:15" x14ac:dyDescent="0.25">
      <c r="B8" s="66"/>
      <c r="C8" s="35" t="s">
        <v>2</v>
      </c>
      <c r="D8" s="9">
        <f t="shared" ref="D8:O8" si="0">D6-D7</f>
        <v>6104345</v>
      </c>
      <c r="E8" s="3">
        <f t="shared" si="0"/>
        <v>5840160</v>
      </c>
      <c r="F8" s="3">
        <f t="shared" si="0"/>
        <v>5924700</v>
      </c>
      <c r="G8" s="5">
        <f t="shared" si="0"/>
        <v>7405980</v>
      </c>
      <c r="H8" s="9">
        <f t="shared" si="0"/>
        <v>7682400</v>
      </c>
      <c r="I8" s="3">
        <f t="shared" si="0"/>
        <v>7408080</v>
      </c>
      <c r="J8" s="3">
        <f t="shared" si="0"/>
        <v>3251740</v>
      </c>
      <c r="K8" s="5">
        <f t="shared" si="0"/>
        <v>5387380</v>
      </c>
      <c r="L8" s="3">
        <f t="shared" si="0"/>
        <v>7372880</v>
      </c>
      <c r="M8" s="3">
        <f t="shared" si="0"/>
        <v>4450720</v>
      </c>
      <c r="N8" s="3">
        <f t="shared" si="0"/>
        <v>6680640</v>
      </c>
      <c r="O8" s="5">
        <f t="shared" si="0"/>
        <v>8378885</v>
      </c>
    </row>
    <row r="9" spans="2:15" x14ac:dyDescent="0.25">
      <c r="B9" s="66"/>
      <c r="C9" s="35" t="s">
        <v>3</v>
      </c>
      <c r="D9" s="9">
        <v>2976700</v>
      </c>
      <c r="E9" s="3">
        <v>3060000</v>
      </c>
      <c r="F9" s="3">
        <v>3034500</v>
      </c>
      <c r="G9" s="5">
        <v>2927400</v>
      </c>
      <c r="H9" s="9">
        <v>2964800</v>
      </c>
      <c r="I9" s="3">
        <v>2976700</v>
      </c>
      <c r="J9" s="3">
        <v>3049800</v>
      </c>
      <c r="K9" s="5">
        <v>3145000</v>
      </c>
      <c r="L9" s="3">
        <v>3403400</v>
      </c>
      <c r="M9" s="3">
        <v>2954600</v>
      </c>
      <c r="N9" s="3">
        <v>2648600</v>
      </c>
      <c r="O9" s="5">
        <v>2454800</v>
      </c>
    </row>
    <row r="10" spans="2:15" x14ac:dyDescent="0.25">
      <c r="B10" s="66"/>
      <c r="C10" s="35" t="s">
        <v>4</v>
      </c>
      <c r="D10" s="9">
        <f t="shared" ref="D10:O10" si="1">D7+D9</f>
        <v>5176700</v>
      </c>
      <c r="E10" s="3">
        <f t="shared" si="1"/>
        <v>5075840</v>
      </c>
      <c r="F10" s="3">
        <f t="shared" si="1"/>
        <v>5043300</v>
      </c>
      <c r="G10" s="5">
        <f t="shared" si="1"/>
        <v>4930920</v>
      </c>
      <c r="H10" s="9">
        <f t="shared" si="1"/>
        <v>4138400</v>
      </c>
      <c r="I10" s="3">
        <f t="shared" si="1"/>
        <v>5162620</v>
      </c>
      <c r="J10" s="3">
        <f t="shared" si="1"/>
        <v>6207560</v>
      </c>
      <c r="K10" s="5">
        <f t="shared" si="1"/>
        <v>5322120</v>
      </c>
      <c r="L10" s="3">
        <f t="shared" si="1"/>
        <v>5624520</v>
      </c>
      <c r="M10" s="3">
        <f t="shared" si="1"/>
        <v>6068360</v>
      </c>
      <c r="N10" s="3">
        <f t="shared" si="1"/>
        <v>4823960</v>
      </c>
      <c r="O10" s="5">
        <f t="shared" si="1"/>
        <v>4609040</v>
      </c>
    </row>
    <row r="11" spans="2:15" x14ac:dyDescent="0.25">
      <c r="B11" s="66"/>
      <c r="C11" s="35" t="s">
        <v>17</v>
      </c>
      <c r="D11" s="9">
        <f>D8-D9</f>
        <v>3127645</v>
      </c>
      <c r="E11" s="3">
        <f t="shared" ref="E11:O11" si="2">E8-E9</f>
        <v>2780160</v>
      </c>
      <c r="F11" s="3">
        <f t="shared" si="2"/>
        <v>2890200</v>
      </c>
      <c r="G11" s="5">
        <f t="shared" si="2"/>
        <v>4478580</v>
      </c>
      <c r="H11" s="9">
        <f t="shared" si="2"/>
        <v>4717600</v>
      </c>
      <c r="I11" s="3">
        <f t="shared" si="2"/>
        <v>4431380</v>
      </c>
      <c r="J11" s="3">
        <f t="shared" si="2"/>
        <v>201940</v>
      </c>
      <c r="K11" s="5">
        <f t="shared" si="2"/>
        <v>2242380</v>
      </c>
      <c r="L11" s="3">
        <f t="shared" si="2"/>
        <v>3969480</v>
      </c>
      <c r="M11" s="3">
        <f t="shared" si="2"/>
        <v>1496120</v>
      </c>
      <c r="N11" s="3">
        <f t="shared" si="2"/>
        <v>4032040</v>
      </c>
      <c r="O11" s="5">
        <f t="shared" si="2"/>
        <v>5924085</v>
      </c>
    </row>
    <row r="12" spans="2:15" x14ac:dyDescent="0.25">
      <c r="B12" s="66"/>
      <c r="C12" s="35" t="s">
        <v>18</v>
      </c>
      <c r="D12" s="9">
        <f>D11*15%</f>
        <v>469146.75</v>
      </c>
      <c r="E12" s="3">
        <f t="shared" ref="E12:O12" si="3">E11*15%</f>
        <v>417024</v>
      </c>
      <c r="F12" s="3">
        <f t="shared" si="3"/>
        <v>433530</v>
      </c>
      <c r="G12" s="5">
        <f t="shared" si="3"/>
        <v>671787</v>
      </c>
      <c r="H12" s="9">
        <f t="shared" si="3"/>
        <v>707640</v>
      </c>
      <c r="I12" s="3">
        <f t="shared" si="3"/>
        <v>664707</v>
      </c>
      <c r="J12" s="3">
        <f t="shared" si="3"/>
        <v>30291</v>
      </c>
      <c r="K12" s="5">
        <f t="shared" si="3"/>
        <v>336357</v>
      </c>
      <c r="L12" s="3">
        <f t="shared" si="3"/>
        <v>595422</v>
      </c>
      <c r="M12" s="3">
        <f t="shared" si="3"/>
        <v>224418</v>
      </c>
      <c r="N12" s="3">
        <f t="shared" si="3"/>
        <v>604806</v>
      </c>
      <c r="O12" s="5">
        <f t="shared" si="3"/>
        <v>888612.75</v>
      </c>
    </row>
    <row r="13" spans="2:15" ht="15.75" thickBot="1" x14ac:dyDescent="0.3">
      <c r="B13" s="67"/>
      <c r="C13" s="36" t="s">
        <v>5</v>
      </c>
      <c r="D13" s="9">
        <f>D11-D12</f>
        <v>2658498.25</v>
      </c>
      <c r="E13" s="3">
        <f t="shared" ref="E13:O13" si="4">E11-E12</f>
        <v>2363136</v>
      </c>
      <c r="F13" s="3">
        <f t="shared" si="4"/>
        <v>2456670</v>
      </c>
      <c r="G13" s="5">
        <f t="shared" si="4"/>
        <v>3806793</v>
      </c>
      <c r="H13" s="9">
        <f t="shared" si="4"/>
        <v>4009960</v>
      </c>
      <c r="I13" s="3">
        <f t="shared" si="4"/>
        <v>3766673</v>
      </c>
      <c r="J13" s="3">
        <f t="shared" si="4"/>
        <v>171649</v>
      </c>
      <c r="K13" s="5">
        <f t="shared" si="4"/>
        <v>1906023</v>
      </c>
      <c r="L13" s="3">
        <f t="shared" si="4"/>
        <v>3374058</v>
      </c>
      <c r="M13" s="3">
        <f t="shared" si="4"/>
        <v>1271702</v>
      </c>
      <c r="N13" s="3">
        <f t="shared" si="4"/>
        <v>3427234</v>
      </c>
      <c r="O13" s="5">
        <f t="shared" si="4"/>
        <v>5035472.25</v>
      </c>
    </row>
    <row r="14" spans="2:15" x14ac:dyDescent="0.25">
      <c r="B14" s="66" t="s">
        <v>22</v>
      </c>
      <c r="C14" s="37" t="s">
        <v>6</v>
      </c>
      <c r="D14" s="12">
        <v>3.2000000000000001E-2</v>
      </c>
      <c r="E14" s="13">
        <v>4.1000000000000002E-2</v>
      </c>
      <c r="F14" s="13">
        <v>2.9000000000000001E-2</v>
      </c>
      <c r="G14" s="14">
        <v>5.1999999999999998E-2</v>
      </c>
      <c r="H14" s="12">
        <v>4.5999999999999999E-2</v>
      </c>
      <c r="I14" s="13">
        <v>6.3E-2</v>
      </c>
      <c r="J14" s="13">
        <v>3.2000000000000001E-2</v>
      </c>
      <c r="K14" s="14">
        <v>4.4999999999999998E-2</v>
      </c>
      <c r="L14" s="12">
        <v>7.5999999999999998E-2</v>
      </c>
      <c r="M14" s="13">
        <v>6.7000000000000004E-2</v>
      </c>
      <c r="N14" s="13">
        <v>3.5000000000000003E-2</v>
      </c>
      <c r="O14" s="14">
        <v>5.2999999999999999E-2</v>
      </c>
    </row>
    <row r="15" spans="2:15" x14ac:dyDescent="0.25">
      <c r="B15" s="66"/>
      <c r="C15" s="38" t="s">
        <v>20</v>
      </c>
      <c r="D15" s="21">
        <f>D13/D6</f>
        <v>0.32013340606634239</v>
      </c>
      <c r="E15" s="22">
        <f t="shared" ref="E15:L15" si="5">E13/E6</f>
        <v>0.30080651731160896</v>
      </c>
      <c r="F15" s="22">
        <f>F13/F6</f>
        <v>0.3096577802987332</v>
      </c>
      <c r="G15" s="23">
        <f>G13/G6</f>
        <v>0.40456910569105692</v>
      </c>
      <c r="H15" s="21">
        <f>H13/H6</f>
        <v>0.45279584462511291</v>
      </c>
      <c r="I15" s="22">
        <f>I13/I6</f>
        <v>0.39260715030227228</v>
      </c>
      <c r="J15" s="22">
        <f t="shared" si="5"/>
        <v>2.6780404087682348E-2</v>
      </c>
      <c r="K15" s="23">
        <f t="shared" si="5"/>
        <v>0.25196946262145548</v>
      </c>
      <c r="L15" s="21">
        <f t="shared" si="5"/>
        <v>0.3516841776110069</v>
      </c>
      <c r="M15" s="22">
        <f>M13/M6</f>
        <v>0.1681149266043403</v>
      </c>
      <c r="N15" s="22">
        <f>N13/N6</f>
        <v>0.38699570912375791</v>
      </c>
      <c r="O15" s="23">
        <f>O13/O6</f>
        <v>0.47806061828754526</v>
      </c>
    </row>
    <row r="16" spans="2:15" ht="15.75" thickBot="1" x14ac:dyDescent="0.3">
      <c r="B16" s="66"/>
      <c r="C16" s="39" t="s">
        <v>10</v>
      </c>
      <c r="D16" s="24">
        <v>1.0666666666666699E-2</v>
      </c>
      <c r="E16" s="25">
        <v>1.3666666666666667E-2</v>
      </c>
      <c r="F16" s="25">
        <v>1.2999999999999999E-2</v>
      </c>
      <c r="G16" s="26">
        <v>1.7333333333333333E-2</v>
      </c>
      <c r="H16" s="24">
        <v>1.5333333333333332E-2</v>
      </c>
      <c r="I16" s="25">
        <v>2.1000000000000001E-2</v>
      </c>
      <c r="J16" s="25">
        <v>2.3000000000000003E-2</v>
      </c>
      <c r="K16" s="26">
        <v>1.4999999999999999E-2</v>
      </c>
      <c r="L16" s="24">
        <v>2.2666666666666668E-2</v>
      </c>
      <c r="M16" s="25">
        <v>2.2333333333333334E-2</v>
      </c>
      <c r="N16" s="25">
        <v>1.6999999999999998E-2</v>
      </c>
      <c r="O16" s="26">
        <v>1.7666666666666667E-2</v>
      </c>
    </row>
    <row r="17" spans="2:15" x14ac:dyDescent="0.25">
      <c r="B17" s="66"/>
      <c r="C17" s="35" t="s">
        <v>7</v>
      </c>
      <c r="D17" s="15">
        <v>1.4630000000000003</v>
      </c>
      <c r="E17" s="16">
        <v>1.617</v>
      </c>
      <c r="F17" s="16">
        <v>2.0790000000000002</v>
      </c>
      <c r="G17" s="17">
        <v>2.3210000000000002</v>
      </c>
      <c r="H17" s="15">
        <v>2.1339999999999999</v>
      </c>
      <c r="I17" s="16">
        <v>1.8480000000000001</v>
      </c>
      <c r="J17" s="16">
        <v>1.595</v>
      </c>
      <c r="K17" s="17">
        <v>1.3420000000000001</v>
      </c>
      <c r="L17" s="16">
        <v>1.2210000000000003</v>
      </c>
      <c r="M17" s="16">
        <v>1.7050000000000003</v>
      </c>
      <c r="N17" s="16">
        <v>1.9360000000000002</v>
      </c>
      <c r="O17" s="17">
        <v>1.4630000000000003</v>
      </c>
    </row>
    <row r="18" spans="2:15" x14ac:dyDescent="0.25">
      <c r="B18" s="66"/>
      <c r="C18" s="35" t="s">
        <v>8</v>
      </c>
      <c r="D18" s="15">
        <v>4.5210000000000008</v>
      </c>
      <c r="E18" s="16">
        <v>4.0260000000000007</v>
      </c>
      <c r="F18" s="16">
        <v>4.4110000000000005</v>
      </c>
      <c r="G18" s="17">
        <v>4.4880000000000004</v>
      </c>
      <c r="H18" s="15">
        <v>4.5210000000000008</v>
      </c>
      <c r="I18" s="16">
        <v>3.2890000000000006</v>
      </c>
      <c r="J18" s="16">
        <v>3.5420000000000007</v>
      </c>
      <c r="K18" s="17">
        <v>4.0260000000000007</v>
      </c>
      <c r="L18" s="16">
        <v>3.4320000000000004</v>
      </c>
      <c r="M18" s="16">
        <v>3.9050000000000002</v>
      </c>
      <c r="N18" s="16">
        <v>4.2679999999999998</v>
      </c>
      <c r="O18" s="17">
        <v>4.3890000000000002</v>
      </c>
    </row>
    <row r="19" spans="2:15" x14ac:dyDescent="0.25">
      <c r="B19" s="66"/>
      <c r="C19" s="40" t="s">
        <v>9</v>
      </c>
      <c r="D19" s="18">
        <v>5.1205000000000007</v>
      </c>
      <c r="E19" s="19">
        <v>5.6594999999999995</v>
      </c>
      <c r="F19" s="19">
        <v>7.2765000000000004</v>
      </c>
      <c r="G19" s="20">
        <v>8.1234999999999999</v>
      </c>
      <c r="H19" s="18">
        <v>7.4689999999999994</v>
      </c>
      <c r="I19" s="19">
        <v>6.468</v>
      </c>
      <c r="J19" s="19">
        <v>5.5824999999999996</v>
      </c>
      <c r="K19" s="20">
        <v>4.6970000000000001</v>
      </c>
      <c r="L19" s="19">
        <v>4.2735000000000012</v>
      </c>
      <c r="M19" s="19">
        <v>5.9675000000000011</v>
      </c>
      <c r="N19" s="19">
        <v>6.7760000000000007</v>
      </c>
      <c r="O19" s="20">
        <v>5.1205000000000007</v>
      </c>
    </row>
    <row r="20" spans="2:15" x14ac:dyDescent="0.25">
      <c r="B20" s="66"/>
      <c r="C20" s="35" t="s">
        <v>11</v>
      </c>
      <c r="D20" s="9">
        <v>8492400</v>
      </c>
      <c r="E20" s="3">
        <v>9199800</v>
      </c>
      <c r="F20" s="3">
        <v>8798400</v>
      </c>
      <c r="G20" s="5">
        <v>9360000</v>
      </c>
      <c r="H20" s="9">
        <v>9399600</v>
      </c>
      <c r="I20" s="3">
        <v>9518400</v>
      </c>
      <c r="J20" s="3">
        <v>9559800</v>
      </c>
      <c r="K20" s="5">
        <v>8998200</v>
      </c>
      <c r="L20" s="3">
        <v>9698400</v>
      </c>
      <c r="M20" s="3">
        <v>9878400</v>
      </c>
      <c r="N20" s="3">
        <v>9900000</v>
      </c>
      <c r="O20" s="5">
        <v>8998200</v>
      </c>
    </row>
    <row r="21" spans="2:15" x14ac:dyDescent="0.25">
      <c r="B21" s="66"/>
      <c r="C21" s="35" t="s">
        <v>19</v>
      </c>
      <c r="D21" s="10">
        <f t="shared" ref="D21:O21" si="6">IFERROR(IF(D20="","",D6/D20),0)</f>
        <v>0.97785608308605343</v>
      </c>
      <c r="E21" s="4">
        <f t="shared" si="6"/>
        <v>0.85393160720885242</v>
      </c>
      <c r="F21" s="4">
        <f t="shared" si="6"/>
        <v>0.90169803600654663</v>
      </c>
      <c r="G21" s="6">
        <f t="shared" si="6"/>
        <v>1.0052884615384616</v>
      </c>
      <c r="H21" s="10">
        <f t="shared" si="6"/>
        <v>0.9421677518192263</v>
      </c>
      <c r="I21" s="4">
        <f t="shared" si="6"/>
        <v>1.0079425113464449</v>
      </c>
      <c r="J21" s="4">
        <f t="shared" si="6"/>
        <v>0.67046381723467019</v>
      </c>
      <c r="K21" s="6">
        <f t="shared" si="6"/>
        <v>0.84066813362672532</v>
      </c>
      <c r="L21" s="4">
        <f t="shared" si="6"/>
        <v>0.98923533778767636</v>
      </c>
      <c r="M21" s="4">
        <f t="shared" si="6"/>
        <v>0.76575963718820861</v>
      </c>
      <c r="N21" s="4">
        <f t="shared" si="6"/>
        <v>0.89454545454545453</v>
      </c>
      <c r="O21" s="6">
        <f t="shared" si="6"/>
        <v>1.1705813384899202</v>
      </c>
    </row>
    <row r="22" spans="2:15" x14ac:dyDescent="0.25">
      <c r="B22" s="66"/>
      <c r="C22" s="35" t="s">
        <v>12</v>
      </c>
      <c r="D22" s="9">
        <v>6225400</v>
      </c>
      <c r="E22" s="3">
        <v>6245800</v>
      </c>
      <c r="F22" s="3">
        <v>6065600</v>
      </c>
      <c r="G22" s="5">
        <v>6205000</v>
      </c>
      <c r="H22" s="9">
        <v>6065600</v>
      </c>
      <c r="I22" s="3">
        <v>6111500</v>
      </c>
      <c r="J22" s="3">
        <v>5975500</v>
      </c>
      <c r="K22" s="5">
        <v>6053700</v>
      </c>
      <c r="L22" s="3">
        <v>6048600</v>
      </c>
      <c r="M22" s="3">
        <v>6001000</v>
      </c>
      <c r="N22" s="3">
        <v>6106400</v>
      </c>
      <c r="O22" s="5">
        <v>6045200</v>
      </c>
    </row>
    <row r="23" spans="2:15" ht="15.75" thickBot="1" x14ac:dyDescent="0.3">
      <c r="B23" s="67"/>
      <c r="C23" s="36" t="s">
        <v>13</v>
      </c>
      <c r="D23" s="11">
        <f>IFERROR(IF(D22="","",D10/D22),0)</f>
        <v>0.83154496096636366</v>
      </c>
      <c r="E23" s="7">
        <f t="shared" ref="E23:O23" si="7">IFERROR(IF(E22="","",E10/E22),0)</f>
        <v>0.81268052131032054</v>
      </c>
      <c r="F23" s="7">
        <f t="shared" si="7"/>
        <v>0.83145937747296228</v>
      </c>
      <c r="G23" s="8">
        <f t="shared" si="7"/>
        <v>0.79466881547139401</v>
      </c>
      <c r="H23" s="11">
        <f t="shared" si="7"/>
        <v>0.68227380638353996</v>
      </c>
      <c r="I23" s="7">
        <f t="shared" si="7"/>
        <v>0.84473860754315633</v>
      </c>
      <c r="J23" s="7">
        <f t="shared" si="7"/>
        <v>1.0388352439126434</v>
      </c>
      <c r="K23" s="8">
        <f t="shared" si="7"/>
        <v>0.87915159324049752</v>
      </c>
      <c r="L23" s="7">
        <f t="shared" si="7"/>
        <v>0.92988790794564036</v>
      </c>
      <c r="M23" s="7">
        <f t="shared" si="7"/>
        <v>1.0112247958673555</v>
      </c>
      <c r="N23" s="7">
        <f t="shared" si="7"/>
        <v>0.78998427878946675</v>
      </c>
      <c r="O23" s="8">
        <f t="shared" si="7"/>
        <v>0.76242969628796398</v>
      </c>
    </row>
    <row r="30" spans="2:15" ht="15.75" x14ac:dyDescent="0.25">
      <c r="C30" s="42" t="s">
        <v>36</v>
      </c>
      <c r="D30" s="42">
        <v>10</v>
      </c>
      <c r="E30" s="42"/>
      <c r="I30" t="s">
        <v>24</v>
      </c>
    </row>
    <row r="31" spans="2:15" ht="15.75" x14ac:dyDescent="0.25">
      <c r="C31" s="43" t="str">
        <f>C6</f>
        <v>Income</v>
      </c>
      <c r="D31" s="43">
        <f>INDEX($D$6:$O$23, MATCH(C31,$C$6:$C$23,0),$D$30)</f>
        <v>7564480</v>
      </c>
      <c r="E31" s="47">
        <f>MAX(D6:O6)*1.25</f>
        <v>13166406.25</v>
      </c>
      <c r="I31" t="s">
        <v>25</v>
      </c>
    </row>
    <row r="32" spans="2:15" ht="15.75" x14ac:dyDescent="0.25">
      <c r="C32" s="43" t="str">
        <f t="shared" ref="C32:C48" si="8">C7</f>
        <v>Cost of Goods Sold</v>
      </c>
      <c r="D32" s="43">
        <f t="shared" ref="D32:D48" si="9">INDEX($D$6:$O$23, MATCH(C32,$C$6:$C$23,0),$D$30)</f>
        <v>3113760</v>
      </c>
      <c r="E32" s="47">
        <f t="shared" ref="E32:E48" si="10">MAX(D7:O7)*1.25</f>
        <v>3947200</v>
      </c>
      <c r="I32" t="s">
        <v>26</v>
      </c>
    </row>
    <row r="33" spans="3:19" ht="15.75" x14ac:dyDescent="0.25">
      <c r="C33" s="43" t="str">
        <f t="shared" si="8"/>
        <v xml:space="preserve">Gross Profit </v>
      </c>
      <c r="D33" s="43">
        <f t="shared" si="9"/>
        <v>4450720</v>
      </c>
      <c r="E33" s="47">
        <f t="shared" si="10"/>
        <v>10473606.25</v>
      </c>
      <c r="I33" t="s">
        <v>27</v>
      </c>
    </row>
    <row r="34" spans="3:19" ht="15.75" x14ac:dyDescent="0.25">
      <c r="C34" s="43" t="str">
        <f t="shared" si="8"/>
        <v xml:space="preserve">Total Operating Expenses  </v>
      </c>
      <c r="D34" s="43">
        <f t="shared" si="9"/>
        <v>2954600</v>
      </c>
      <c r="E34" s="47">
        <f t="shared" si="10"/>
        <v>4254250</v>
      </c>
      <c r="I34" t="s">
        <v>28</v>
      </c>
    </row>
    <row r="35" spans="3:19" ht="15.75" x14ac:dyDescent="0.25">
      <c r="C35" s="43" t="str">
        <f t="shared" si="8"/>
        <v>Total Expenses</v>
      </c>
      <c r="D35" s="43">
        <f t="shared" si="9"/>
        <v>6068360</v>
      </c>
      <c r="E35" s="47">
        <f t="shared" si="10"/>
        <v>7759450</v>
      </c>
      <c r="I35" t="s">
        <v>29</v>
      </c>
    </row>
    <row r="36" spans="3:19" ht="15.75" x14ac:dyDescent="0.25">
      <c r="C36" s="43" t="str">
        <f t="shared" si="8"/>
        <v>EBIT</v>
      </c>
      <c r="D36" s="43">
        <f t="shared" si="9"/>
        <v>1496120</v>
      </c>
      <c r="E36" s="47">
        <f t="shared" si="10"/>
        <v>7405106.25</v>
      </c>
      <c r="I36" t="s">
        <v>30</v>
      </c>
    </row>
    <row r="37" spans="3:19" ht="15.75" x14ac:dyDescent="0.25">
      <c r="C37" s="43" t="str">
        <f t="shared" si="8"/>
        <v>Tax</v>
      </c>
      <c r="D37" s="43">
        <f t="shared" si="9"/>
        <v>224418</v>
      </c>
      <c r="E37" s="47">
        <f t="shared" si="10"/>
        <v>1110765.9375</v>
      </c>
      <c r="I37" t="s">
        <v>31</v>
      </c>
    </row>
    <row r="38" spans="3:19" ht="15.75" x14ac:dyDescent="0.25">
      <c r="C38" s="43" t="str">
        <f t="shared" si="8"/>
        <v xml:space="preserve">Net Profit   </v>
      </c>
      <c r="D38" s="43">
        <f t="shared" si="9"/>
        <v>1271702</v>
      </c>
      <c r="E38" s="47">
        <f t="shared" si="10"/>
        <v>6294340.3125</v>
      </c>
      <c r="I38" t="s">
        <v>32</v>
      </c>
    </row>
    <row r="39" spans="3:19" ht="15.75" x14ac:dyDescent="0.25">
      <c r="C39" s="43" t="str">
        <f t="shared" si="8"/>
        <v>ROI</v>
      </c>
      <c r="D39" s="46">
        <f t="shared" si="9"/>
        <v>6.7000000000000004E-2</v>
      </c>
      <c r="E39" s="46">
        <f t="shared" si="10"/>
        <v>9.5000000000000001E-2</v>
      </c>
      <c r="I39" t="s">
        <v>33</v>
      </c>
      <c r="R39" s="53" t="str">
        <f>C31</f>
        <v>Income</v>
      </c>
      <c r="S39" s="50">
        <f>D31</f>
        <v>7564480</v>
      </c>
    </row>
    <row r="40" spans="3:19" ht="15.75" x14ac:dyDescent="0.25">
      <c r="C40" s="43" t="str">
        <f t="shared" si="8"/>
        <v>Net Profit Margin Ratio(NPM)</v>
      </c>
      <c r="D40" s="46">
        <f t="shared" si="9"/>
        <v>0.1681149266043403</v>
      </c>
      <c r="E40" s="46">
        <f t="shared" si="10"/>
        <v>0.59757577285943153</v>
      </c>
      <c r="I40" t="s">
        <v>34</v>
      </c>
      <c r="R40" s="54" t="s">
        <v>42</v>
      </c>
      <c r="S40" s="51">
        <f t="shared" ref="S40" si="11">D32</f>
        <v>3113760</v>
      </c>
    </row>
    <row r="41" spans="3:19" ht="15.75" x14ac:dyDescent="0.25">
      <c r="C41" s="43" t="str">
        <f t="shared" si="8"/>
        <v>ROA</v>
      </c>
      <c r="D41" s="46">
        <f t="shared" si="9"/>
        <v>2.2333333333333334E-2</v>
      </c>
      <c r="E41" s="46">
        <f t="shared" si="10"/>
        <v>2.8750000000000005E-2</v>
      </c>
      <c r="I41" t="s">
        <v>35</v>
      </c>
      <c r="R41" s="54" t="s">
        <v>43</v>
      </c>
      <c r="S41" s="51">
        <f>D34</f>
        <v>2954600</v>
      </c>
    </row>
    <row r="42" spans="3:19" ht="15.75" x14ac:dyDescent="0.25">
      <c r="C42" s="43" t="str">
        <f t="shared" si="8"/>
        <v>Quick Ratio</v>
      </c>
      <c r="D42" s="43">
        <f t="shared" si="9"/>
        <v>1.7050000000000003</v>
      </c>
      <c r="E42" s="47">
        <f t="shared" si="10"/>
        <v>2.9012500000000001</v>
      </c>
      <c r="M42" s="68" t="s">
        <v>37</v>
      </c>
      <c r="N42" s="68"/>
      <c r="R42" s="54" t="str">
        <f>C37</f>
        <v>Tax</v>
      </c>
      <c r="S42" s="51">
        <f>D37</f>
        <v>224418</v>
      </c>
    </row>
    <row r="43" spans="3:19" ht="15.75" x14ac:dyDescent="0.25">
      <c r="C43" s="43" t="str">
        <f t="shared" si="8"/>
        <v>Current Ratio</v>
      </c>
      <c r="D43" s="43">
        <f t="shared" si="9"/>
        <v>3.9050000000000002</v>
      </c>
      <c r="E43" s="47">
        <f t="shared" si="10"/>
        <v>5.651250000000001</v>
      </c>
      <c r="M43" s="55" t="s">
        <v>0</v>
      </c>
      <c r="N43" s="55" t="s">
        <v>38</v>
      </c>
      <c r="R43" s="54" t="str">
        <f>C38</f>
        <v xml:space="preserve">Net Profit   </v>
      </c>
      <c r="S43" s="51">
        <f>D38</f>
        <v>1271702</v>
      </c>
    </row>
    <row r="44" spans="3:19" ht="15.75" x14ac:dyDescent="0.25">
      <c r="C44" s="43" t="str">
        <f t="shared" si="8"/>
        <v>EPS</v>
      </c>
      <c r="D44" s="43">
        <f t="shared" si="9"/>
        <v>5.9675000000000011</v>
      </c>
      <c r="E44" s="47">
        <f t="shared" si="10"/>
        <v>10.154375</v>
      </c>
      <c r="M44" s="49">
        <f>D31</f>
        <v>7564480</v>
      </c>
      <c r="N44" s="49">
        <f>D35</f>
        <v>6068360</v>
      </c>
      <c r="R44" s="48" t="s">
        <v>39</v>
      </c>
      <c r="S44" s="52">
        <f>SUM(S39:S43)</f>
        <v>15128960</v>
      </c>
    </row>
    <row r="45" spans="3:19" ht="15.75" x14ac:dyDescent="0.25">
      <c r="C45" s="43" t="str">
        <f t="shared" si="8"/>
        <v>Target Income</v>
      </c>
      <c r="D45" s="43">
        <f t="shared" si="9"/>
        <v>9878400</v>
      </c>
      <c r="E45" s="47">
        <f t="shared" si="10"/>
        <v>12375000</v>
      </c>
    </row>
    <row r="46" spans="3:19" ht="15.75" x14ac:dyDescent="0.25">
      <c r="C46" s="43" t="str">
        <f t="shared" si="8"/>
        <v>Target Income Achieved</v>
      </c>
      <c r="D46" s="45">
        <f t="shared" si="9"/>
        <v>0.76575963718820861</v>
      </c>
      <c r="E46" s="46">
        <f t="shared" si="10"/>
        <v>1.4632266731124002</v>
      </c>
    </row>
    <row r="47" spans="3:19" ht="15.75" x14ac:dyDescent="0.25">
      <c r="C47" s="43" t="str">
        <f t="shared" si="8"/>
        <v>Target Expenses</v>
      </c>
      <c r="D47" s="43">
        <f t="shared" si="9"/>
        <v>6001000</v>
      </c>
      <c r="E47" s="47">
        <f t="shared" si="10"/>
        <v>7807250</v>
      </c>
    </row>
    <row r="48" spans="3:19" ht="15.75" x14ac:dyDescent="0.25">
      <c r="C48" s="43" t="str">
        <f t="shared" si="8"/>
        <v>Expenses Reached</v>
      </c>
      <c r="D48" s="45">
        <f t="shared" si="9"/>
        <v>1.0112247958673555</v>
      </c>
      <c r="E48" s="46">
        <f t="shared" si="10"/>
        <v>1.2985440548908043</v>
      </c>
    </row>
    <row r="58" spans="13:25" x14ac:dyDescent="0.25">
      <c r="M58" s="69" t="s">
        <v>41</v>
      </c>
      <c r="N58" s="69"/>
      <c r="O58" s="69"/>
    </row>
    <row r="61" spans="13:25" x14ac:dyDescent="0.25">
      <c r="R61" s="69" t="s">
        <v>40</v>
      </c>
      <c r="S61" s="69"/>
      <c r="X61" s="69" t="s">
        <v>44</v>
      </c>
      <c r="Y61" s="69"/>
    </row>
  </sheetData>
  <mergeCells count="9">
    <mergeCell ref="M42:N42"/>
    <mergeCell ref="M58:O58"/>
    <mergeCell ref="R61:S61"/>
    <mergeCell ref="X61:Y61"/>
    <mergeCell ref="B2:O2"/>
    <mergeCell ref="B3:O3"/>
    <mergeCell ref="B4:O4"/>
    <mergeCell ref="B6:B13"/>
    <mergeCell ref="B14:B23"/>
  </mergeCells>
  <phoneticPr fontId="10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Drop Down 3">
              <controlPr defaultSize="0" autoLine="0" autoPict="0">
                <anchor moveWithCells="1">
                  <from>
                    <xdr:col>5</xdr:col>
                    <xdr:colOff>638175</xdr:colOff>
                    <xdr:row>29</xdr:row>
                    <xdr:rowOff>19050</xdr:rowOff>
                  </from>
                  <to>
                    <xdr:col>7</xdr:col>
                    <xdr:colOff>200025</xdr:colOff>
                    <xdr:row>30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Cover Page</vt:lpstr>
      <vt:lpstr>Detailed Report</vt:lpstr>
      <vt:lpstr>Dashboard</vt:lpstr>
      <vt:lpstr>Data_work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</dc:creator>
  <cp:lastModifiedBy>Rosa Maravilla Rojo</cp:lastModifiedBy>
  <dcterms:created xsi:type="dcterms:W3CDTF">2015-06-05T18:17:20Z</dcterms:created>
  <dcterms:modified xsi:type="dcterms:W3CDTF">2022-05-15T21:43:44Z</dcterms:modified>
</cp:coreProperties>
</file>