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Capstone_2H_25\Capstone_003\"/>
    </mc:Choice>
  </mc:AlternateContent>
  <xr:revisionPtr revIDLastSave="0" documentId="13_ncr:1_{8D8955C9-1CD0-4EAD-BF22-62AF409903DB}"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I44" i="1"/>
  <c r="G44" i="1"/>
  <c r="E44" i="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I32" i="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E15" i="1"/>
  <c r="E16" i="1"/>
  <c r="E18" i="1"/>
  <c r="E22" i="1"/>
  <c r="G20" i="1"/>
  <c r="F21" i="1"/>
  <c r="G21" i="1" s="1"/>
  <c r="C57" i="1" l="1"/>
  <c r="D6" i="1" s="1"/>
  <c r="C46" i="1"/>
  <c r="D21" i="1"/>
  <c r="E21" i="1" s="1"/>
  <c r="H21" i="1"/>
  <c r="I21" i="1" s="1"/>
  <c r="J21" i="1"/>
  <c r="K21" i="1" s="1"/>
  <c r="G22" i="1"/>
  <c r="H22" i="1"/>
  <c r="I22" i="1" s="1"/>
  <c r="J22" i="1"/>
  <c r="K22" i="1" s="1"/>
  <c r="C27" i="1"/>
  <c r="J20" i="1"/>
  <c r="K20" i="1" s="1"/>
  <c r="H20" i="1"/>
  <c r="I20" i="1" s="1"/>
  <c r="E20" i="1"/>
  <c r="J18" i="1"/>
  <c r="K18" i="1" s="1"/>
  <c r="H18" i="1"/>
  <c r="I18" i="1" s="1"/>
  <c r="G18" i="1"/>
  <c r="J16" i="1"/>
  <c r="K16" i="1" s="1"/>
  <c r="I16" i="1"/>
  <c r="G16" i="1"/>
  <c r="J15" i="1"/>
  <c r="K15" i="1" s="1"/>
  <c r="H15" i="1"/>
  <c r="I15" i="1" s="1"/>
  <c r="G15" i="1"/>
  <c r="J13" i="1"/>
  <c r="K13" i="1" s="1"/>
  <c r="H13" i="1"/>
  <c r="I13" i="1" s="1"/>
  <c r="F13" i="1"/>
  <c r="G13" i="1" s="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<sst xmlns="http://schemas.openxmlformats.org/spreadsheetml/2006/main" count="165" uniqueCount="98">
  <si>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</si>
  <si>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</si>
  <si>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</si>
  <si>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</si>
  <si>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</si>
  <si>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</si>
  <si>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</si>
  <si>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</si>
  <si>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</si>
  <si>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</si>
  <si>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</si>
  <si>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</si>
  <si>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</si>
  <si>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</si>
  <si>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</si>
  <si>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</si>
  <si>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</si>
  <si>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</si>
  <si>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</si>
  <si>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</si>
  <si>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</si>
  <si>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</si>
  <si>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</si>
  <si>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</si>
  <si>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</si>
  <si>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</si>
  <si>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</si>
  <si>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</si>
  <si>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</si>
  <si>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</si>
  <si>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</si>
  <si>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</si>
  <si>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</si>
  <si>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</si>
  <si>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</si>
  <si>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</si>
  <si>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</si>
  <si>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</si>
  <si>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</si>
  <si>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</si>
  <si>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</si>
  <si>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</si>
  <si>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</si>
  <si>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</si>
  <si>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</si>
  <si>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</si>
  <si>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</si>
  <si>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</si>
  <si>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</si>
  <si>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</si>
  <si>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</si>
  <si>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</si>
  <si>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</si>
  <si>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</si>
  <si>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</si>
  <si>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</si>
  <si>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</si>
  <si>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</si>
  <si>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</si>
  <si>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</si>
  <si>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</si>
  <si>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</si>
  <si>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</si>
  <si>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</si>
  <si>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</si>
  <si>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</si>
  <si>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</si>
  <si>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</si>
  <si>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</si>
  <si>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</si>
  <si>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</si>
  <si>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</si>
  <si>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</si>
  <si>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</si>
  <si>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</si>
  <si>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</si>
  <si>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</si>
  <si>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</si>
  <si>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</si>
  <si>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</si>
  <si>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</si>
  <si>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</si>
  <si>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</si>
  <si>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</si>
  <si>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</si>
  <si>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</si>
  <si>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</si>
  <si>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</si>
  <si>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</si>
  <si>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</si>
  <si>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</si>
  <si>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</si>
  <si>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</si>
  <si>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</si>
  <si>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</si>
  <si>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Miguel Medina</t>
  </si>
  <si>
    <t>William López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</si>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</sst>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4.9000000000000004</v>
      </c>
      <c r="D4" s="6">
        <f>$C$35</f>
        <v>5.3</v>
      </c>
      <c r="E4" s="43">
        <f>C4*C$2+D4*D$2</f>
        <v>5</v>
      </c>
      <c r="G4" s="1"/>
    </row>
    <row r="5" spans="1:11" x14ac:dyDescent="0.25">
      <c r="A5" s="5">
        <v>2</v>
      </c>
      <c r="B5" s="32" t="s">
        <v>96</v>
      </c>
      <c r="C5" s="6">
        <f>EVALUACION1!$C$24</f>
        <v>4.9000000000000004</v>
      </c>
      <c r="D5" s="6">
        <f>C47</f>
        <v>5.3</v>
      </c>
      <c r="E5" s="43">
        <f t="shared" ref="E5:E6" si="0">C5*C$2+D5*D$2</f>
        <v>5</v>
      </c>
      <c r="G5" s="1"/>
    </row>
    <row r="6" spans="1:11" x14ac:dyDescent="0.25">
      <c r="A6" s="5">
        <v>3</v>
      </c>
      <c r="B6" s="32"/>
      <c r="C6" s="6">
        <f>EVALUACION1!$C$24</f>
        <v>4.9000000000000004</v>
      </c>
      <c r="D6" s="6">
        <f>C58</f>
        <v>7</v>
      </c>
      <c r="E6" s="43">
        <f t="shared" si="0"/>
        <v>5.4250000000000007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4" si="1">IF($C13=CL,"X","")</f>
        <v>X</v>
      </c>
      <c r="E13" s="16">
        <f>IF(D13="X",100*0.1,"")</f>
        <v>10</v>
      </c>
      <c r="F13" s="16" t="str">
        <f t="shared" ref="F13:F14" si="2">IF($C13=L,"X","")</f>
        <v/>
      </c>
      <c r="G13" s="16" t="str">
        <f>IF(F13="X",60*0.1,"")</f>
        <v/>
      </c>
      <c r="H13" s="16" t="str">
        <f t="shared" ref="H13:H15"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c r="E15" s="16" t="str">
        <f t="shared" ref="E15:E21" si="9">IF(D15="X",100*0.05,"")</f>
        <v/>
      </c>
      <c r="F15" s="16" t="s">
        <v>97</v>
      </c>
      <c r="G15" s="16">
        <f t="shared" ref="G15:G21" si="10">IF(F15="X",60*0.05,"")</f>
        <v>3</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c r="E16" s="16" t="str">
        <f>IF(D16="X",100*0.05,"")</f>
        <v/>
      </c>
      <c r="F16" s="16" t="s">
        <v>97</v>
      </c>
      <c r="G16" s="16">
        <f>IF(F16="X",60*0.05,"")</f>
        <v>3</v>
      </c>
      <c r="H16" s="16"/>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c r="E17" s="16" t="str">
        <f t="shared" ref="E17" si="12">IF(D17="X",100*0.1,"")</f>
        <v/>
      </c>
      <c r="F17" s="16" t="s">
        <v>97</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8">IF(D18="X",100*0.1,"")</f>
        <v/>
      </c>
      <c r="F18" s="16" t="s">
        <v>97</v>
      </c>
      <c r="G18" s="16">
        <f t="shared" ref="G18" si="19">IF(F18="X",60*0.1,"")</f>
        <v>6</v>
      </c>
      <c r="H18" s="16" t="str">
        <f t="shared" si="14"/>
        <v/>
      </c>
      <c r="I18" s="16" t="str">
        <f t="shared" ref="I18" si="20">IF(H18="X",30*0.1,"")</f>
        <v/>
      </c>
      <c r="J18" s="16" t="str">
        <f t="shared" si="16"/>
        <v/>
      </c>
      <c r="K18" s="16" t="str">
        <f t="shared" si="17"/>
        <v/>
      </c>
    </row>
    <row r="19" spans="1:11" ht="24" outlineLevel="1" x14ac:dyDescent="0.25">
      <c r="A19" s="65"/>
      <c r="B19" s="35" t="str">
        <f>RUBRICA!A12</f>
        <v>8. Determina evidencias, justificando cómo estas dan cuenta del logro de las actividades del Proyecto APT.</v>
      </c>
      <c r="C19" s="33" t="s">
        <v>7</v>
      </c>
      <c r="D19" s="16"/>
      <c r="E19" s="16" t="str">
        <f>IF(D19="X",100*0.05,"")</f>
        <v/>
      </c>
      <c r="F19" s="16" t="s">
        <v>97</v>
      </c>
      <c r="G19" s="16">
        <f t="shared" ref="G19" si="21">IF(F19="X",60*0.05,"")</f>
        <v>3</v>
      </c>
      <c r="H19" s="16" t="str">
        <f t="shared" si="14"/>
        <v/>
      </c>
      <c r="I19" s="16" t="str">
        <f t="shared" ref="I19" si="22">IF(H19="X",30*0.05,"")</f>
        <v/>
      </c>
      <c r="J19" s="16" t="str">
        <f t="shared" si="16"/>
        <v/>
      </c>
      <c r="K19" s="16" t="str">
        <f t="shared" si="17"/>
        <v/>
      </c>
    </row>
    <row r="20" spans="1:11" ht="24" outlineLevel="1" x14ac:dyDescent="0.25">
      <c r="A20" s="65"/>
      <c r="B20" s="35" t="str">
        <f>RUBRICA!A13</f>
        <v xml:space="preserve">9. Utiliza reglas de redacción, ortografía (literal, puntual, acentual) y las normas para citas y referencias. </v>
      </c>
      <c r="C20" s="33" t="s">
        <v>7</v>
      </c>
      <c r="D20" s="16"/>
      <c r="E20" s="16" t="str">
        <f>IF(D20="X",100*0.05,"")</f>
        <v/>
      </c>
      <c r="F20" s="16" t="s">
        <v>97</v>
      </c>
      <c r="G20" s="16">
        <f t="shared" si="10"/>
        <v>3</v>
      </c>
      <c r="H20" s="16" t="str">
        <f t="shared" si="14"/>
        <v/>
      </c>
      <c r="I20" s="16" t="str">
        <f t="shared" si="11"/>
        <v/>
      </c>
      <c r="J20" s="16" t="str">
        <f t="shared" si="16"/>
        <v/>
      </c>
      <c r="K20" s="16" t="str">
        <f t="shared" si="17"/>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ref="D21" si="23">IF($C21=CL,"X","")</f>
        <v>X</v>
      </c>
      <c r="E21" s="16">
        <f t="shared" si="9"/>
        <v>5</v>
      </c>
      <c r="F21" s="16" t="str">
        <f t="shared" ref="F21" si="24">IF($C21=L,"X","")</f>
        <v/>
      </c>
      <c r="G21" s="16" t="str">
        <f t="shared" si="10"/>
        <v/>
      </c>
      <c r="H21" s="16" t="str">
        <f t="shared" si="14"/>
        <v/>
      </c>
      <c r="I21" s="16" t="str">
        <f t="shared" si="11"/>
        <v/>
      </c>
      <c r="J21" s="16" t="str">
        <f t="shared" si="16"/>
        <v/>
      </c>
      <c r="K21" s="16" t="str">
        <f t="shared" si="17"/>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97</v>
      </c>
      <c r="G22" s="16">
        <f>IF(F22="X",60*0.1,"")</f>
        <v>6</v>
      </c>
      <c r="H22" s="16" t="str">
        <f t="shared" si="14"/>
        <v/>
      </c>
      <c r="I22" s="16" t="str">
        <f>IF(H22="X",30*0.1,"")</f>
        <v/>
      </c>
      <c r="J22" s="16" t="str">
        <f t="shared" si="16"/>
        <v/>
      </c>
      <c r="K22" s="16" t="str">
        <f t="shared" si="17"/>
        <v/>
      </c>
    </row>
    <row r="23" spans="1:11" ht="15.75" customHeight="1" outlineLevel="1" x14ac:dyDescent="0.3">
      <c r="A23" s="61"/>
      <c r="B23" s="34" t="s">
        <v>11</v>
      </c>
      <c r="C23" s="37">
        <f>E23+G23+I23+K23</f>
        <v>50</v>
      </c>
      <c r="D23" s="19"/>
      <c r="E23" s="19">
        <f>SUM(E13:E22)</f>
        <v>20</v>
      </c>
      <c r="F23" s="19"/>
      <c r="G23" s="19">
        <f>SUM(G13:G22)</f>
        <v>30</v>
      </c>
      <c r="H23" s="19"/>
      <c r="I23" s="19">
        <f>SUM(I13:I22)</f>
        <v>0</v>
      </c>
      <c r="J23" s="19"/>
      <c r="K23" s="19">
        <f>SUM(K13:K22)</f>
        <v>0</v>
      </c>
    </row>
    <row r="24" spans="1:11" ht="15.75" customHeight="1" outlineLevel="1" x14ac:dyDescent="0.3">
      <c r="A24" s="50"/>
      <c r="B24" s="36" t="s">
        <v>12</v>
      </c>
      <c r="C24" s="20">
        <f>VLOOKUP(C23,ESCALA_IEP!A2:B142,2,FALSE)</f>
        <v>4.9000000000000004</v>
      </c>
    </row>
    <row r="25" spans="1:11" ht="15.75" customHeight="1" x14ac:dyDescent="0.25"/>
    <row r="26" spans="1:11" ht="15.75" customHeight="1" x14ac:dyDescent="0.25"/>
    <row r="27" spans="1:11" ht="15.75" customHeight="1" x14ac:dyDescent="0.25">
      <c r="A27" s="60" t="s">
        <v>13</v>
      </c>
      <c r="B27" s="49" t="s">
        <v>14</v>
      </c>
      <c r="C27" s="52" t="str">
        <f>$B$4</f>
        <v>Miguel Medina</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 si="25">IF($C31=CL,"X","")</f>
        <v>X</v>
      </c>
      <c r="E31" s="16">
        <f>IF(D31="X",100*0.1,"")</f>
        <v>10</v>
      </c>
      <c r="F31" s="16" t="str">
        <f t="shared" ref="F31" si="26">IF($C31=L,"X","")</f>
        <v/>
      </c>
      <c r="G31" s="16" t="str">
        <f>IF(F31="X",60*0.1,"")</f>
        <v/>
      </c>
      <c r="H31" s="16" t="str">
        <f t="shared" ref="H31"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c r="E32" s="16" t="str">
        <f>IF(D32="X",100*0.1,"")</f>
        <v/>
      </c>
      <c r="F32" s="16"/>
      <c r="G32" s="16" t="str">
        <f>IF(F32="X",60*0.1,"")</f>
        <v/>
      </c>
      <c r="H32" s="16" t="s">
        <v>97</v>
      </c>
      <c r="I32" s="16">
        <f>IF(H32="X",30*0.1,"")</f>
        <v>3</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23</v>
      </c>
      <c r="D34" s="19"/>
      <c r="E34" s="19">
        <f>SUM(E31:E33)</f>
        <v>20</v>
      </c>
      <c r="F34" s="19"/>
      <c r="G34" s="19">
        <f t="shared" ref="G34:K34" si="30">SUM(G31:G33)</f>
        <v>0</v>
      </c>
      <c r="H34" s="19"/>
      <c r="I34" s="19">
        <f t="shared" si="30"/>
        <v>3</v>
      </c>
      <c r="J34" s="19"/>
      <c r="K34" s="19">
        <f t="shared" si="30"/>
        <v>0</v>
      </c>
    </row>
    <row r="35" spans="1:11" ht="15.75" customHeight="1" x14ac:dyDescent="0.3">
      <c r="A35" s="50"/>
      <c r="B35" s="17" t="s">
        <v>12</v>
      </c>
      <c r="C35" s="20">
        <f>VLOOKUP(C34,ESCALA_TRAB_EQUIP!A2:B62,2,FALSE)</f>
        <v>5.3</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William López</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 si="31">IF($C43=CL,"X","")</f>
        <v>X</v>
      </c>
      <c r="E43" s="16">
        <f>IF(D43="X",100*0.1,"")</f>
        <v>10</v>
      </c>
      <c r="F43" s="16" t="str">
        <f t="shared" ref="F43" si="32">IF($C43=L,"X","")</f>
        <v/>
      </c>
      <c r="G43" s="16" t="str">
        <f>IF(F43="X",60*0.1,"")</f>
        <v/>
      </c>
      <c r="H43" s="16" t="str">
        <f t="shared" ref="H43"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c r="E44" s="16" t="str">
        <f>IF(D44="X",100*0.1,"")</f>
        <v/>
      </c>
      <c r="F44" s="16"/>
      <c r="G44" s="16" t="str">
        <f>IF(F44="X",60*0.1,"")</f>
        <v/>
      </c>
      <c r="H44" s="16" t="s">
        <v>97</v>
      </c>
      <c r="I44" s="16">
        <f>IF(H44="X",30*0.1,"")</f>
        <v>3</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23</v>
      </c>
      <c r="D46" s="19"/>
      <c r="E46" s="19">
        <f>SUM(E43:E45)</f>
        <v>20</v>
      </c>
      <c r="F46" s="19"/>
      <c r="G46" s="19">
        <f t="shared" ref="G46" si="36">SUM(G43:G45)</f>
        <v>0</v>
      </c>
      <c r="H46" s="19"/>
      <c r="I46" s="19">
        <f t="shared" ref="I46" si="37">SUM(I43:I45)</f>
        <v>3</v>
      </c>
      <c r="J46" s="19"/>
      <c r="K46" s="19">
        <f t="shared" ref="K46" si="38">SUM(K43:K45)</f>
        <v>0</v>
      </c>
    </row>
    <row r="47" spans="1:11" ht="15.75" customHeight="1" x14ac:dyDescent="0.3">
      <c r="A47" s="50"/>
      <c r="B47" s="17" t="s">
        <v>12</v>
      </c>
      <c r="C47" s="20">
        <f>VLOOKUP(C46,ESCALA_TRAB_EQUIP!A2:B62,2,FALSE)</f>
        <v>5.3</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2025-09-25T19:04:08Z</dcterms:modified>
  <cp:category/>
  <cp:contentStatus/>
</cp:coreProperties>
</file>