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ocuments\"/>
    </mc:Choice>
  </mc:AlternateContent>
  <xr:revisionPtr revIDLastSave="0" documentId="8_{07A7B531-C642-4772-B06A-F1D75A3593DF}" xr6:coauthVersionLast="36" xr6:coauthVersionMax="36" xr10:uidLastSave="{00000000-0000-0000-0000-000000000000}"/>
  <bookViews>
    <workbookView xWindow="0" yWindow="0" windowWidth="28800" windowHeight="11625" activeTab="3" xr2:uid="{E088C2CD-C259-470F-90E7-7C1F851AF882}"/>
  </bookViews>
  <sheets>
    <sheet name="EJERCICIO1" sheetId="1" r:id="rId1"/>
    <sheet name="EJERCICIO 2" sheetId="2" r:id="rId2"/>
    <sheet name="EJERCICIO 3" sheetId="3" r:id="rId3"/>
    <sheet name="EJERCICIO 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4" l="1"/>
  <c r="I11" i="4"/>
  <c r="I20" i="4"/>
  <c r="I13" i="4"/>
  <c r="I14" i="4"/>
  <c r="I15" i="4"/>
  <c r="I16" i="4"/>
  <c r="I17" i="4"/>
  <c r="I18" i="4"/>
  <c r="I19" i="4"/>
  <c r="I12" i="4"/>
  <c r="H13" i="4"/>
  <c r="H14" i="4"/>
  <c r="H15" i="4"/>
  <c r="H16" i="4"/>
  <c r="H17" i="4"/>
  <c r="H18" i="4"/>
  <c r="H19" i="4"/>
  <c r="H12" i="4"/>
  <c r="G13" i="4"/>
  <c r="G14" i="4"/>
  <c r="G15" i="4"/>
  <c r="G16" i="4"/>
  <c r="G17" i="4"/>
  <c r="G18" i="4"/>
  <c r="G19" i="4"/>
  <c r="G12" i="4"/>
  <c r="F13" i="4"/>
  <c r="F14" i="4"/>
  <c r="F15" i="4"/>
  <c r="F16" i="4"/>
  <c r="F17" i="4"/>
  <c r="F18" i="4"/>
  <c r="F19" i="4"/>
  <c r="F12" i="4"/>
  <c r="E13" i="4"/>
  <c r="E14" i="4"/>
  <c r="E15" i="4"/>
  <c r="E16" i="4"/>
  <c r="E17" i="4"/>
  <c r="E18" i="4"/>
  <c r="E19" i="4"/>
  <c r="E12" i="4"/>
  <c r="C11" i="4"/>
  <c r="K16" i="3"/>
  <c r="J17" i="3"/>
  <c r="J18" i="3"/>
  <c r="J19" i="3"/>
  <c r="J20" i="3"/>
  <c r="J21" i="3"/>
  <c r="J16" i="3"/>
  <c r="I17" i="3"/>
  <c r="K17" i="3" s="1"/>
  <c r="I18" i="3"/>
  <c r="K18" i="3" s="1"/>
  <c r="I19" i="3"/>
  <c r="K19" i="3"/>
  <c r="I20" i="3"/>
  <c r="K20" i="3" s="1"/>
  <c r="I21" i="3"/>
  <c r="K21" i="3"/>
  <c r="F18" i="3"/>
  <c r="F16" i="3"/>
  <c r="I16" i="3"/>
  <c r="F15" i="3"/>
  <c r="C26" i="3"/>
  <c r="F17" i="3"/>
  <c r="F7" i="3"/>
  <c r="F8" i="3" s="1"/>
  <c r="F9" i="3" s="1"/>
  <c r="F10" i="3" s="1"/>
  <c r="F11" i="3" s="1"/>
  <c r="F12" i="3" s="1"/>
  <c r="F13" i="3" s="1"/>
  <c r="F14" i="3" s="1"/>
  <c r="F6" i="3"/>
  <c r="F5" i="3"/>
  <c r="F4" i="3"/>
  <c r="D7" i="2"/>
  <c r="C16" i="1"/>
</calcChain>
</file>

<file path=xl/sharedStrings.xml><?xml version="1.0" encoding="utf-8"?>
<sst xmlns="http://schemas.openxmlformats.org/spreadsheetml/2006/main" count="51" uniqueCount="44">
  <si>
    <t xml:space="preserve">calcule el valor de la cuota y analice que pasaria si aumentara la tasa de interes en un punto porcentual  (2,35%) y el plazo se puede aumentar en un determinado tiempo </t>
  </si>
  <si>
    <t>prestamo</t>
  </si>
  <si>
    <t xml:space="preserve">Tasa </t>
  </si>
  <si>
    <t>plazo</t>
  </si>
  <si>
    <t>Una empresa solicita un prestamo para maquinaria y equipo por 1250000 a una tasa de interes del 2,25% mensual a un plazo de 12 meses</t>
  </si>
  <si>
    <t xml:space="preserve">CAPACIDAD INSTALADA </t>
  </si>
  <si>
    <t>CF</t>
  </si>
  <si>
    <t>P</t>
  </si>
  <si>
    <t>CV</t>
  </si>
  <si>
    <t>UNIVERSIDAD NACIONAL DE COLOMBIA</t>
  </si>
  <si>
    <t>INGENIERIA ECONOMICA Y ANALISIS DE RIESGO</t>
  </si>
  <si>
    <t>DILANN ANDRES TORRES MUÑOZ</t>
  </si>
  <si>
    <t>inversion</t>
  </si>
  <si>
    <t>anualidad</t>
  </si>
  <si>
    <t>gradiente</t>
  </si>
  <si>
    <t>flujo neto</t>
  </si>
  <si>
    <t>VNA</t>
  </si>
  <si>
    <t>CAUE</t>
  </si>
  <si>
    <t>B/C</t>
  </si>
  <si>
    <t>VA</t>
  </si>
  <si>
    <t>INTERES</t>
  </si>
  <si>
    <t>PERIODO</t>
  </si>
  <si>
    <t>TASA</t>
  </si>
  <si>
    <t>N.PERIODO</t>
  </si>
  <si>
    <t>CUOTA MES</t>
  </si>
  <si>
    <t>NOMINAL A</t>
  </si>
  <si>
    <t>AÑOS</t>
  </si>
  <si>
    <t>MENSUAL</t>
  </si>
  <si>
    <t>MESES</t>
  </si>
  <si>
    <t>CUOTA POSIBLE</t>
  </si>
  <si>
    <t>PRESTAMO</t>
  </si>
  <si>
    <t>PROYECTO DE PRODUCCION DE FILTROS DE OZONO SE TIENEN LOS SIGUIENTES DATOS:</t>
  </si>
  <si>
    <t>INV INICIAL</t>
  </si>
  <si>
    <t>PRECIO</t>
  </si>
  <si>
    <t>CVU</t>
  </si>
  <si>
    <t>INVERSION</t>
  </si>
  <si>
    <t>DEMANDA</t>
  </si>
  <si>
    <t>INGRESOS</t>
  </si>
  <si>
    <t>COSTO FIJO</t>
  </si>
  <si>
    <t>CVT</t>
  </si>
  <si>
    <t>COSTO TOTAL</t>
  </si>
  <si>
    <t>FLUJO NETO</t>
  </si>
  <si>
    <t>TIR</t>
  </si>
  <si>
    <t>TMAR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</si>
</sst>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\ #,##0.00;[Red]\-&quot;$&quot;\ #,##0.00"/>
    <numFmt numFmtId="44" formatCode="_-&quot;$&quot;\ * #,##0.00_-;\-&quot;$&quot;\ * #,##0.00_-;_-&quot;$&quot;\ * &quot;-&quot;??_-;_-@_-"/>
    <numFmt numFmtId="167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5" borderId="3" applyNumberFormat="0" applyAlignment="0" applyProtection="0"/>
  </cellStyleXfs>
  <cellXfs count="16">
    <xf numFmtId="0" fontId="0" fillId="0" borderId="0" xfId="0"/>
    <xf numFmtId="8" fontId="0" fillId="0" borderId="0" xfId="0" applyNumberFormat="1"/>
    <xf numFmtId="44" fontId="0" fillId="0" borderId="0" xfId="1" applyFont="1"/>
    <xf numFmtId="10" fontId="5" fillId="5" borderId="3" xfId="5" applyNumberFormat="1"/>
    <xf numFmtId="0" fontId="4" fillId="4" borderId="2" xfId="4"/>
    <xf numFmtId="0" fontId="3" fillId="3" borderId="1" xfId="3"/>
    <xf numFmtId="0" fontId="2" fillId="2" borderId="0" xfId="2"/>
    <xf numFmtId="0" fontId="0" fillId="0" borderId="4" xfId="0" applyBorder="1"/>
    <xf numFmtId="10" fontId="0" fillId="0" borderId="4" xfId="0" applyNumberFormat="1" applyBorder="1"/>
    <xf numFmtId="0" fontId="0" fillId="6" borderId="0" xfId="0" applyFill="1"/>
    <xf numFmtId="14" fontId="0" fillId="6" borderId="0" xfId="0" applyNumberFormat="1" applyFill="1"/>
    <xf numFmtId="9" fontId="0" fillId="0" borderId="0" xfId="0" applyNumberFormat="1"/>
    <xf numFmtId="2" fontId="0" fillId="0" borderId="4" xfId="0" applyNumberFormat="1" applyBorder="1"/>
    <xf numFmtId="9" fontId="0" fillId="0" borderId="4" xfId="0" applyNumberFormat="1" applyBorder="1"/>
    <xf numFmtId="8" fontId="0" fillId="0" borderId="4" xfId="0" applyNumberFormat="1" applyBorder="1"/>
    <xf numFmtId="167" fontId="0" fillId="0" borderId="4" xfId="0" applyNumberFormat="1" applyBorder="1"/>
  </cellXfs>
  <cellStyles count="6">
    <cellStyle name="Celda de comprobación" xfId="5" builtinId="23"/>
    <cellStyle name="Entrada" xfId="3" builtinId="20"/>
    <cellStyle name="Moneda" xfId="1" builtinId="4"/>
    <cellStyle name="Neutral" xfId="2" builtinId="28"/>
    <cellStyle name="Normal" xfId="0" builtinId="0"/>
    <cellStyle name="Salida" xfId="4" builtinId="21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37DF-BBCA-49FB-9831-639D8E4A0BBA}">
  <dimension ref="A2:N35"/>
  <sheetViews>
    <sheetView workbookViewId="0">
      <selection activeCell="A2" sqref="A2:N5"/>
    </sheetView>
  </sheetViews>
  <sheetFormatPr baseColWidth="10" defaultRowHeight="15" x14ac:dyDescent="0.25"/>
  <cols>
    <col min="4" max="14" width="13" bestFit="1" customWidth="1"/>
  </cols>
  <sheetData>
    <row r="2" spans="1:14" x14ac:dyDescent="0.25">
      <c r="A2" s="9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 s="10">
        <v>45069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A4" s="9" t="s">
        <v>10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5">
      <c r="A5" s="9" t="s">
        <v>11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9" spans="1:14" x14ac:dyDescent="0.25">
      <c r="A9" t="s">
        <v>4</v>
      </c>
    </row>
    <row r="10" spans="1:14" x14ac:dyDescent="0.25">
      <c r="A10" t="s">
        <v>0</v>
      </c>
    </row>
    <row r="13" spans="1:14" x14ac:dyDescent="0.25">
      <c r="A13" s="7" t="s">
        <v>1</v>
      </c>
      <c r="B13" s="7">
        <v>1250000</v>
      </c>
    </row>
    <row r="14" spans="1:14" x14ac:dyDescent="0.25">
      <c r="A14" s="7" t="s">
        <v>2</v>
      </c>
      <c r="B14" s="8">
        <v>2.2499999999999999E-2</v>
      </c>
    </row>
    <row r="15" spans="1:14" ht="15.75" thickBot="1" x14ac:dyDescent="0.3">
      <c r="A15" s="7" t="s">
        <v>3</v>
      </c>
      <c r="B15" s="7">
        <v>12</v>
      </c>
    </row>
    <row r="16" spans="1:14" ht="16.5" thickTop="1" thickBot="1" x14ac:dyDescent="0.3">
      <c r="C16" s="1">
        <f>PMT(B14,B15,-B13)</f>
        <v>120021.75193366977</v>
      </c>
      <c r="D16" s="3">
        <v>2.2499999999999999E-2</v>
      </c>
      <c r="E16" s="3">
        <v>2.35E-2</v>
      </c>
      <c r="F16" s="3">
        <v>2.4500000000000001E-2</v>
      </c>
      <c r="G16" s="3">
        <v>2.5499999999999998E-2</v>
      </c>
      <c r="H16" s="3">
        <v>2.6499999999999999E-2</v>
      </c>
      <c r="I16" s="3">
        <v>2.75E-2</v>
      </c>
      <c r="J16" s="3">
        <v>2.8500000000000001E-2</v>
      </c>
      <c r="K16" s="3">
        <v>2.9499999999999998E-2</v>
      </c>
      <c r="L16" s="3">
        <v>3.0499999999999999E-2</v>
      </c>
      <c r="M16" s="3">
        <v>3.15E-2</v>
      </c>
      <c r="N16" s="3">
        <v>3.2500000000000001E-2</v>
      </c>
    </row>
    <row r="17" spans="3:14" ht="15.75" thickTop="1" x14ac:dyDescent="0.25">
      <c r="C17" s="4">
        <v>12</v>
      </c>
      <c r="D17" s="2">
        <f t="dataTable" ref="D17:N35" dt2D="1" dtr="1" r1="B14" r2="B15"/>
        <v>120021.75193366977</v>
      </c>
      <c r="E17" s="2">
        <v>120754.83095118451</v>
      </c>
      <c r="F17" s="2">
        <v>121490.28908214702</v>
      </c>
      <c r="G17" s="2">
        <v>122228.12126523309</v>
      </c>
      <c r="H17" s="2">
        <v>122968.3223902629</v>
      </c>
      <c r="I17" s="2">
        <v>123710.88729876744</v>
      </c>
      <c r="J17" s="2">
        <v>124455.81078455597</v>
      </c>
      <c r="K17" s="2">
        <v>125203.08759428479</v>
      </c>
      <c r="L17" s="2">
        <v>125952.7124280272</v>
      </c>
      <c r="M17" s="2">
        <v>126704.67993984409</v>
      </c>
      <c r="N17" s="2">
        <v>127458.98473835591</v>
      </c>
    </row>
    <row r="18" spans="3:14" x14ac:dyDescent="0.25">
      <c r="C18" s="4">
        <v>13</v>
      </c>
      <c r="D18" s="2">
        <v>111971.07014812475</v>
      </c>
      <c r="E18" s="2">
        <v>112704.84579723756</v>
      </c>
      <c r="F18" s="2">
        <v>113441.19801238031</v>
      </c>
      <c r="G18" s="2">
        <v>114180.12101545199</v>
      </c>
      <c r="H18" s="2">
        <v>114921.60896495647</v>
      </c>
      <c r="I18" s="2">
        <v>115665.65595675976</v>
      </c>
      <c r="J18" s="2">
        <v>116412.2560248502</v>
      </c>
      <c r="K18" s="2">
        <v>117161.40314210043</v>
      </c>
      <c r="L18" s="2">
        <v>117913.09122103213</v>
      </c>
      <c r="M18" s="2">
        <v>118667.31411458195</v>
      </c>
      <c r="N18" s="2">
        <v>119424.06561687005</v>
      </c>
    </row>
    <row r="19" spans="3:14" x14ac:dyDescent="0.25">
      <c r="C19" s="4">
        <v>14</v>
      </c>
      <c r="D19" s="2">
        <v>105077.87365667561</v>
      </c>
      <c r="E19" s="2">
        <v>105812.90771552424</v>
      </c>
      <c r="F19" s="2">
        <v>106550.71477698257</v>
      </c>
      <c r="G19" s="2">
        <v>107291.28827777768</v>
      </c>
      <c r="H19" s="2">
        <v>108034.62157433372</v>
      </c>
      <c r="I19" s="2">
        <v>108780.70794376558</v>
      </c>
      <c r="J19" s="2">
        <v>109529.54058487761</v>
      </c>
      <c r="K19" s="2">
        <v>110281.11261916564</v>
      </c>
      <c r="L19" s="2">
        <v>111035.41709182282</v>
      </c>
      <c r="M19" s="2">
        <v>111792.44697274893</v>
      </c>
      <c r="N19" s="2">
        <v>112552.19515756269</v>
      </c>
    </row>
    <row r="20" spans="3:14" x14ac:dyDescent="0.25">
      <c r="C20" s="4">
        <v>15</v>
      </c>
      <c r="D20" s="2">
        <v>99110.656205331587</v>
      </c>
      <c r="E20" s="2">
        <v>99847.396376132601</v>
      </c>
      <c r="F20" s="2">
        <v>100587.10494557954</v>
      </c>
      <c r="G20" s="2">
        <v>101329.77449195058</v>
      </c>
      <c r="H20" s="2">
        <v>102075.39749381809</v>
      </c>
      <c r="I20" s="2">
        <v>102823.96633133251</v>
      </c>
      <c r="J20" s="2">
        <v>103575.47328751261</v>
      </c>
      <c r="K20" s="2">
        <v>104329.91054954185</v>
      </c>
      <c r="L20" s="2">
        <v>105087.27021007042</v>
      </c>
      <c r="M20" s="2">
        <v>105847.54426852288</v>
      </c>
      <c r="N20" s="2">
        <v>106610.72463241051</v>
      </c>
    </row>
    <row r="21" spans="3:14" x14ac:dyDescent="0.25">
      <c r="C21" s="4">
        <v>16</v>
      </c>
      <c r="D21" s="2">
        <v>93895.787480281899</v>
      </c>
      <c r="E21" s="2">
        <v>94634.5957933155</v>
      </c>
      <c r="F21" s="2">
        <v>95376.56682730082</v>
      </c>
      <c r="G21" s="2">
        <v>96121.692224019644</v>
      </c>
      <c r="H21" s="2">
        <v>96869.963503536201</v>
      </c>
      <c r="I21" s="2">
        <v>97621.372065831718</v>
      </c>
      <c r="J21" s="2">
        <v>98375.909192448918</v>
      </c>
      <c r="K21" s="2">
        <v>99133.566048145251</v>
      </c>
      <c r="L21" s="2">
        <v>99894.333682554716</v>
      </c>
      <c r="M21" s="2">
        <v>100658.20303185772</v>
      </c>
      <c r="N21" s="2">
        <v>101425.16492045838</v>
      </c>
    </row>
    <row r="22" spans="3:14" x14ac:dyDescent="0.25">
      <c r="C22" s="4">
        <v>17</v>
      </c>
      <c r="D22" s="2">
        <v>89300.49077558858</v>
      </c>
      <c r="E22" s="2">
        <v>90041.663639958322</v>
      </c>
      <c r="F22" s="2">
        <v>90786.192434768935</v>
      </c>
      <c r="G22" s="2">
        <v>91534.067782602637</v>
      </c>
      <c r="H22" s="2">
        <v>92285.280159600603</v>
      </c>
      <c r="I22" s="2">
        <v>93039.819897519134</v>
      </c>
      <c r="J22" s="2">
        <v>93797.677185799446</v>
      </c>
      <c r="K22" s="2">
        <v>94558.842073650056</v>
      </c>
      <c r="L22" s="2">
        <v>95323.304472141564</v>
      </c>
      <c r="M22" s="2">
        <v>96091.054156312195</v>
      </c>
      <c r="N22" s="2">
        <v>96862.080767284788</v>
      </c>
    </row>
    <row r="23" spans="3:14" x14ac:dyDescent="0.25">
      <c r="C23" s="4">
        <v>18</v>
      </c>
      <c r="D23" s="2">
        <v>85221.494771835962</v>
      </c>
      <c r="E23" s="2">
        <v>85965.277457464748</v>
      </c>
      <c r="F23" s="2">
        <v>86712.608127065221</v>
      </c>
      <c r="G23" s="2">
        <v>87463.476296777953</v>
      </c>
      <c r="H23" s="2">
        <v>88217.871308778645</v>
      </c>
      <c r="I23" s="2">
        <v>88975.78233383612</v>
      </c>
      <c r="J23" s="2">
        <v>89737.198373889027</v>
      </c>
      <c r="K23" s="2">
        <v>90502.108264639988</v>
      </c>
      <c r="L23" s="2">
        <v>91270.500678166165</v>
      </c>
      <c r="M23" s="2">
        <v>92042.364125545777</v>
      </c>
      <c r="N23" s="2">
        <v>92817.686959498722</v>
      </c>
    </row>
    <row r="24" spans="3:14" x14ac:dyDescent="0.25">
      <c r="C24" s="4">
        <v>19</v>
      </c>
      <c r="D24" s="2">
        <v>81577.268963802751</v>
      </c>
      <c r="E24" s="2">
        <v>82323.866273272681</v>
      </c>
      <c r="F24" s="2">
        <v>83074.202418360859</v>
      </c>
      <c r="G24" s="2">
        <v>83828.265717107221</v>
      </c>
      <c r="H24" s="2">
        <v>84586.044283186988</v>
      </c>
      <c r="I24" s="2">
        <v>85347.526029062035</v>
      </c>
      <c r="J24" s="2">
        <v>86112.698669156845</v>
      </c>
      <c r="K24" s="2">
        <v>86881.549723058139</v>
      </c>
      <c r="L24" s="2">
        <v>87654.066518736334</v>
      </c>
      <c r="M24" s="2">
        <v>88430.236195787904</v>
      </c>
      <c r="N24" s="2">
        <v>89210.045708696533</v>
      </c>
    </row>
    <row r="25" spans="3:14" x14ac:dyDescent="0.25">
      <c r="C25" s="4">
        <v>20</v>
      </c>
      <c r="D25" s="2">
        <v>78302.588459997773</v>
      </c>
      <c r="E25" s="2">
        <v>79052.172733326559</v>
      </c>
      <c r="F25" s="2">
        <v>79805.68544422691</v>
      </c>
      <c r="G25" s="2">
        <v>80563.113616687697</v>
      </c>
      <c r="H25" s="2">
        <v>81324.444036996312</v>
      </c>
      <c r="I25" s="2">
        <v>82089.663257586202</v>
      </c>
      <c r="J25" s="2">
        <v>82858.757600917044</v>
      </c>
      <c r="K25" s="2">
        <v>83631.713163384993</v>
      </c>
      <c r="L25" s="2">
        <v>84408.515819262262</v>
      </c>
      <c r="M25" s="2">
        <v>85189.15122466271</v>
      </c>
      <c r="N25" s="2">
        <v>85973.604821532892</v>
      </c>
    </row>
    <row r="26" spans="3:14" x14ac:dyDescent="0.25">
      <c r="C26" s="4">
        <v>21</v>
      </c>
      <c r="D26" s="2">
        <v>75344.651696768575</v>
      </c>
      <c r="E26" s="2">
        <v>76097.368911184822</v>
      </c>
      <c r="F26" s="2">
        <v>76854.202866392763</v>
      </c>
      <c r="G26" s="2">
        <v>77615.139192219023</v>
      </c>
      <c r="H26" s="2">
        <v>78380.163244468378</v>
      </c>
      <c r="I26" s="2">
        <v>79149.2601095836</v>
      </c>
      <c r="J26" s="2">
        <v>79922.414609346495</v>
      </c>
      <c r="K26" s="2">
        <v>80699.611305618368</v>
      </c>
      <c r="L26" s="2">
        <v>81480.834505116334</v>
      </c>
      <c r="M26" s="2">
        <v>82266.068264224072</v>
      </c>
      <c r="N26" s="2">
        <v>83055.296393833705</v>
      </c>
    </row>
    <row r="27" spans="3:14" x14ac:dyDescent="0.25">
      <c r="C27" s="4">
        <v>22</v>
      </c>
      <c r="D27" s="2">
        <v>72660.256957799385</v>
      </c>
      <c r="E27" s="2">
        <v>73416.23144210277</v>
      </c>
      <c r="F27" s="2">
        <v>74176.509621897581</v>
      </c>
      <c r="G27" s="2">
        <v>74941.075628710998</v>
      </c>
      <c r="H27" s="2">
        <v>75709.913280713314</v>
      </c>
      <c r="I27" s="2">
        <v>76483.006088319336</v>
      </c>
      <c r="J27" s="2">
        <v>77260.337259841661</v>
      </c>
      <c r="K27" s="2">
        <v>78041.889707192968</v>
      </c>
      <c r="L27" s="2">
        <v>78827.646051633536</v>
      </c>
      <c r="M27" s="2">
        <v>79617.5886295612</v>
      </c>
      <c r="N27" s="2">
        <v>80411.699498340095</v>
      </c>
    </row>
    <row r="28" spans="3:14" x14ac:dyDescent="0.25">
      <c r="C28" s="4">
        <v>23</v>
      </c>
      <c r="D28" s="2">
        <v>70213.715453877434</v>
      </c>
      <c r="E28" s="2">
        <v>70973.053578834966</v>
      </c>
      <c r="F28" s="2">
        <v>71736.880955293833</v>
      </c>
      <c r="G28" s="2">
        <v>72505.180108458095</v>
      </c>
      <c r="H28" s="2">
        <v>73277.933207809678</v>
      </c>
      <c r="I28" s="2">
        <v>74055.122073795064</v>
      </c>
      <c r="J28" s="2">
        <v>74836.728184576394</v>
      </c>
      <c r="K28" s="2">
        <v>75622.732682842427</v>
      </c>
      <c r="L28" s="2">
        <v>76413.116382675682</v>
      </c>
      <c r="M28" s="2">
        <v>77207.859776470854</v>
      </c>
      <c r="N28" s="2">
        <v>78006.94304190058</v>
      </c>
    </row>
    <row r="29" spans="3:14" x14ac:dyDescent="0.25">
      <c r="C29" s="4">
        <v>24</v>
      </c>
      <c r="D29" s="2">
        <v>67975.286132847541</v>
      </c>
      <c r="E29" s="2">
        <v>68738.079233652621</v>
      </c>
      <c r="F29" s="2">
        <v>69505.54569300884</v>
      </c>
      <c r="G29" s="2">
        <v>70277.666318030999</v>
      </c>
      <c r="H29" s="2">
        <v>71054.42151471664</v>
      </c>
      <c r="I29" s="2">
        <v>71835.791295877338</v>
      </c>
      <c r="J29" s="2">
        <v>72621.755289148176</v>
      </c>
      <c r="K29" s="2">
        <v>73412.292745070255</v>
      </c>
      <c r="L29" s="2">
        <v>74207.382545240718</v>
      </c>
      <c r="M29" s="2">
        <v>75007.003210524505</v>
      </c>
      <c r="N29" s="2">
        <v>75811.13290932274</v>
      </c>
    </row>
    <row r="30" spans="3:14" x14ac:dyDescent="0.25">
      <c r="C30" s="4">
        <v>25</v>
      </c>
      <c r="D30" s="2">
        <v>65919.986135300307</v>
      </c>
      <c r="E30" s="2">
        <v>66686.312850432878</v>
      </c>
      <c r="F30" s="2">
        <v>67457.495532056157</v>
      </c>
      <c r="G30" s="2">
        <v>68233.51315383504</v>
      </c>
      <c r="H30" s="2">
        <v>69014.344239909246</v>
      </c>
      <c r="I30" s="2">
        <v>69799.966874244084</v>
      </c>
      <c r="J30" s="2">
        <v>70590.35871007583</v>
      </c>
      <c r="K30" s="2">
        <v>71385.496979443997</v>
      </c>
      <c r="L30" s="2">
        <v>72185.358502804214</v>
      </c>
      <c r="M30" s="2">
        <v>72989.919698714133</v>
      </c>
      <c r="N30" s="2">
        <v>73799.15659358594</v>
      </c>
    </row>
    <row r="31" spans="3:14" x14ac:dyDescent="0.25">
      <c r="C31" s="4">
        <v>26</v>
      </c>
      <c r="D31" s="2">
        <v>64026.675760601982</v>
      </c>
      <c r="E31" s="2">
        <v>64796.603921798363</v>
      </c>
      <c r="F31" s="2">
        <v>65571.569108460433</v>
      </c>
      <c r="G31" s="2">
        <v>66351.548342000853</v>
      </c>
      <c r="H31" s="2">
        <v>67136.518142919347</v>
      </c>
      <c r="I31" s="2">
        <v>67926.454541765721</v>
      </c>
      <c r="J31" s="2">
        <v>68721.333090214714</v>
      </c>
      <c r="K31" s="2">
        <v>69521.128872243906</v>
      </c>
      <c r="L31" s="2">
        <v>70325.816515406143</v>
      </c>
      <c r="M31" s="2">
        <v>71135.370202186896</v>
      </c>
      <c r="N31" s="2">
        <v>71949.763681439072</v>
      </c>
    </row>
    <row r="32" spans="3:14" x14ac:dyDescent="0.25">
      <c r="C32" s="4">
        <v>27</v>
      </c>
      <c r="D32" s="2">
        <v>62277.346773916215</v>
      </c>
      <c r="E32" s="2">
        <v>63050.934947031128</v>
      </c>
      <c r="F32" s="2">
        <v>63829.739606206967</v>
      </c>
      <c r="G32" s="2">
        <v>64613.735698515993</v>
      </c>
      <c r="H32" s="2">
        <v>65402.897615800561</v>
      </c>
      <c r="I32" s="2">
        <v>66197.199207458179</v>
      </c>
      <c r="J32" s="2">
        <v>66996.613793357974</v>
      </c>
      <c r="K32" s="2">
        <v>67801.114176877178</v>
      </c>
      <c r="L32" s="2">
        <v>68610.672658047275</v>
      </c>
      <c r="M32" s="2">
        <v>69425.261046797823</v>
      </c>
      <c r="N32" s="2">
        <v>70244.850676288304</v>
      </c>
    </row>
    <row r="33" spans="3:14" x14ac:dyDescent="0.25">
      <c r="C33" s="4">
        <v>28</v>
      </c>
      <c r="D33" s="2">
        <v>60656.563218968025</v>
      </c>
      <c r="E33" s="2">
        <v>61433.861970565558</v>
      </c>
      <c r="F33" s="2">
        <v>62216.55502158084</v>
      </c>
      <c r="G33" s="2">
        <v>63004.615119532013</v>
      </c>
      <c r="H33" s="2">
        <v>63798.014399528307</v>
      </c>
      <c r="I33" s="2">
        <v>64596.724399105777</v>
      </c>
      <c r="J33" s="2">
        <v>65400.716073215641</v>
      </c>
      <c r="K33" s="2">
        <v>66209.959809350868</v>
      </c>
      <c r="L33" s="2">
        <v>67024.425442798092</v>
      </c>
      <c r="M33" s="2">
        <v>67844.082272000713</v>
      </c>
      <c r="N33" s="2">
        <v>68668.899074019966</v>
      </c>
    </row>
    <row r="34" spans="3:14" x14ac:dyDescent="0.25">
      <c r="C34" s="4">
        <v>29</v>
      </c>
      <c r="D34" s="2">
        <v>59151.01792481645</v>
      </c>
      <c r="E34" s="2">
        <v>59932.070871261647</v>
      </c>
      <c r="F34" s="2">
        <v>60718.694235039264</v>
      </c>
      <c r="G34" s="2">
        <v>61510.858435937465</v>
      </c>
      <c r="H34" s="2">
        <v>62308.533221378988</v>
      </c>
      <c r="I34" s="2">
        <v>63111.687683555545</v>
      </c>
      <c r="J34" s="2">
        <v>63920.290276737163</v>
      </c>
      <c r="K34" s="2">
        <v>64734.308834739357</v>
      </c>
      <c r="L34" s="2">
        <v>65553.710588531612</v>
      </c>
      <c r="M34" s="2">
        <v>66378.462183970201</v>
      </c>
      <c r="N34" s="2">
        <v>67208.529699639359</v>
      </c>
    </row>
    <row r="35" spans="3:14" x14ac:dyDescent="0.25">
      <c r="C35" s="4">
        <v>30</v>
      </c>
      <c r="D35" s="2">
        <v>57749.177711366079</v>
      </c>
      <c r="E35" s="2">
        <v>58534.022393941312</v>
      </c>
      <c r="F35" s="2">
        <v>59324.611868855791</v>
      </c>
      <c r="G35" s="2">
        <v>60120.914097196437</v>
      </c>
      <c r="H35" s="2">
        <v>60922.896305052716</v>
      </c>
      <c r="I35" s="2">
        <v>61730.525003217343</v>
      </c>
      <c r="J35" s="2">
        <v>62543.766007085571</v>
      </c>
      <c r="K35" s="2">
        <v>63362.584456732664</v>
      </c>
      <c r="L35" s="2">
        <v>64186.944837148629</v>
      </c>
      <c r="M35" s="2">
        <v>65016.810998610374</v>
      </c>
      <c r="N35" s="2">
        <v>65852.146177170929</v>
      </c>
    </row>
  </sheetData>
  <conditionalFormatting sqref="P21">
    <cfRule type="cellIs" dxfId="3" priority="3" operator="between">
      <formula>70000</formula>
      <formula>85000</formula>
    </cfRule>
  </conditionalFormatting>
  <conditionalFormatting sqref="D17:N35">
    <cfRule type="cellIs" dxfId="2" priority="1" operator="between">
      <formula>70000</formula>
      <formula>85000</formula>
    </cfRule>
    <cfRule type="cellIs" dxfId="1" priority="2" operator="between">
      <formula>70000</formula>
      <formula>85000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D373-3948-4B55-A271-B67F50AAD462}">
  <dimension ref="A2:R32"/>
  <sheetViews>
    <sheetView workbookViewId="0">
      <selection activeCell="I10" sqref="I10"/>
    </sheetView>
  </sheetViews>
  <sheetFormatPr baseColWidth="10" defaultRowHeight="15" x14ac:dyDescent="0.25"/>
  <cols>
    <col min="1" max="1" width="22" customWidth="1"/>
  </cols>
  <sheetData>
    <row r="2" spans="1:18" x14ac:dyDescent="0.25">
      <c r="A2" s="7" t="s">
        <v>6</v>
      </c>
      <c r="B2" s="7">
        <v>300000</v>
      </c>
    </row>
    <row r="3" spans="1:18" x14ac:dyDescent="0.25">
      <c r="A3" s="7" t="s">
        <v>7</v>
      </c>
      <c r="B3" s="7">
        <v>169</v>
      </c>
    </row>
    <row r="4" spans="1:18" x14ac:dyDescent="0.25">
      <c r="A4" s="7" t="s">
        <v>8</v>
      </c>
      <c r="B4" s="7">
        <v>42.3</v>
      </c>
    </row>
    <row r="5" spans="1:18" x14ac:dyDescent="0.25">
      <c r="A5" s="7" t="s">
        <v>5</v>
      </c>
      <c r="B5" s="7">
        <v>5000</v>
      </c>
    </row>
    <row r="7" spans="1:18" x14ac:dyDescent="0.25">
      <c r="D7">
        <f>$B$2/($B$3-$B$4)</f>
        <v>2367.7979479084452</v>
      </c>
      <c r="E7" s="5">
        <v>300000</v>
      </c>
      <c r="F7" s="5">
        <v>310000</v>
      </c>
      <c r="G7" s="5">
        <v>320000</v>
      </c>
      <c r="H7" s="5">
        <v>330000</v>
      </c>
      <c r="I7" s="5">
        <v>340000</v>
      </c>
      <c r="J7" s="5">
        <v>350000</v>
      </c>
      <c r="K7" s="5">
        <v>360000</v>
      </c>
      <c r="L7" s="5">
        <v>370000</v>
      </c>
      <c r="M7" s="5">
        <v>380000</v>
      </c>
      <c r="N7" s="5">
        <v>390000</v>
      </c>
      <c r="O7" s="5">
        <v>400000</v>
      </c>
      <c r="P7" s="5">
        <v>410000</v>
      </c>
      <c r="Q7" s="5">
        <v>420000</v>
      </c>
      <c r="R7" s="5">
        <v>430000</v>
      </c>
    </row>
    <row r="8" spans="1:18" x14ac:dyDescent="0.25">
      <c r="D8" s="6">
        <v>169</v>
      </c>
      <c r="E8">
        <f t="dataTable" ref="E8:R32" dt2D="1" dtr="1" r1="B2" r2="B3"/>
        <v>2367.7979479084452</v>
      </c>
      <c r="F8">
        <v>2446.7245461720599</v>
      </c>
      <c r="G8">
        <v>2525.6511444356747</v>
      </c>
      <c r="H8">
        <v>2604.5777426992895</v>
      </c>
      <c r="I8">
        <v>2683.5043409629043</v>
      </c>
      <c r="J8">
        <v>2762.4309392265191</v>
      </c>
      <c r="K8">
        <v>2841.3575374901343</v>
      </c>
      <c r="L8">
        <v>2920.2841357537491</v>
      </c>
      <c r="M8">
        <v>2999.2107340173638</v>
      </c>
      <c r="N8">
        <v>3078.1373322809786</v>
      </c>
      <c r="O8">
        <v>3157.0639305445934</v>
      </c>
      <c r="P8">
        <v>3235.9905288082082</v>
      </c>
      <c r="Q8">
        <v>3314.917127071823</v>
      </c>
      <c r="R8">
        <v>3393.8437253354382</v>
      </c>
    </row>
    <row r="9" spans="1:18" x14ac:dyDescent="0.25">
      <c r="D9" s="6">
        <v>164</v>
      </c>
      <c r="E9">
        <v>2465.0780608052587</v>
      </c>
      <c r="F9">
        <v>2547.2473294987676</v>
      </c>
      <c r="G9">
        <v>2629.4165981922761</v>
      </c>
      <c r="H9">
        <v>2711.5858668857845</v>
      </c>
      <c r="I9">
        <v>2793.7551355792934</v>
      </c>
      <c r="J9">
        <v>2875.9244042728019</v>
      </c>
      <c r="K9">
        <v>2958.0936729663104</v>
      </c>
      <c r="L9">
        <v>3040.2629416598193</v>
      </c>
      <c r="M9">
        <v>3122.4322103533277</v>
      </c>
      <c r="N9">
        <v>3204.6014790468366</v>
      </c>
      <c r="O9">
        <v>3286.7707477403451</v>
      </c>
      <c r="P9">
        <v>3368.9400164338535</v>
      </c>
      <c r="Q9">
        <v>3451.1092851273625</v>
      </c>
      <c r="R9">
        <v>3533.2785538208709</v>
      </c>
    </row>
    <row r="10" spans="1:18" x14ac:dyDescent="0.25">
      <c r="D10" s="6">
        <v>159</v>
      </c>
      <c r="E10">
        <v>2570.694087403599</v>
      </c>
      <c r="F10">
        <v>2656.3838903170522</v>
      </c>
      <c r="G10">
        <v>2742.0736932305053</v>
      </c>
      <c r="H10">
        <v>2827.7634961439589</v>
      </c>
      <c r="I10">
        <v>2913.4532990574121</v>
      </c>
      <c r="J10">
        <v>2999.1431019708652</v>
      </c>
      <c r="K10">
        <v>3084.8329048843189</v>
      </c>
      <c r="L10">
        <v>3170.522707797772</v>
      </c>
      <c r="M10">
        <v>3256.2125107112251</v>
      </c>
      <c r="N10">
        <v>3341.9023136246788</v>
      </c>
      <c r="O10">
        <v>3427.5921165381319</v>
      </c>
      <c r="P10">
        <v>3513.2819194515851</v>
      </c>
      <c r="Q10">
        <v>3598.9717223650387</v>
      </c>
      <c r="R10">
        <v>3684.6615252784918</v>
      </c>
    </row>
    <row r="11" spans="1:18" x14ac:dyDescent="0.25">
      <c r="D11" s="6">
        <v>154</v>
      </c>
      <c r="E11">
        <v>2685.7654431512979</v>
      </c>
      <c r="F11">
        <v>2775.2909579230081</v>
      </c>
      <c r="G11">
        <v>2864.816472694718</v>
      </c>
      <c r="H11">
        <v>2954.3419874664278</v>
      </c>
      <c r="I11">
        <v>3043.8675022381376</v>
      </c>
      <c r="J11">
        <v>3133.3930170098479</v>
      </c>
      <c r="K11">
        <v>3222.9185317815577</v>
      </c>
      <c r="L11">
        <v>3312.4440465532675</v>
      </c>
      <c r="M11">
        <v>3401.9695613249773</v>
      </c>
      <c r="N11">
        <v>3491.4950760966876</v>
      </c>
      <c r="O11">
        <v>3581.0205908683974</v>
      </c>
      <c r="P11">
        <v>3670.5461056401073</v>
      </c>
      <c r="Q11">
        <v>3760.0716204118171</v>
      </c>
      <c r="R11">
        <v>3849.5971351835274</v>
      </c>
    </row>
    <row r="12" spans="1:18" x14ac:dyDescent="0.25">
      <c r="D12" s="6">
        <v>149</v>
      </c>
      <c r="E12">
        <v>2811.6213683223991</v>
      </c>
      <c r="F12">
        <v>2905.3420805998126</v>
      </c>
      <c r="G12">
        <v>2999.062792877226</v>
      </c>
      <c r="H12">
        <v>3092.783505154639</v>
      </c>
      <c r="I12">
        <v>3186.5042174320524</v>
      </c>
      <c r="J12">
        <v>3280.2249297094659</v>
      </c>
      <c r="K12">
        <v>3373.9456419868789</v>
      </c>
      <c r="L12">
        <v>3467.6663542642923</v>
      </c>
      <c r="M12">
        <v>3561.3870665417057</v>
      </c>
      <c r="N12">
        <v>3655.1077788191187</v>
      </c>
      <c r="O12">
        <v>3748.8284910965322</v>
      </c>
      <c r="P12">
        <v>3842.5492033739456</v>
      </c>
      <c r="Q12">
        <v>3936.269915651359</v>
      </c>
      <c r="R12">
        <v>4029.990627928772</v>
      </c>
    </row>
    <row r="13" spans="1:18" x14ac:dyDescent="0.25">
      <c r="D13" s="6">
        <v>144</v>
      </c>
      <c r="E13">
        <v>2949.8525073746314</v>
      </c>
      <c r="F13">
        <v>3048.1809242871191</v>
      </c>
      <c r="G13">
        <v>3146.5093411996068</v>
      </c>
      <c r="H13">
        <v>3244.8377581120944</v>
      </c>
      <c r="I13">
        <v>3343.1661750245821</v>
      </c>
      <c r="J13">
        <v>3441.4945919370698</v>
      </c>
      <c r="K13">
        <v>3539.8230088495575</v>
      </c>
      <c r="L13">
        <v>3638.1514257620452</v>
      </c>
      <c r="M13">
        <v>3736.4798426745328</v>
      </c>
      <c r="N13">
        <v>3834.8082595870205</v>
      </c>
      <c r="O13">
        <v>3933.1366764995082</v>
      </c>
      <c r="P13">
        <v>4031.4650934119959</v>
      </c>
      <c r="Q13">
        <v>4129.7935103244836</v>
      </c>
      <c r="R13">
        <v>4228.1219272369717</v>
      </c>
    </row>
    <row r="14" spans="1:18" x14ac:dyDescent="0.25">
      <c r="D14" s="6">
        <v>139</v>
      </c>
      <c r="E14">
        <v>3102.3784901758013</v>
      </c>
      <c r="F14">
        <v>3205.7911065149947</v>
      </c>
      <c r="G14">
        <v>3309.2037228541881</v>
      </c>
      <c r="H14">
        <v>3412.6163391933815</v>
      </c>
      <c r="I14">
        <v>3516.0289555325749</v>
      </c>
      <c r="J14">
        <v>3619.4415718717682</v>
      </c>
      <c r="K14">
        <v>3722.8541882109616</v>
      </c>
      <c r="L14">
        <v>3826.266804550155</v>
      </c>
      <c r="M14">
        <v>3929.6794208893484</v>
      </c>
      <c r="N14">
        <v>4033.0920372285418</v>
      </c>
      <c r="O14">
        <v>4136.5046535677347</v>
      </c>
      <c r="P14">
        <v>4239.9172699069286</v>
      </c>
      <c r="Q14">
        <v>4343.3298862461215</v>
      </c>
      <c r="R14">
        <v>4446.7425025853154</v>
      </c>
    </row>
    <row r="15" spans="1:18" x14ac:dyDescent="0.25">
      <c r="D15" s="6">
        <v>134</v>
      </c>
      <c r="E15">
        <v>3271.5376226826606</v>
      </c>
      <c r="F15">
        <v>3380.5888767720826</v>
      </c>
      <c r="G15">
        <v>3489.640130861505</v>
      </c>
      <c r="H15">
        <v>3598.6913849509269</v>
      </c>
      <c r="I15">
        <v>3707.7426390403489</v>
      </c>
      <c r="J15">
        <v>3816.7938931297708</v>
      </c>
      <c r="K15">
        <v>3925.8451472191928</v>
      </c>
      <c r="L15">
        <v>4034.8964013086147</v>
      </c>
      <c r="M15">
        <v>4143.9476553980367</v>
      </c>
      <c r="N15">
        <v>4252.9989094874591</v>
      </c>
      <c r="O15">
        <v>4362.0501635768805</v>
      </c>
      <c r="P15">
        <v>4471.101417666303</v>
      </c>
      <c r="Q15">
        <v>4580.1526717557254</v>
      </c>
      <c r="R15">
        <v>4689.2039258451468</v>
      </c>
    </row>
    <row r="16" spans="1:18" x14ac:dyDescent="0.25">
      <c r="D16" s="6">
        <v>129</v>
      </c>
      <c r="E16">
        <v>3460.2076124567475</v>
      </c>
      <c r="F16">
        <v>3575.5478662053056</v>
      </c>
      <c r="G16">
        <v>3690.8881199538637</v>
      </c>
      <c r="H16">
        <v>3806.2283737024222</v>
      </c>
      <c r="I16">
        <v>3921.5686274509803</v>
      </c>
      <c r="J16">
        <v>4036.9088811995384</v>
      </c>
      <c r="K16">
        <v>4152.249134948097</v>
      </c>
      <c r="L16">
        <v>4267.5893886966551</v>
      </c>
      <c r="M16">
        <v>4382.9296424452132</v>
      </c>
      <c r="N16">
        <v>4498.2698961937713</v>
      </c>
      <c r="O16">
        <v>4613.6101499423294</v>
      </c>
      <c r="P16">
        <v>4728.9504036908884</v>
      </c>
      <c r="Q16">
        <v>4844.2906574394465</v>
      </c>
      <c r="R16">
        <v>4959.6309111880046</v>
      </c>
    </row>
    <row r="17" spans="4:18" x14ac:dyDescent="0.25">
      <c r="D17" s="6">
        <v>124</v>
      </c>
      <c r="E17">
        <v>3671.9706242350062</v>
      </c>
      <c r="F17">
        <v>3794.3696450428397</v>
      </c>
      <c r="G17">
        <v>3916.7686658506732</v>
      </c>
      <c r="H17">
        <v>4039.1676866585067</v>
      </c>
      <c r="I17">
        <v>4161.5667074663397</v>
      </c>
      <c r="J17">
        <v>4283.9657282741737</v>
      </c>
      <c r="K17">
        <v>4406.3647490820076</v>
      </c>
      <c r="L17">
        <v>4528.7637698898407</v>
      </c>
      <c r="M17">
        <v>4651.1627906976746</v>
      </c>
      <c r="N17">
        <v>4773.5618115055076</v>
      </c>
      <c r="O17">
        <v>4895.9608323133416</v>
      </c>
      <c r="P17">
        <v>5018.3598531211746</v>
      </c>
      <c r="Q17">
        <v>5140.7588739290086</v>
      </c>
      <c r="R17">
        <v>5263.1578947368416</v>
      </c>
    </row>
    <row r="18" spans="4:18" x14ac:dyDescent="0.25">
      <c r="D18" s="6">
        <v>119</v>
      </c>
      <c r="E18">
        <v>3911.3428943937415</v>
      </c>
      <c r="F18">
        <v>4041.7209908735331</v>
      </c>
      <c r="G18">
        <v>4172.0990873533246</v>
      </c>
      <c r="H18">
        <v>4302.4771838331162</v>
      </c>
      <c r="I18">
        <v>4432.8552803129069</v>
      </c>
      <c r="J18">
        <v>4563.2333767926984</v>
      </c>
      <c r="K18">
        <v>4693.61147327249</v>
      </c>
      <c r="L18">
        <v>4823.9895697522816</v>
      </c>
      <c r="M18">
        <v>4954.3676662320731</v>
      </c>
      <c r="N18">
        <v>5084.7457627118638</v>
      </c>
      <c r="O18">
        <v>5215.1238591916554</v>
      </c>
      <c r="P18">
        <v>5345.5019556714469</v>
      </c>
      <c r="Q18">
        <v>5475.8800521512385</v>
      </c>
      <c r="R18">
        <v>5606.2581486310301</v>
      </c>
    </row>
    <row r="19" spans="4:18" x14ac:dyDescent="0.25">
      <c r="D19" s="6">
        <v>114</v>
      </c>
      <c r="E19">
        <v>4184.100418410042</v>
      </c>
      <c r="F19">
        <v>4323.5704323570435</v>
      </c>
      <c r="G19">
        <v>4463.0404463040441</v>
      </c>
      <c r="H19">
        <v>4602.5104602510455</v>
      </c>
      <c r="I19">
        <v>4741.980474198047</v>
      </c>
      <c r="J19">
        <v>4881.4504881450484</v>
      </c>
      <c r="K19">
        <v>5020.9205020920499</v>
      </c>
      <c r="L19">
        <v>5160.3905160390514</v>
      </c>
      <c r="M19">
        <v>5299.8605299860528</v>
      </c>
      <c r="N19">
        <v>5439.3305439330543</v>
      </c>
      <c r="O19">
        <v>5578.8005578800557</v>
      </c>
      <c r="P19">
        <v>5718.2705718270572</v>
      </c>
      <c r="Q19">
        <v>5857.7405857740587</v>
      </c>
      <c r="R19">
        <v>5997.2105997210601</v>
      </c>
    </row>
    <row r="20" spans="4:18" x14ac:dyDescent="0.25">
      <c r="D20" s="6">
        <v>109</v>
      </c>
      <c r="E20">
        <v>4497.7511244377811</v>
      </c>
      <c r="F20">
        <v>4647.6761619190402</v>
      </c>
      <c r="G20">
        <v>4797.6011994002993</v>
      </c>
      <c r="H20">
        <v>4947.5262368815593</v>
      </c>
      <c r="I20">
        <v>5097.4512743628184</v>
      </c>
      <c r="J20">
        <v>5247.3763118440775</v>
      </c>
      <c r="K20">
        <v>5397.3013493253375</v>
      </c>
      <c r="L20">
        <v>5547.2263868065966</v>
      </c>
      <c r="M20">
        <v>5697.1514242878557</v>
      </c>
      <c r="N20">
        <v>5847.0764617691148</v>
      </c>
      <c r="O20">
        <v>5997.0014992503748</v>
      </c>
      <c r="P20">
        <v>6146.9265367316339</v>
      </c>
      <c r="Q20">
        <v>6296.851574212893</v>
      </c>
      <c r="R20">
        <v>6446.776611694153</v>
      </c>
    </row>
    <row r="21" spans="4:18" x14ac:dyDescent="0.25">
      <c r="D21" s="6">
        <v>104</v>
      </c>
      <c r="E21">
        <v>4862.2366288492703</v>
      </c>
      <c r="F21">
        <v>5024.3111831442466</v>
      </c>
      <c r="G21">
        <v>5186.3857374392219</v>
      </c>
      <c r="H21">
        <v>5348.4602917341972</v>
      </c>
      <c r="I21">
        <v>5510.5348460291734</v>
      </c>
      <c r="J21">
        <v>5672.6094003241487</v>
      </c>
      <c r="K21">
        <v>5834.683954619125</v>
      </c>
      <c r="L21">
        <v>5996.7585089141003</v>
      </c>
      <c r="M21">
        <v>6158.8330632090756</v>
      </c>
      <c r="N21">
        <v>6320.9076175040518</v>
      </c>
      <c r="O21">
        <v>6482.9821717990271</v>
      </c>
      <c r="P21">
        <v>6645.0567260940034</v>
      </c>
      <c r="Q21">
        <v>6807.1312803889787</v>
      </c>
      <c r="R21">
        <v>6969.205834683954</v>
      </c>
    </row>
    <row r="22" spans="4:18" x14ac:dyDescent="0.25">
      <c r="D22" s="6">
        <v>99</v>
      </c>
      <c r="E22">
        <v>5291.0052910052909</v>
      </c>
      <c r="F22">
        <v>5467.3721340388001</v>
      </c>
      <c r="G22">
        <v>5643.7389770723103</v>
      </c>
      <c r="H22">
        <v>5820.1058201058195</v>
      </c>
      <c r="I22">
        <v>5996.4726631393296</v>
      </c>
      <c r="J22">
        <v>6172.8395061728388</v>
      </c>
      <c r="K22">
        <v>6349.2063492063489</v>
      </c>
      <c r="L22">
        <v>6525.5731922398581</v>
      </c>
      <c r="M22">
        <v>6701.9400352733683</v>
      </c>
      <c r="N22">
        <v>6878.3068783068784</v>
      </c>
      <c r="O22">
        <v>7054.6737213403876</v>
      </c>
      <c r="P22">
        <v>7231.0405643738977</v>
      </c>
      <c r="Q22">
        <v>7407.4074074074069</v>
      </c>
      <c r="R22">
        <v>7583.7742504409171</v>
      </c>
    </row>
    <row r="23" spans="4:18" x14ac:dyDescent="0.25">
      <c r="D23" s="6">
        <v>94</v>
      </c>
      <c r="E23">
        <v>5802.7079303675046</v>
      </c>
      <c r="F23">
        <v>5996.1315280464214</v>
      </c>
      <c r="G23">
        <v>6189.5551257253383</v>
      </c>
      <c r="H23">
        <v>6382.9787234042551</v>
      </c>
      <c r="I23">
        <v>6576.402321083172</v>
      </c>
      <c r="J23">
        <v>6769.8259187620888</v>
      </c>
      <c r="K23">
        <v>6963.2495164410057</v>
      </c>
      <c r="L23">
        <v>7156.6731141199225</v>
      </c>
      <c r="M23">
        <v>7350.0967117988394</v>
      </c>
      <c r="N23">
        <v>7543.5203094777562</v>
      </c>
      <c r="O23">
        <v>7736.943907156673</v>
      </c>
      <c r="P23">
        <v>7930.3675048355899</v>
      </c>
      <c r="Q23">
        <v>8123.7911025145067</v>
      </c>
      <c r="R23">
        <v>8317.2147001934227</v>
      </c>
    </row>
    <row r="24" spans="4:18" x14ac:dyDescent="0.25">
      <c r="D24" s="6">
        <v>89</v>
      </c>
      <c r="E24">
        <v>6423.982869379015</v>
      </c>
      <c r="F24">
        <v>6638.1156316916486</v>
      </c>
      <c r="G24">
        <v>6852.2483940042821</v>
      </c>
      <c r="H24">
        <v>7066.3811563169156</v>
      </c>
      <c r="I24">
        <v>7280.5139186295501</v>
      </c>
      <c r="J24">
        <v>7494.6466809421836</v>
      </c>
      <c r="K24">
        <v>7708.7794432548171</v>
      </c>
      <c r="L24">
        <v>7922.9122055674516</v>
      </c>
      <c r="M24">
        <v>8137.0449678800851</v>
      </c>
      <c r="N24">
        <v>8351.1777301927195</v>
      </c>
      <c r="O24">
        <v>8565.3104925053522</v>
      </c>
      <c r="P24">
        <v>8779.4432548179866</v>
      </c>
      <c r="Q24">
        <v>8993.576017130621</v>
      </c>
      <c r="R24">
        <v>9207.7087794432537</v>
      </c>
    </row>
    <row r="25" spans="4:18" x14ac:dyDescent="0.25">
      <c r="D25" s="6">
        <v>84</v>
      </c>
      <c r="E25">
        <v>7194.2446043165464</v>
      </c>
      <c r="F25">
        <v>7434.0527577937646</v>
      </c>
      <c r="G25">
        <v>7673.8609112709828</v>
      </c>
      <c r="H25">
        <v>7913.669064748201</v>
      </c>
      <c r="I25">
        <v>8153.4772182254192</v>
      </c>
      <c r="J25">
        <v>8393.2853717026373</v>
      </c>
      <c r="K25">
        <v>8633.0935251798546</v>
      </c>
      <c r="L25">
        <v>8872.9016786570737</v>
      </c>
      <c r="M25">
        <v>9112.7098321342928</v>
      </c>
      <c r="N25">
        <v>9352.5179856115101</v>
      </c>
      <c r="O25">
        <v>9592.3261390887292</v>
      </c>
      <c r="P25">
        <v>9832.1342925659465</v>
      </c>
      <c r="Q25">
        <v>10071.942446043166</v>
      </c>
      <c r="R25">
        <v>10311.750599520383</v>
      </c>
    </row>
    <row r="26" spans="4:18" x14ac:dyDescent="0.25">
      <c r="D26" s="6">
        <v>79</v>
      </c>
      <c r="E26">
        <v>8174.3869209809254</v>
      </c>
      <c r="F26">
        <v>8446.8664850136229</v>
      </c>
      <c r="G26">
        <v>8719.3460490463203</v>
      </c>
      <c r="H26">
        <v>8991.8256130790178</v>
      </c>
      <c r="I26">
        <v>9264.3051771117152</v>
      </c>
      <c r="J26">
        <v>9536.7847411444127</v>
      </c>
      <c r="K26">
        <v>9809.2643051771101</v>
      </c>
      <c r="L26">
        <v>10081.743869209808</v>
      </c>
      <c r="M26">
        <v>10354.223433242507</v>
      </c>
      <c r="N26">
        <v>10626.702997275204</v>
      </c>
      <c r="O26">
        <v>10899.182561307902</v>
      </c>
      <c r="P26">
        <v>11171.662125340599</v>
      </c>
      <c r="Q26">
        <v>11444.141689373297</v>
      </c>
      <c r="R26">
        <v>11716.621253405994</v>
      </c>
    </row>
    <row r="27" spans="4:18" x14ac:dyDescent="0.25">
      <c r="D27" s="6">
        <v>74</v>
      </c>
      <c r="E27">
        <v>9463.7223974763401</v>
      </c>
      <c r="F27">
        <v>9779.1798107255509</v>
      </c>
      <c r="G27">
        <v>10094.637223974763</v>
      </c>
      <c r="H27">
        <v>10410.094637223974</v>
      </c>
      <c r="I27">
        <v>10725.552050473185</v>
      </c>
      <c r="J27">
        <v>11041.009463722396</v>
      </c>
      <c r="K27">
        <v>11356.466876971608</v>
      </c>
      <c r="L27">
        <v>11671.924290220819</v>
      </c>
      <c r="M27">
        <v>11987.38170347003</v>
      </c>
      <c r="N27">
        <v>12302.839116719242</v>
      </c>
      <c r="O27">
        <v>12618.296529968453</v>
      </c>
      <c r="P27">
        <v>12933.753943217664</v>
      </c>
      <c r="Q27">
        <v>13249.211356466876</v>
      </c>
      <c r="R27">
        <v>13564.668769716087</v>
      </c>
    </row>
    <row r="28" spans="4:18" x14ac:dyDescent="0.25">
      <c r="D28" s="6">
        <v>69</v>
      </c>
      <c r="E28">
        <v>11235.955056179773</v>
      </c>
      <c r="F28">
        <v>11610.486891385766</v>
      </c>
      <c r="G28">
        <v>11985.018726591759</v>
      </c>
      <c r="H28">
        <v>12359.550561797752</v>
      </c>
      <c r="I28">
        <v>12734.082397003744</v>
      </c>
      <c r="J28">
        <v>13108.614232209737</v>
      </c>
      <c r="K28">
        <v>13483.14606741573</v>
      </c>
      <c r="L28">
        <v>13857.677902621721</v>
      </c>
      <c r="M28">
        <v>14232.209737827714</v>
      </c>
      <c r="N28">
        <v>14606.741573033707</v>
      </c>
      <c r="O28">
        <v>14981.273408239698</v>
      </c>
      <c r="P28">
        <v>15355.805243445691</v>
      </c>
      <c r="Q28">
        <v>15730.337078651684</v>
      </c>
      <c r="R28">
        <v>16104.868913857676</v>
      </c>
    </row>
    <row r="29" spans="4:18" x14ac:dyDescent="0.25">
      <c r="D29" s="6">
        <v>64</v>
      </c>
      <c r="E29">
        <v>13824.884792626726</v>
      </c>
      <c r="F29">
        <v>14285.714285714284</v>
      </c>
      <c r="G29">
        <v>14746.543778801841</v>
      </c>
      <c r="H29">
        <v>15207.373271889399</v>
      </c>
      <c r="I29">
        <v>15668.202764976957</v>
      </c>
      <c r="J29">
        <v>16129.032258064513</v>
      </c>
      <c r="K29">
        <v>16589.861751152072</v>
      </c>
      <c r="L29">
        <v>17050.691244239628</v>
      </c>
      <c r="M29">
        <v>17511.520737327188</v>
      </c>
      <c r="N29">
        <v>17972.350230414744</v>
      </c>
      <c r="O29">
        <v>18433.1797235023</v>
      </c>
      <c r="P29">
        <v>18894.00921658986</v>
      </c>
      <c r="Q29">
        <v>19354.838709677417</v>
      </c>
      <c r="R29">
        <v>19815.668202764973</v>
      </c>
    </row>
    <row r="30" spans="4:18" x14ac:dyDescent="0.25">
      <c r="D30" s="6">
        <v>59</v>
      </c>
      <c r="E30">
        <v>17964.071856287421</v>
      </c>
      <c r="F30">
        <v>18562.874251497004</v>
      </c>
      <c r="G30">
        <v>19161.676646706583</v>
      </c>
      <c r="H30">
        <v>19760.479041916165</v>
      </c>
      <c r="I30">
        <v>20359.281437125745</v>
      </c>
      <c r="J30">
        <v>20958.083832335327</v>
      </c>
      <c r="K30">
        <v>21556.886227544906</v>
      </c>
      <c r="L30">
        <v>22155.688622754486</v>
      </c>
      <c r="M30">
        <v>22754.491017964068</v>
      </c>
      <c r="N30">
        <v>23353.293413173647</v>
      </c>
      <c r="O30">
        <v>23952.09580838323</v>
      </c>
      <c r="P30">
        <v>24550.898203592809</v>
      </c>
      <c r="Q30">
        <v>25149.700598802392</v>
      </c>
      <c r="R30">
        <v>25748.502994011971</v>
      </c>
    </row>
    <row r="31" spans="4:18" x14ac:dyDescent="0.25">
      <c r="D31" s="6">
        <v>54</v>
      </c>
      <c r="E31">
        <v>25641.025641025633</v>
      </c>
      <c r="F31">
        <v>26495.726495726489</v>
      </c>
      <c r="G31">
        <v>27350.427350427344</v>
      </c>
      <c r="H31">
        <v>28205.1282051282</v>
      </c>
      <c r="I31">
        <v>29059.829059829051</v>
      </c>
      <c r="J31">
        <v>29914.529914529907</v>
      </c>
      <c r="K31">
        <v>30769.230769230762</v>
      </c>
      <c r="L31">
        <v>31623.931623931618</v>
      </c>
      <c r="M31">
        <v>32478.632478632469</v>
      </c>
      <c r="N31">
        <v>33333.333333333328</v>
      </c>
      <c r="O31">
        <v>34188.03418803418</v>
      </c>
      <c r="P31">
        <v>35042.735042735032</v>
      </c>
      <c r="Q31">
        <v>35897.435897435891</v>
      </c>
      <c r="R31">
        <v>36752.136752136743</v>
      </c>
    </row>
    <row r="32" spans="4:18" x14ac:dyDescent="0.25">
      <c r="D32" s="6">
        <v>49</v>
      </c>
      <c r="E32">
        <v>44776.119402985052</v>
      </c>
      <c r="F32">
        <v>46268.656716417892</v>
      </c>
      <c r="G32">
        <v>47761.194029850725</v>
      </c>
      <c r="H32">
        <v>49253.731343283558</v>
      </c>
      <c r="I32">
        <v>50746.268656716398</v>
      </c>
      <c r="J32">
        <v>52238.805970149231</v>
      </c>
      <c r="K32">
        <v>53731.343283582064</v>
      </c>
      <c r="L32">
        <v>55223.880597014904</v>
      </c>
      <c r="M32">
        <v>56716.417910447737</v>
      </c>
      <c r="N32">
        <v>58208.95522388057</v>
      </c>
      <c r="O32">
        <v>59701.49253731341</v>
      </c>
      <c r="P32">
        <v>61194.029850746243</v>
      </c>
      <c r="Q32">
        <v>62686.567164179076</v>
      </c>
      <c r="R32">
        <v>64179.104477611916</v>
      </c>
    </row>
  </sheetData>
  <conditionalFormatting sqref="E8:R32">
    <cfRule type="cellIs" dxfId="0" priority="1" operator="lessThan">
      <formula>3000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7BC0-AE3E-467B-827C-0EBAB10D5804}">
  <dimension ref="B3:K28"/>
  <sheetViews>
    <sheetView workbookViewId="0">
      <selection activeCell="Q16" sqref="Q16"/>
    </sheetView>
  </sheetViews>
  <sheetFormatPr baseColWidth="10" defaultRowHeight="15" x14ac:dyDescent="0.25"/>
  <cols>
    <col min="2" max="2" width="15.5703125" customWidth="1"/>
    <col min="3" max="3" width="12.28515625" bestFit="1" customWidth="1"/>
    <col min="6" max="6" width="12.28515625" bestFit="1" customWidth="1"/>
  </cols>
  <sheetData>
    <row r="3" spans="2:11" x14ac:dyDescent="0.25">
      <c r="C3" t="s">
        <v>12</v>
      </c>
      <c r="D3" t="s">
        <v>13</v>
      </c>
      <c r="E3" t="s">
        <v>14</v>
      </c>
      <c r="F3" t="s">
        <v>15</v>
      </c>
    </row>
    <row r="4" spans="2:11" x14ac:dyDescent="0.25">
      <c r="B4">
        <v>0</v>
      </c>
      <c r="C4">
        <v>-80000</v>
      </c>
      <c r="F4">
        <f>C4</f>
        <v>-80000</v>
      </c>
      <c r="G4" s="1"/>
      <c r="I4" s="11">
        <v>0.1</v>
      </c>
    </row>
    <row r="5" spans="2:11" x14ac:dyDescent="0.25">
      <c r="B5">
        <v>1</v>
      </c>
      <c r="D5">
        <v>27000</v>
      </c>
      <c r="E5">
        <v>-2000</v>
      </c>
      <c r="F5">
        <f>D5+E5</f>
        <v>25000</v>
      </c>
      <c r="G5" s="1"/>
    </row>
    <row r="6" spans="2:11" x14ac:dyDescent="0.25">
      <c r="B6">
        <v>2</v>
      </c>
      <c r="D6">
        <v>27000</v>
      </c>
      <c r="E6">
        <v>-2000</v>
      </c>
      <c r="F6">
        <f>F5+E6</f>
        <v>23000</v>
      </c>
    </row>
    <row r="7" spans="2:11" x14ac:dyDescent="0.25">
      <c r="B7">
        <v>3</v>
      </c>
      <c r="D7">
        <v>27000</v>
      </c>
      <c r="E7">
        <v>-2000</v>
      </c>
      <c r="F7">
        <f t="shared" ref="F7:F14" si="0">F6+E7</f>
        <v>21000</v>
      </c>
    </row>
    <row r="8" spans="2:11" x14ac:dyDescent="0.25">
      <c r="B8">
        <v>4</v>
      </c>
      <c r="D8">
        <v>27000</v>
      </c>
      <c r="E8">
        <v>-2000</v>
      </c>
      <c r="F8">
        <f t="shared" si="0"/>
        <v>19000</v>
      </c>
    </row>
    <row r="9" spans="2:11" x14ac:dyDescent="0.25">
      <c r="B9">
        <v>5</v>
      </c>
      <c r="D9">
        <v>27000</v>
      </c>
      <c r="E9">
        <v>-2000</v>
      </c>
      <c r="F9">
        <f t="shared" si="0"/>
        <v>17000</v>
      </c>
    </row>
    <row r="10" spans="2:11" x14ac:dyDescent="0.25">
      <c r="B10">
        <v>6</v>
      </c>
      <c r="D10">
        <v>27000</v>
      </c>
      <c r="E10">
        <v>-2000</v>
      </c>
      <c r="F10">
        <f t="shared" si="0"/>
        <v>15000</v>
      </c>
    </row>
    <row r="11" spans="2:11" x14ac:dyDescent="0.25">
      <c r="B11">
        <v>7</v>
      </c>
      <c r="D11">
        <v>27000</v>
      </c>
      <c r="E11">
        <v>-2000</v>
      </c>
      <c r="F11">
        <f t="shared" si="0"/>
        <v>13000</v>
      </c>
    </row>
    <row r="12" spans="2:11" x14ac:dyDescent="0.25">
      <c r="B12">
        <v>8</v>
      </c>
      <c r="D12">
        <v>27000</v>
      </c>
      <c r="E12">
        <v>-2000</v>
      </c>
      <c r="F12">
        <f t="shared" si="0"/>
        <v>11000</v>
      </c>
    </row>
    <row r="13" spans="2:11" x14ac:dyDescent="0.25">
      <c r="B13">
        <v>9</v>
      </c>
      <c r="D13">
        <v>27000</v>
      </c>
      <c r="E13">
        <v>-2000</v>
      </c>
      <c r="F13">
        <f t="shared" si="0"/>
        <v>9000</v>
      </c>
    </row>
    <row r="14" spans="2:11" x14ac:dyDescent="0.25">
      <c r="B14">
        <v>10</v>
      </c>
      <c r="D14">
        <v>27000</v>
      </c>
      <c r="E14">
        <v>-2000</v>
      </c>
      <c r="F14">
        <f t="shared" si="0"/>
        <v>7000</v>
      </c>
    </row>
    <row r="15" spans="2:11" x14ac:dyDescent="0.25">
      <c r="E15" t="s">
        <v>16</v>
      </c>
      <c r="F15" s="1">
        <f>NPV(10%,F5:F14)+F4</f>
        <v>27831.493414429715</v>
      </c>
      <c r="H15" s="7"/>
      <c r="I15" s="7" t="s">
        <v>16</v>
      </c>
      <c r="J15" s="7" t="s">
        <v>17</v>
      </c>
      <c r="K15" s="7" t="s">
        <v>18</v>
      </c>
    </row>
    <row r="16" spans="2:11" x14ac:dyDescent="0.25">
      <c r="E16" t="s">
        <v>17</v>
      </c>
      <c r="F16" s="1">
        <f>PMT(10%,B14,-F15)</f>
        <v>4529.4473859013851</v>
      </c>
      <c r="G16" s="11"/>
      <c r="H16" s="13">
        <v>0.1</v>
      </c>
      <c r="I16" s="14">
        <f>NPV(H16,$F$5:$F$14)+$F$4</f>
        <v>27831.493414429715</v>
      </c>
      <c r="J16" s="14">
        <f>PMT(H16,$B$14,-I16)</f>
        <v>4529.4473859013851</v>
      </c>
      <c r="K16" s="7">
        <f>(I16+80000)/80000</f>
        <v>1.3478936676803714</v>
      </c>
    </row>
    <row r="17" spans="2:11" x14ac:dyDescent="0.25">
      <c r="E17" t="s">
        <v>19</v>
      </c>
      <c r="F17" s="1">
        <f>NPV(10%,F5:F14)</f>
        <v>107831.49341442971</v>
      </c>
      <c r="G17" s="11"/>
      <c r="H17" s="13">
        <v>0.15</v>
      </c>
      <c r="I17" s="14">
        <f t="shared" ref="I17:I21" si="1">NPV(H17,$F$5:$F$14)+$F$4</f>
        <v>11510.261451214785</v>
      </c>
      <c r="J17" s="14">
        <f t="shared" ref="J17:J21" si="2">PMT(H17,$B$14,-I17)</f>
        <v>2293.443334271195</v>
      </c>
      <c r="K17" s="7">
        <f t="shared" ref="K17:K21" si="3">(I17+80000)/80000</f>
        <v>1.1438782681401849</v>
      </c>
    </row>
    <row r="18" spans="2:11" x14ac:dyDescent="0.25">
      <c r="E18" t="s">
        <v>18</v>
      </c>
      <c r="F18">
        <f>F17/-F4</f>
        <v>1.3478936676803714</v>
      </c>
      <c r="G18" s="11"/>
      <c r="H18" s="13">
        <v>0.2</v>
      </c>
      <c r="I18" s="14">
        <f t="shared" si="1"/>
        <v>-962.36042775383976</v>
      </c>
      <c r="J18" s="14">
        <f t="shared" si="2"/>
        <v>-229.54486234281345</v>
      </c>
      <c r="K18" s="7">
        <f t="shared" si="3"/>
        <v>0.98797049465307696</v>
      </c>
    </row>
    <row r="19" spans="2:11" x14ac:dyDescent="0.25">
      <c r="G19" s="11"/>
      <c r="H19" s="13">
        <v>0.25</v>
      </c>
      <c r="I19" s="14">
        <f t="shared" si="1"/>
        <v>-10711.509811200012</v>
      </c>
      <c r="J19" s="14">
        <f t="shared" si="2"/>
        <v>-3000.0000000000032</v>
      </c>
      <c r="K19" s="7">
        <f t="shared" si="3"/>
        <v>0.86610612735999981</v>
      </c>
    </row>
    <row r="20" spans="2:11" x14ac:dyDescent="0.25">
      <c r="H20" s="13">
        <v>0.3</v>
      </c>
      <c r="I20" s="14">
        <f t="shared" si="1"/>
        <v>-18485.899165075549</v>
      </c>
      <c r="J20" s="14">
        <f t="shared" si="2"/>
        <v>-5979.5125279117756</v>
      </c>
      <c r="K20" s="7">
        <f t="shared" si="3"/>
        <v>0.76892626043655565</v>
      </c>
    </row>
    <row r="21" spans="2:11" x14ac:dyDescent="0.25">
      <c r="B21" s="7" t="s">
        <v>30</v>
      </c>
      <c r="C21" s="12">
        <v>3000000</v>
      </c>
      <c r="D21" s="7"/>
      <c r="H21" s="13">
        <v>0.35</v>
      </c>
      <c r="I21" s="14">
        <f t="shared" si="1"/>
        <v>-24796.459138620223</v>
      </c>
      <c r="J21" s="14">
        <f t="shared" si="2"/>
        <v>-9132.9901660461601</v>
      </c>
      <c r="K21" s="7">
        <f t="shared" si="3"/>
        <v>0.69004426076724723</v>
      </c>
    </row>
    <row r="22" spans="2:11" x14ac:dyDescent="0.25">
      <c r="B22" s="7" t="s">
        <v>20</v>
      </c>
      <c r="C22" s="13">
        <v>0.15</v>
      </c>
      <c r="D22" s="7" t="s">
        <v>25</v>
      </c>
    </row>
    <row r="23" spans="2:11" x14ac:dyDescent="0.25">
      <c r="B23" s="7" t="s">
        <v>21</v>
      </c>
      <c r="C23" s="7">
        <v>15</v>
      </c>
      <c r="D23" s="7" t="s">
        <v>26</v>
      </c>
    </row>
    <row r="24" spans="2:11" x14ac:dyDescent="0.25">
      <c r="B24" s="7" t="s">
        <v>22</v>
      </c>
      <c r="C24" s="8">
        <v>1.2500000000000001E-2</v>
      </c>
      <c r="D24" s="7" t="s">
        <v>27</v>
      </c>
    </row>
    <row r="25" spans="2:11" x14ac:dyDescent="0.25">
      <c r="B25" s="7" t="s">
        <v>23</v>
      </c>
      <c r="C25" s="7">
        <v>180</v>
      </c>
      <c r="D25" s="7" t="s">
        <v>28</v>
      </c>
    </row>
    <row r="26" spans="2:11" x14ac:dyDescent="0.25">
      <c r="B26" s="7" t="s">
        <v>24</v>
      </c>
      <c r="C26" s="14">
        <f>PMT(C24,C25,-C21)</f>
        <v>41987.613562337181</v>
      </c>
      <c r="D26" s="7"/>
    </row>
    <row r="27" spans="2:11" x14ac:dyDescent="0.25">
      <c r="B27" s="7"/>
      <c r="C27" s="7"/>
      <c r="D27" s="7"/>
    </row>
    <row r="28" spans="2:11" x14ac:dyDescent="0.25">
      <c r="B28" s="7" t="s">
        <v>29</v>
      </c>
      <c r="C28" s="7"/>
      <c r="D28" s="7">
        <v>35000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74FC-22A2-40E5-B199-4F485A15AC99}">
  <dimension ref="B2:I22"/>
  <sheetViews>
    <sheetView tabSelected="1" workbookViewId="0">
      <selection activeCell="Q17" sqref="Q17"/>
    </sheetView>
  </sheetViews>
  <sheetFormatPr baseColWidth="10" defaultRowHeight="15" x14ac:dyDescent="0.25"/>
  <cols>
    <col min="8" max="8" width="13.7109375" customWidth="1"/>
  </cols>
  <sheetData>
    <row r="2" spans="2:9" x14ac:dyDescent="0.25">
      <c r="B2" t="s">
        <v>31</v>
      </c>
    </row>
    <row r="4" spans="2:9" x14ac:dyDescent="0.25">
      <c r="B4" s="5" t="s">
        <v>32</v>
      </c>
      <c r="C4" s="7">
        <v>-380000</v>
      </c>
    </row>
    <row r="5" spans="2:9" x14ac:dyDescent="0.25">
      <c r="B5" s="5" t="s">
        <v>33</v>
      </c>
      <c r="C5" s="7">
        <v>500</v>
      </c>
    </row>
    <row r="6" spans="2:9" x14ac:dyDescent="0.25">
      <c r="B6" s="5" t="s">
        <v>6</v>
      </c>
      <c r="C6" s="7">
        <v>85000</v>
      </c>
    </row>
    <row r="7" spans="2:9" x14ac:dyDescent="0.25">
      <c r="B7" s="5" t="s">
        <v>34</v>
      </c>
      <c r="C7" s="7">
        <v>45</v>
      </c>
    </row>
    <row r="8" spans="2:9" x14ac:dyDescent="0.25">
      <c r="B8" s="5" t="s">
        <v>43</v>
      </c>
      <c r="C8" s="13">
        <v>0.18</v>
      </c>
    </row>
    <row r="10" spans="2:9" x14ac:dyDescent="0.25">
      <c r="B10" s="5" t="s">
        <v>21</v>
      </c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41</v>
      </c>
    </row>
    <row r="11" spans="2:9" x14ac:dyDescent="0.25">
      <c r="B11" s="7">
        <v>0</v>
      </c>
      <c r="C11" s="7">
        <f>C4</f>
        <v>-380000</v>
      </c>
      <c r="D11" s="7"/>
      <c r="E11" s="7"/>
      <c r="F11" s="7"/>
      <c r="G11" s="7"/>
      <c r="H11" s="7"/>
      <c r="I11" s="7">
        <f>C11</f>
        <v>-380000</v>
      </c>
    </row>
    <row r="12" spans="2:9" x14ac:dyDescent="0.25">
      <c r="B12" s="7">
        <v>1</v>
      </c>
      <c r="C12" s="7"/>
      <c r="D12" s="7">
        <v>285</v>
      </c>
      <c r="E12" s="7">
        <f>$C$5*D12</f>
        <v>142500</v>
      </c>
      <c r="F12" s="7">
        <f>$C$6</f>
        <v>85000</v>
      </c>
      <c r="G12" s="7">
        <f>$C$7*D12</f>
        <v>12825</v>
      </c>
      <c r="H12" s="7">
        <f>F12+G12</f>
        <v>97825</v>
      </c>
      <c r="I12" s="7">
        <f>E12-H12</f>
        <v>44675</v>
      </c>
    </row>
    <row r="13" spans="2:9" x14ac:dyDescent="0.25">
      <c r="B13" s="7">
        <v>2</v>
      </c>
      <c r="C13" s="7"/>
      <c r="D13" s="7">
        <v>350</v>
      </c>
      <c r="E13" s="7">
        <f t="shared" ref="E13:E19" si="0">$C$5*D13</f>
        <v>175000</v>
      </c>
      <c r="F13" s="7">
        <f t="shared" ref="F13:F19" si="1">$C$6</f>
        <v>85000</v>
      </c>
      <c r="G13" s="7">
        <f t="shared" ref="G13:G19" si="2">$C$7*D13</f>
        <v>15750</v>
      </c>
      <c r="H13" s="7">
        <f t="shared" ref="H13:H19" si="3">F13+G13</f>
        <v>100750</v>
      </c>
      <c r="I13" s="7">
        <f t="shared" ref="I13:I19" si="4">E13-H13</f>
        <v>74250</v>
      </c>
    </row>
    <row r="14" spans="2:9" x14ac:dyDescent="0.25">
      <c r="B14" s="7">
        <v>3</v>
      </c>
      <c r="C14" s="7"/>
      <c r="D14" s="7">
        <v>395</v>
      </c>
      <c r="E14" s="7">
        <f t="shared" si="0"/>
        <v>197500</v>
      </c>
      <c r="F14" s="7">
        <f t="shared" si="1"/>
        <v>85000</v>
      </c>
      <c r="G14" s="7">
        <f t="shared" si="2"/>
        <v>17775</v>
      </c>
      <c r="H14" s="7">
        <f t="shared" si="3"/>
        <v>102775</v>
      </c>
      <c r="I14" s="7">
        <f t="shared" si="4"/>
        <v>94725</v>
      </c>
    </row>
    <row r="15" spans="2:9" x14ac:dyDescent="0.25">
      <c r="B15" s="7">
        <v>4</v>
      </c>
      <c r="C15" s="7"/>
      <c r="D15" s="7">
        <v>480</v>
      </c>
      <c r="E15" s="7">
        <f t="shared" si="0"/>
        <v>240000</v>
      </c>
      <c r="F15" s="7">
        <f t="shared" si="1"/>
        <v>85000</v>
      </c>
      <c r="G15" s="7">
        <f t="shared" si="2"/>
        <v>21600</v>
      </c>
      <c r="H15" s="7">
        <f t="shared" si="3"/>
        <v>106600</v>
      </c>
      <c r="I15" s="7">
        <f t="shared" si="4"/>
        <v>133400</v>
      </c>
    </row>
    <row r="16" spans="2:9" x14ac:dyDescent="0.25">
      <c r="B16" s="7">
        <v>5</v>
      </c>
      <c r="C16" s="7"/>
      <c r="D16" s="7">
        <v>523</v>
      </c>
      <c r="E16" s="7">
        <f t="shared" si="0"/>
        <v>261500</v>
      </c>
      <c r="F16" s="7">
        <f t="shared" si="1"/>
        <v>85000</v>
      </c>
      <c r="G16" s="7">
        <f t="shared" si="2"/>
        <v>23535</v>
      </c>
      <c r="H16" s="7">
        <f t="shared" si="3"/>
        <v>108535</v>
      </c>
      <c r="I16" s="7">
        <f t="shared" si="4"/>
        <v>152965</v>
      </c>
    </row>
    <row r="17" spans="2:9" x14ac:dyDescent="0.25">
      <c r="B17" s="7">
        <v>6</v>
      </c>
      <c r="C17" s="7"/>
      <c r="D17" s="7">
        <v>560</v>
      </c>
      <c r="E17" s="7">
        <f t="shared" si="0"/>
        <v>280000</v>
      </c>
      <c r="F17" s="7">
        <f t="shared" si="1"/>
        <v>85000</v>
      </c>
      <c r="G17" s="7">
        <f t="shared" si="2"/>
        <v>25200</v>
      </c>
      <c r="H17" s="7">
        <f t="shared" si="3"/>
        <v>110200</v>
      </c>
      <c r="I17" s="7">
        <f t="shared" si="4"/>
        <v>169800</v>
      </c>
    </row>
    <row r="18" spans="2:9" x14ac:dyDescent="0.25">
      <c r="B18" s="7">
        <v>7</v>
      </c>
      <c r="C18" s="7"/>
      <c r="D18" s="7">
        <v>610</v>
      </c>
      <c r="E18" s="7">
        <f t="shared" si="0"/>
        <v>305000</v>
      </c>
      <c r="F18" s="7">
        <f t="shared" si="1"/>
        <v>85000</v>
      </c>
      <c r="G18" s="7">
        <f t="shared" si="2"/>
        <v>27450</v>
      </c>
      <c r="H18" s="7">
        <f t="shared" si="3"/>
        <v>112450</v>
      </c>
      <c r="I18" s="7">
        <f t="shared" si="4"/>
        <v>192550</v>
      </c>
    </row>
    <row r="19" spans="2:9" x14ac:dyDescent="0.25">
      <c r="B19" s="7">
        <v>8</v>
      </c>
      <c r="C19" s="7"/>
      <c r="D19" s="7">
        <v>650</v>
      </c>
      <c r="E19" s="7">
        <f t="shared" si="0"/>
        <v>325000</v>
      </c>
      <c r="F19" s="7">
        <f t="shared" si="1"/>
        <v>85000</v>
      </c>
      <c r="G19" s="7">
        <f t="shared" si="2"/>
        <v>29250</v>
      </c>
      <c r="H19" s="7">
        <f t="shared" si="3"/>
        <v>114250</v>
      </c>
      <c r="I19" s="7">
        <f t="shared" si="4"/>
        <v>210750</v>
      </c>
    </row>
    <row r="20" spans="2:9" x14ac:dyDescent="0.25">
      <c r="H20" s="7" t="s">
        <v>42</v>
      </c>
      <c r="I20" s="15">
        <f>IRR(I11:I19)</f>
        <v>0.23243243589467921</v>
      </c>
    </row>
    <row r="21" spans="2:9" x14ac:dyDescent="0.25">
      <c r="H21" s="7" t="s">
        <v>43</v>
      </c>
      <c r="I21" s="13">
        <v>0.18</v>
      </c>
    </row>
    <row r="22" spans="2:9" x14ac:dyDescent="0.25">
      <c r="H22" s="7" t="s">
        <v>16</v>
      </c>
      <c r="I22" s="14">
        <f>NPV(I21,I12:I19)+I11</f>
        <v>83919.653523561021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EJERCICIO1</vt:lpstr>
      <vt:lpstr>EJERCICIO 2</vt:lpstr>
      <vt:lpstr>EJERCICIO 3</vt:lpstr>
      <vt:lpstr>EJERCICIO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2023-05-23T19:19:14Z</dcterms:created>
  <dcterms:modified xsi:type="dcterms:W3CDTF">2023-05-23T20:55:51Z</dcterms:modified>
</cp:coreProperties>
</file>