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toA" sheetId="1" r:id="rId4"/>
    <sheet state="visible" name="puntoB" sheetId="2" r:id="rId5"/>
    <sheet state="visible" name="PuntoC" sheetId="3" r:id="rId6"/>
    <sheet state="visible" name="borrar" sheetId="4" r:id="rId7"/>
  </sheets>
  <definedNames/>
  <calcPr/>
</workbook>
</file>

<file path=xl/sharedStrings.xml><?xml version="1.0" encoding="utf-8"?>
<sst xmlns="http://schemas.openxmlformats.org/spreadsheetml/2006/main" count="260" uniqueCount="78">
  <si>
    <t>PUNTO A</t>
  </si>
  <si>
    <t>Usuarios.dat</t>
  </si>
  <si>
    <t>Vendedores.dat</t>
  </si>
  <si>
    <t>Fecha de registración</t>
  </si>
  <si>
    <t>Ventas.dat</t>
  </si>
  <si>
    <t>Fecha (día, mes y año)</t>
  </si>
  <si>
    <t>indice</t>
  </si>
  <si>
    <t>Código de vendedor (char[5])</t>
  </si>
  <si>
    <t>Nombre (char [30])</t>
  </si>
  <si>
    <t>Provincia (1 a 24)</t>
  </si>
  <si>
    <t>Calificación (1 a 10)</t>
  </si>
  <si>
    <t>Código de usuario (char[5])</t>
  </si>
  <si>
    <t>Nombre</t>
  </si>
  <si>
    <t>DNI</t>
  </si>
  <si>
    <t>dia</t>
  </si>
  <si>
    <t>mes</t>
  </si>
  <si>
    <t>anio</t>
  </si>
  <si>
    <t>Número de compra (entero)</t>
  </si>
  <si>
    <t>Código de vendedor</t>
  </si>
  <si>
    <t>Código de usuario</t>
  </si>
  <si>
    <t>Importe</t>
  </si>
  <si>
    <t>Tipo de pago(1,2,3)</t>
  </si>
  <si>
    <t>existe y &lt;&gt;2024</t>
  </si>
  <si>
    <t>existe y =2024</t>
  </si>
  <si>
    <t>V010</t>
  </si>
  <si>
    <t>Lucas Martínez</t>
  </si>
  <si>
    <t>U010</t>
  </si>
  <si>
    <t>María Gómez</t>
  </si>
  <si>
    <t>V081</t>
  </si>
  <si>
    <t>V025</t>
  </si>
  <si>
    <t>María González</t>
  </si>
  <si>
    <t>U023</t>
  </si>
  <si>
    <t>Lucas Fernández</t>
  </si>
  <si>
    <t>V033</t>
  </si>
  <si>
    <t>Juan Pérez</t>
  </si>
  <si>
    <t>U037</t>
  </si>
  <si>
    <t>Valeria Ramírez</t>
  </si>
  <si>
    <t>V048</t>
  </si>
  <si>
    <t>Sofía Ramírez</t>
  </si>
  <si>
    <t>U045</t>
  </si>
  <si>
    <t>V056</t>
  </si>
  <si>
    <t>Pedro López</t>
  </si>
  <si>
    <t>U052</t>
  </si>
  <si>
    <t>Sofía Sánchez</t>
  </si>
  <si>
    <t>V067</t>
  </si>
  <si>
    <t>Valeria Sánchez</t>
  </si>
  <si>
    <t>U068</t>
  </si>
  <si>
    <t>Diego López</t>
  </si>
  <si>
    <t>V074</t>
  </si>
  <si>
    <t>Carlos Fernández</t>
  </si>
  <si>
    <t>U073</t>
  </si>
  <si>
    <t>Natalia Domínguez</t>
  </si>
  <si>
    <t>Natalia Torres</t>
  </si>
  <si>
    <t>U086</t>
  </si>
  <si>
    <t>Pedro Torres</t>
  </si>
  <si>
    <t>V092</t>
  </si>
  <si>
    <t>Diego Herrera</t>
  </si>
  <si>
    <t>U094</t>
  </si>
  <si>
    <t>Julia Herrera</t>
  </si>
  <si>
    <t>V100</t>
  </si>
  <si>
    <t>Julia Domínguez</t>
  </si>
  <si>
    <t>U100</t>
  </si>
  <si>
    <t>Carlos Medina</t>
  </si>
  <si>
    <t>Cantidad 2015</t>
  </si>
  <si>
    <t>BANDERA</t>
  </si>
  <si>
    <t>el total es:</t>
  </si>
  <si>
    <t>dendedor .dat</t>
  </si>
  <si>
    <t>ventas.dat</t>
  </si>
  <si>
    <t>U0010</t>
  </si>
  <si>
    <t>U0023</t>
  </si>
  <si>
    <t>U0037</t>
  </si>
  <si>
    <t>U0045</t>
  </si>
  <si>
    <t>U0052</t>
  </si>
  <si>
    <t>U0068</t>
  </si>
  <si>
    <t>U0073</t>
  </si>
  <si>
    <t>U0086</t>
  </si>
  <si>
    <t>U0094</t>
  </si>
  <si>
    <t>U0100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</si>
</sst>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8.0"/>
      <color theme="1"/>
      <name val="Arial"/>
      <scheme val="minor"/>
    </font>
    <font>
      <b/>
      <color theme="1"/>
      <name val="Arial"/>
      <scheme val="minor"/>
    </font>
    <font>
      <b/>
      <sz val="8.0"/>
      <color theme="1"/>
      <name val="Arial"/>
      <scheme val="minor"/>
    </font>
    <font>
      <b/>
      <sz val="8.0"/>
      <color rgb="FFFF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8.0"/>
      <color rgb="FF000000"/>
      <name val="Arial"/>
    </font>
    <font>
      <b/>
      <color rgb="FFFF0000"/>
      <name val="Arial"/>
      <scheme val="minor"/>
    </font>
    <font>
      <color theme="1"/>
      <name val="Arial"/>
    </font>
    <font>
      <b/>
      <sz val="8.0"/>
      <color theme="1"/>
      <name val="Arial"/>
    </font>
    <font>
      <b/>
      <sz val="8.0"/>
      <color rgb="FFFF0000"/>
      <name val="Arial"/>
    </font>
    <font>
      <sz val="8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BBC04"/>
        <bgColor rgb="FFFBBC0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2" fillId="0" fontId="6" numFmtId="0" xfId="0" applyAlignment="1" applyBorder="1" applyFont="1">
      <alignment vertical="bottom"/>
    </xf>
    <xf borderId="3" fillId="2" fontId="7" numFmtId="0" xfId="0" applyAlignment="1" applyBorder="1" applyFont="1">
      <alignment readingOrder="0" vertical="bottom"/>
    </xf>
    <xf borderId="3" fillId="3" fontId="7" numFmtId="0" xfId="0" applyAlignment="1" applyBorder="1" applyFill="1" applyFont="1">
      <alignment readingOrder="0" vertical="bottom"/>
    </xf>
    <xf borderId="1" fillId="4" fontId="1" numFmtId="0" xfId="0" applyAlignment="1" applyBorder="1" applyFill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3" fillId="4" fontId="7" numFmtId="0" xfId="0" applyAlignment="1" applyBorder="1" applyFont="1">
      <alignment horizontal="center" readingOrder="0" vertical="bottom"/>
    </xf>
    <xf borderId="0" fillId="5" fontId="5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 vertical="bottom"/>
    </xf>
    <xf borderId="3" fillId="4" fontId="7" numFmtId="0" xfId="0" applyAlignment="1" applyBorder="1" applyFont="1">
      <alignment horizontal="center" vertical="bottom"/>
    </xf>
    <xf borderId="0" fillId="5" fontId="2" numFmtId="0" xfId="0" applyAlignment="1" applyFont="1">
      <alignment horizontal="center" readingOrder="0"/>
    </xf>
    <xf borderId="1" fillId="4" fontId="1" numFmtId="0" xfId="0" applyBorder="1" applyFont="1"/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6" fontId="5" numFmtId="0" xfId="0" applyAlignment="1" applyFill="1" applyFont="1">
      <alignment horizontal="center"/>
    </xf>
    <xf borderId="0" fillId="7" fontId="5" numFmtId="0" xfId="0" applyAlignment="1" applyFill="1" applyFon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1" fillId="2" fontId="12" numFmtId="0" xfId="0" applyAlignment="1" applyBorder="1" applyFont="1">
      <alignment vertical="bottom"/>
    </xf>
    <xf borderId="0" fillId="2" fontId="12" numFmtId="0" xfId="0" applyAlignment="1" applyFont="1">
      <alignment vertical="bottom"/>
    </xf>
    <xf borderId="1" fillId="4" fontId="12" numFmtId="0" xfId="0" applyAlignment="1" applyBorder="1" applyFont="1">
      <alignment horizontal="center" vertical="bottom"/>
    </xf>
    <xf borderId="0" fillId="8" fontId="9" numFmtId="0" xfId="0" applyAlignment="1" applyFill="1" applyFont="1">
      <alignment horizontal="center" vertical="bottom"/>
    </xf>
    <xf borderId="0" fillId="8" fontId="13" numFmtId="0" xfId="0" applyAlignment="1" applyFont="1">
      <alignment horizontal="center" vertical="bottom"/>
    </xf>
    <xf borderId="1" fillId="4" fontId="9" numFmtId="0" xfId="0" applyAlignment="1" applyBorder="1" applyFont="1">
      <alignment vertical="bottom"/>
    </xf>
    <xf borderId="1" fillId="3" fontId="13" numFmtId="0" xfId="0" applyAlignment="1" applyBorder="1" applyFont="1">
      <alignment horizontal="center" vertical="bottom"/>
    </xf>
    <xf borderId="0" fillId="8" fontId="9" numFmtId="0" xfId="0" applyAlignment="1" applyFont="1">
      <alignment vertical="bottom"/>
    </xf>
    <xf borderId="1" fillId="3" fontId="9" numFmtId="0" xfId="0" applyAlignment="1" applyBorder="1" applyFont="1">
      <alignment vertical="bottom"/>
    </xf>
    <xf borderId="1" fillId="3" fontId="9" numFmtId="0" xfId="0" applyAlignment="1" applyBorder="1" applyFont="1">
      <alignment horizontal="center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381000</xdr:colOff>
      <xdr:row>18</xdr:row>
      <xdr:rowOff>28575</xdr:rowOff>
    </xdr:from>
    <xdr:ext cx="13773150" cy="30480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18</xdr:row>
      <xdr:rowOff>19050</xdr:rowOff>
    </xdr:from>
    <xdr:ext cx="6924675" cy="26860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75</xdr:row>
      <xdr:rowOff>114300</xdr:rowOff>
    </xdr:from>
    <xdr:ext cx="15059025" cy="38766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34</xdr:row>
      <xdr:rowOff>0</xdr:rowOff>
    </xdr:from>
    <xdr:ext cx="16602075" cy="44672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1.5"/>
    <col customWidth="1" min="3" max="3" width="15.0"/>
    <col customWidth="1" min="4" max="4" width="14.0"/>
    <col customWidth="1" min="5" max="5" width="15.75"/>
    <col customWidth="1" min="6" max="6" width="3.75"/>
    <col customWidth="1" min="7" max="7" width="21.25"/>
    <col customWidth="1" min="8" max="8" width="15.13"/>
    <col customWidth="1" min="10" max="10" width="17.0"/>
    <col customWidth="1" min="11" max="11" width="13.25"/>
    <col customWidth="1" min="12" max="12" width="17.5"/>
    <col customWidth="1" min="13" max="13" width="4.25"/>
    <col customWidth="1" min="14" max="14" width="11.88"/>
    <col customWidth="1" min="15" max="15" width="8.0"/>
    <col customWidth="1" min="16" max="16" width="14.75"/>
    <col customWidth="1" min="17" max="17" width="12.63"/>
    <col customWidth="1" min="19" max="19" width="18.13"/>
    <col customWidth="1" min="20" max="20" width="15.5"/>
  </cols>
  <sheetData>
    <row r="1">
      <c r="B1" s="1"/>
      <c r="C1" s="1"/>
      <c r="D1" s="1"/>
      <c r="E1" s="1"/>
      <c r="F1" s="1"/>
      <c r="O1" s="1"/>
      <c r="P1" s="1"/>
      <c r="Q1" s="1"/>
      <c r="R1" s="1"/>
      <c r="S1" s="1"/>
    </row>
    <row r="2">
      <c r="B2" s="1"/>
      <c r="C2" s="1"/>
      <c r="D2" s="1"/>
      <c r="E2" s="1"/>
      <c r="F2" s="1"/>
      <c r="Y2" s="2" t="s">
        <v>0</v>
      </c>
    </row>
    <row r="3">
      <c r="B3" s="1"/>
      <c r="C3" s="1"/>
      <c r="D3" s="1"/>
      <c r="E3" s="1"/>
      <c r="F3" s="1"/>
      <c r="G3" s="3" t="s">
        <v>1</v>
      </c>
      <c r="N3" s="3"/>
      <c r="O3" s="3"/>
      <c r="P3" s="3"/>
      <c r="Q3" s="3"/>
    </row>
    <row r="4">
      <c r="B4" s="3" t="s">
        <v>2</v>
      </c>
      <c r="F4" s="1"/>
      <c r="J4" s="4" t="s">
        <v>3</v>
      </c>
      <c r="K4" s="1"/>
      <c r="N4" s="5" t="s">
        <v>4</v>
      </c>
      <c r="R4" s="6" t="s">
        <v>5</v>
      </c>
    </row>
    <row r="5">
      <c r="A5" s="7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1"/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N5" s="4" t="s">
        <v>17</v>
      </c>
      <c r="O5" s="4" t="s">
        <v>18</v>
      </c>
      <c r="P5" s="4" t="s">
        <v>19</v>
      </c>
      <c r="Q5" s="4" t="s">
        <v>20</v>
      </c>
      <c r="R5" s="4" t="s">
        <v>14</v>
      </c>
      <c r="S5" s="4" t="s">
        <v>15</v>
      </c>
      <c r="T5" s="4" t="s">
        <v>16</v>
      </c>
      <c r="U5" s="6" t="s">
        <v>21</v>
      </c>
      <c r="V5" s="9"/>
      <c r="W5" s="10" t="s">
        <v>7</v>
      </c>
      <c r="X5" s="11" t="s">
        <v>22</v>
      </c>
      <c r="Y5" s="11" t="s">
        <v>23</v>
      </c>
      <c r="Z5" s="9"/>
      <c r="AA5" s="10" t="s">
        <v>7</v>
      </c>
      <c r="AB5" s="10" t="s">
        <v>8</v>
      </c>
    </row>
    <row r="6">
      <c r="A6" s="7">
        <v>1.0</v>
      </c>
      <c r="B6" s="12" t="s">
        <v>24</v>
      </c>
      <c r="C6" s="12" t="s">
        <v>25</v>
      </c>
      <c r="D6" s="12">
        <v>9.0</v>
      </c>
      <c r="E6" s="12">
        <v>8.0</v>
      </c>
      <c r="F6" s="1"/>
      <c r="G6" s="12" t="s">
        <v>26</v>
      </c>
      <c r="H6" s="12" t="s">
        <v>27</v>
      </c>
      <c r="I6" s="12">
        <v>3.4256789E7</v>
      </c>
      <c r="J6" s="13">
        <v>12.0</v>
      </c>
      <c r="K6" s="12">
        <v>5.0</v>
      </c>
      <c r="L6" s="14">
        <v>2023.0</v>
      </c>
      <c r="N6" s="15">
        <v>1001.0</v>
      </c>
      <c r="O6" s="15" t="s">
        <v>28</v>
      </c>
      <c r="P6" s="15" t="s">
        <v>26</v>
      </c>
      <c r="Q6" s="15">
        <v>12500.5</v>
      </c>
      <c r="R6" s="15">
        <v>15.0</v>
      </c>
      <c r="S6" s="15">
        <v>3.0</v>
      </c>
      <c r="T6" s="15">
        <v>2023.0</v>
      </c>
      <c r="U6" s="15">
        <v>1.0</v>
      </c>
      <c r="V6" s="9"/>
      <c r="W6" s="14" t="s">
        <v>24</v>
      </c>
      <c r="X6" s="16">
        <f t="shared" ref="X6:X15" si="1">COUNTIFS($O$6:$O$15,W6,$T$6:$T$15,"&lt;&gt;2024")</f>
        <v>1</v>
      </c>
      <c r="Y6" s="16">
        <f t="shared" ref="Y6:Y15" si="2">COUNTIFS($O$6:$O$15,W6,$T$6:$T$15,"=2024")</f>
        <v>2</v>
      </c>
      <c r="Z6" s="9"/>
      <c r="AA6" s="17" t="str">
        <f t="shared" ref="AA6:AA15" si="3">IF(AND(X6&gt;0,Y6=0),B6,"")</f>
        <v/>
      </c>
      <c r="AB6" s="17" t="str">
        <f t="shared" ref="AB6:AB15" si="4">IF(AA6&lt;&gt;"",C6,"")</f>
        <v/>
      </c>
    </row>
    <row r="7">
      <c r="A7" s="7">
        <v>2.0</v>
      </c>
      <c r="B7" s="12" t="s">
        <v>29</v>
      </c>
      <c r="C7" s="12" t="s">
        <v>30</v>
      </c>
      <c r="D7" s="12">
        <v>15.0</v>
      </c>
      <c r="E7" s="12">
        <v>9.0</v>
      </c>
      <c r="F7" s="1"/>
      <c r="G7" s="12" t="s">
        <v>31</v>
      </c>
      <c r="H7" s="12" t="s">
        <v>32</v>
      </c>
      <c r="I7" s="12">
        <v>2.9876543E7</v>
      </c>
      <c r="J7" s="13">
        <v>18.0</v>
      </c>
      <c r="K7" s="12">
        <v>11.0</v>
      </c>
      <c r="L7" s="14">
        <v>2022.0</v>
      </c>
      <c r="N7" s="15">
        <v>1002.0</v>
      </c>
      <c r="O7" s="15" t="s">
        <v>28</v>
      </c>
      <c r="P7" s="15" t="s">
        <v>31</v>
      </c>
      <c r="Q7" s="15">
        <v>7800.0</v>
      </c>
      <c r="R7" s="15">
        <v>22.0</v>
      </c>
      <c r="S7" s="15">
        <v>6.0</v>
      </c>
      <c r="T7" s="18">
        <v>2024.0</v>
      </c>
      <c r="U7" s="15">
        <v>2.0</v>
      </c>
      <c r="V7" s="9"/>
      <c r="W7" s="14" t="s">
        <v>29</v>
      </c>
      <c r="X7" s="16">
        <f t="shared" si="1"/>
        <v>0</v>
      </c>
      <c r="Y7" s="16">
        <f t="shared" si="2"/>
        <v>0</v>
      </c>
      <c r="Z7" s="9"/>
      <c r="AA7" s="17" t="str">
        <f t="shared" si="3"/>
        <v/>
      </c>
      <c r="AB7" s="17" t="str">
        <f t="shared" si="4"/>
        <v/>
      </c>
    </row>
    <row r="8">
      <c r="A8" s="7">
        <v>3.0</v>
      </c>
      <c r="B8" s="12" t="s">
        <v>33</v>
      </c>
      <c r="C8" s="12" t="s">
        <v>34</v>
      </c>
      <c r="D8" s="12">
        <v>8.0</v>
      </c>
      <c r="E8" s="12">
        <v>7.0</v>
      </c>
      <c r="F8" s="1"/>
      <c r="G8" s="12" t="s">
        <v>35</v>
      </c>
      <c r="H8" s="12" t="s">
        <v>36</v>
      </c>
      <c r="I8" s="12">
        <v>4.0123456E7</v>
      </c>
      <c r="J8" s="13">
        <v>4.0</v>
      </c>
      <c r="K8" s="12">
        <v>8.0</v>
      </c>
      <c r="L8" s="14">
        <v>2015.0</v>
      </c>
      <c r="N8" s="15">
        <v>1003.0</v>
      </c>
      <c r="O8" s="15" t="s">
        <v>28</v>
      </c>
      <c r="P8" s="15" t="s">
        <v>35</v>
      </c>
      <c r="Q8" s="15">
        <v>4500.75</v>
      </c>
      <c r="R8" s="15">
        <v>12.0</v>
      </c>
      <c r="S8" s="15">
        <v>6.0</v>
      </c>
      <c r="T8" s="15">
        <v>2021.0</v>
      </c>
      <c r="U8" s="15">
        <v>1.0</v>
      </c>
      <c r="V8" s="9"/>
      <c r="W8" s="14" t="s">
        <v>33</v>
      </c>
      <c r="X8" s="16">
        <f t="shared" si="1"/>
        <v>0</v>
      </c>
      <c r="Y8" s="16">
        <f t="shared" si="2"/>
        <v>0</v>
      </c>
      <c r="Z8" s="9"/>
      <c r="AA8" s="17" t="str">
        <f t="shared" si="3"/>
        <v/>
      </c>
      <c r="AB8" s="17" t="str">
        <f t="shared" si="4"/>
        <v/>
      </c>
    </row>
    <row r="9">
      <c r="A9" s="7">
        <v>4.0</v>
      </c>
      <c r="B9" s="12" t="s">
        <v>37</v>
      </c>
      <c r="C9" s="12" t="s">
        <v>38</v>
      </c>
      <c r="D9" s="12">
        <v>19.0</v>
      </c>
      <c r="E9" s="12">
        <v>6.0</v>
      </c>
      <c r="F9" s="1"/>
      <c r="G9" s="12" t="s">
        <v>39</v>
      </c>
      <c r="H9" s="12" t="s">
        <v>34</v>
      </c>
      <c r="I9" s="12">
        <v>2.5678901E7</v>
      </c>
      <c r="J9" s="13">
        <v>23.0</v>
      </c>
      <c r="K9" s="12">
        <v>1.0</v>
      </c>
      <c r="L9" s="14">
        <v>2012.0</v>
      </c>
      <c r="N9" s="15">
        <v>1004.0</v>
      </c>
      <c r="O9" s="15" t="s">
        <v>24</v>
      </c>
      <c r="P9" s="15" t="s">
        <v>39</v>
      </c>
      <c r="Q9" s="15">
        <v>9800.0</v>
      </c>
      <c r="R9" s="15">
        <v>5.0</v>
      </c>
      <c r="S9" s="15">
        <v>1.0</v>
      </c>
      <c r="T9" s="18">
        <v>2024.0</v>
      </c>
      <c r="U9" s="15">
        <v>3.0</v>
      </c>
      <c r="V9" s="9"/>
      <c r="W9" s="14" t="s">
        <v>37</v>
      </c>
      <c r="X9" s="16">
        <f t="shared" si="1"/>
        <v>0</v>
      </c>
      <c r="Y9" s="16">
        <f t="shared" si="2"/>
        <v>0</v>
      </c>
      <c r="Z9" s="9"/>
      <c r="AA9" s="17" t="str">
        <f t="shared" si="3"/>
        <v/>
      </c>
      <c r="AB9" s="17" t="str">
        <f t="shared" si="4"/>
        <v/>
      </c>
    </row>
    <row r="10">
      <c r="A10" s="7">
        <v>5.0</v>
      </c>
      <c r="B10" s="12" t="s">
        <v>40</v>
      </c>
      <c r="C10" s="12" t="s">
        <v>41</v>
      </c>
      <c r="D10" s="12">
        <v>9.0</v>
      </c>
      <c r="E10" s="12">
        <v>10.0</v>
      </c>
      <c r="F10" s="1"/>
      <c r="G10" s="12" t="s">
        <v>42</v>
      </c>
      <c r="H10" s="12" t="s">
        <v>43</v>
      </c>
      <c r="I10" s="12">
        <v>3.8765432E7</v>
      </c>
      <c r="J10" s="13">
        <v>15.0</v>
      </c>
      <c r="K10" s="12">
        <v>7.0</v>
      </c>
      <c r="L10" s="14">
        <v>2015.0</v>
      </c>
      <c r="N10" s="15">
        <v>1005.0</v>
      </c>
      <c r="O10" s="15" t="s">
        <v>40</v>
      </c>
      <c r="P10" s="15" t="s">
        <v>42</v>
      </c>
      <c r="Q10" s="15">
        <v>1500.0</v>
      </c>
      <c r="R10" s="15">
        <v>27.0</v>
      </c>
      <c r="S10" s="15">
        <v>9.0</v>
      </c>
      <c r="T10" s="15">
        <v>2020.0</v>
      </c>
      <c r="U10" s="15">
        <v>2.0</v>
      </c>
      <c r="V10" s="9"/>
      <c r="W10" s="14" t="s">
        <v>40</v>
      </c>
      <c r="X10" s="16">
        <f t="shared" si="1"/>
        <v>2</v>
      </c>
      <c r="Y10" s="16">
        <f t="shared" si="2"/>
        <v>2</v>
      </c>
      <c r="Z10" s="9"/>
      <c r="AA10" s="17" t="str">
        <f t="shared" si="3"/>
        <v/>
      </c>
      <c r="AB10" s="17" t="str">
        <f t="shared" si="4"/>
        <v/>
      </c>
    </row>
    <row r="11">
      <c r="A11" s="7">
        <v>6.0</v>
      </c>
      <c r="B11" s="12" t="s">
        <v>44</v>
      </c>
      <c r="C11" s="12" t="s">
        <v>45</v>
      </c>
      <c r="D11" s="12">
        <v>22.0</v>
      </c>
      <c r="E11" s="12">
        <v>5.0</v>
      </c>
      <c r="F11" s="1"/>
      <c r="G11" s="12" t="s">
        <v>46</v>
      </c>
      <c r="H11" s="12" t="s">
        <v>47</v>
      </c>
      <c r="I11" s="12">
        <v>3.156789E7</v>
      </c>
      <c r="J11" s="13">
        <v>30.0</v>
      </c>
      <c r="K11" s="12">
        <v>3.0</v>
      </c>
      <c r="L11" s="14">
        <v>2025.0</v>
      </c>
      <c r="N11" s="15">
        <v>1006.0</v>
      </c>
      <c r="O11" s="15" t="s">
        <v>40</v>
      </c>
      <c r="P11" s="15" t="s">
        <v>46</v>
      </c>
      <c r="Q11" s="15">
        <v>12500.25</v>
      </c>
      <c r="R11" s="15">
        <v>18.0</v>
      </c>
      <c r="S11" s="15">
        <v>2.0</v>
      </c>
      <c r="T11" s="18">
        <v>2024.0</v>
      </c>
      <c r="U11" s="15">
        <v>1.0</v>
      </c>
      <c r="V11" s="9"/>
      <c r="W11" s="14" t="s">
        <v>44</v>
      </c>
      <c r="X11" s="16">
        <f t="shared" si="1"/>
        <v>0</v>
      </c>
      <c r="Y11" s="16">
        <f t="shared" si="2"/>
        <v>0</v>
      </c>
      <c r="Z11" s="9"/>
      <c r="AA11" s="17" t="str">
        <f t="shared" si="3"/>
        <v/>
      </c>
      <c r="AB11" s="17" t="str">
        <f t="shared" si="4"/>
        <v/>
      </c>
    </row>
    <row r="12">
      <c r="A12" s="7">
        <v>7.0</v>
      </c>
      <c r="B12" s="12" t="s">
        <v>48</v>
      </c>
      <c r="C12" s="12" t="s">
        <v>49</v>
      </c>
      <c r="D12" s="12">
        <v>10.0</v>
      </c>
      <c r="E12" s="12">
        <v>9.0</v>
      </c>
      <c r="F12" s="1"/>
      <c r="G12" s="12" t="s">
        <v>50</v>
      </c>
      <c r="H12" s="12" t="s">
        <v>51</v>
      </c>
      <c r="I12" s="12">
        <v>3.4567891E7</v>
      </c>
      <c r="J12" s="13">
        <v>10.0</v>
      </c>
      <c r="K12" s="12">
        <v>10.0</v>
      </c>
      <c r="L12" s="14">
        <v>1999.0</v>
      </c>
      <c r="N12" s="15">
        <v>1007.0</v>
      </c>
      <c r="O12" s="15" t="s">
        <v>24</v>
      </c>
      <c r="P12" s="15" t="s">
        <v>50</v>
      </c>
      <c r="Q12" s="15">
        <v>2500.5</v>
      </c>
      <c r="R12" s="15">
        <v>30.0</v>
      </c>
      <c r="S12" s="15">
        <v>11.0</v>
      </c>
      <c r="T12" s="15">
        <v>2021.0</v>
      </c>
      <c r="U12" s="15">
        <v>3.0</v>
      </c>
      <c r="V12" s="9"/>
      <c r="W12" s="14" t="s">
        <v>48</v>
      </c>
      <c r="X12" s="16">
        <f t="shared" si="1"/>
        <v>0</v>
      </c>
      <c r="Y12" s="16">
        <f t="shared" si="2"/>
        <v>0</v>
      </c>
      <c r="Z12" s="9"/>
      <c r="AA12" s="17" t="str">
        <f t="shared" si="3"/>
        <v/>
      </c>
      <c r="AB12" s="17" t="str">
        <f t="shared" si="4"/>
        <v/>
      </c>
    </row>
    <row r="13">
      <c r="A13" s="7">
        <v>8.0</v>
      </c>
      <c r="B13" s="12" t="s">
        <v>28</v>
      </c>
      <c r="C13" s="12" t="s">
        <v>52</v>
      </c>
      <c r="D13" s="12">
        <v>9.0</v>
      </c>
      <c r="E13" s="12">
        <v>6.0</v>
      </c>
      <c r="F13" s="1"/>
      <c r="G13" s="12" t="s">
        <v>53</v>
      </c>
      <c r="H13" s="12" t="s">
        <v>54</v>
      </c>
      <c r="I13" s="12">
        <v>2.7890123E7</v>
      </c>
      <c r="J13" s="13">
        <v>5.0</v>
      </c>
      <c r="K13" s="12">
        <v>9.0</v>
      </c>
      <c r="L13" s="14">
        <v>2015.0</v>
      </c>
      <c r="N13" s="15">
        <v>1008.0</v>
      </c>
      <c r="O13" s="15" t="s">
        <v>24</v>
      </c>
      <c r="P13" s="15" t="s">
        <v>53</v>
      </c>
      <c r="Q13" s="15">
        <v>17500.9</v>
      </c>
      <c r="R13" s="15">
        <v>10.0</v>
      </c>
      <c r="S13" s="15">
        <v>10.0</v>
      </c>
      <c r="T13" s="18">
        <v>2024.0</v>
      </c>
      <c r="U13" s="15">
        <v>2.0</v>
      </c>
      <c r="V13" s="9"/>
      <c r="W13" s="14" t="s">
        <v>28</v>
      </c>
      <c r="X13" s="16">
        <f t="shared" si="1"/>
        <v>2</v>
      </c>
      <c r="Y13" s="16">
        <f t="shared" si="2"/>
        <v>1</v>
      </c>
      <c r="Z13" s="9"/>
      <c r="AA13" s="17" t="str">
        <f t="shared" si="3"/>
        <v/>
      </c>
      <c r="AB13" s="17" t="str">
        <f t="shared" si="4"/>
        <v/>
      </c>
    </row>
    <row r="14">
      <c r="A14" s="7">
        <v>9.0</v>
      </c>
      <c r="B14" s="12" t="s">
        <v>55</v>
      </c>
      <c r="C14" s="12" t="s">
        <v>56</v>
      </c>
      <c r="D14" s="12">
        <v>18.0</v>
      </c>
      <c r="E14" s="12">
        <v>7.0</v>
      </c>
      <c r="F14" s="1"/>
      <c r="G14" s="12" t="s">
        <v>57</v>
      </c>
      <c r="H14" s="12" t="s">
        <v>58</v>
      </c>
      <c r="I14" s="12">
        <v>3.6678902E7</v>
      </c>
      <c r="J14" s="13">
        <v>25.0</v>
      </c>
      <c r="K14" s="12">
        <v>6.0</v>
      </c>
      <c r="L14" s="14">
        <v>2015.0</v>
      </c>
      <c r="N14" s="15">
        <v>1009.0</v>
      </c>
      <c r="O14" s="15" t="s">
        <v>40</v>
      </c>
      <c r="P14" s="15" t="s">
        <v>57</v>
      </c>
      <c r="Q14" s="15">
        <v>10500.0</v>
      </c>
      <c r="R14" s="15">
        <v>23.0</v>
      </c>
      <c r="S14" s="15">
        <v>5.0</v>
      </c>
      <c r="T14" s="15">
        <v>2022.0</v>
      </c>
      <c r="U14" s="15">
        <v>1.0</v>
      </c>
      <c r="V14" s="9"/>
      <c r="W14" s="14" t="s">
        <v>55</v>
      </c>
      <c r="X14" s="16">
        <f t="shared" si="1"/>
        <v>0</v>
      </c>
      <c r="Y14" s="16">
        <f t="shared" si="2"/>
        <v>0</v>
      </c>
      <c r="Z14" s="9"/>
      <c r="AA14" s="17" t="str">
        <f t="shared" si="3"/>
        <v/>
      </c>
      <c r="AB14" s="17" t="str">
        <f t="shared" si="4"/>
        <v/>
      </c>
    </row>
    <row r="15">
      <c r="A15" s="7">
        <v>10.0</v>
      </c>
      <c r="B15" s="12" t="s">
        <v>59</v>
      </c>
      <c r="C15" s="12" t="s">
        <v>60</v>
      </c>
      <c r="D15" s="12">
        <v>9.0</v>
      </c>
      <c r="E15" s="12">
        <v>8.0</v>
      </c>
      <c r="F15" s="19"/>
      <c r="G15" s="12" t="s">
        <v>61</v>
      </c>
      <c r="H15" s="12" t="s">
        <v>62</v>
      </c>
      <c r="I15" s="12">
        <v>3.325678E7</v>
      </c>
      <c r="J15" s="13">
        <v>17.0</v>
      </c>
      <c r="K15" s="13">
        <v>2.0</v>
      </c>
      <c r="L15" s="14">
        <v>2020.0</v>
      </c>
      <c r="M15" s="19"/>
      <c r="N15" s="15">
        <v>1010.0</v>
      </c>
      <c r="O15" s="15" t="s">
        <v>40</v>
      </c>
      <c r="P15" s="15" t="s">
        <v>61</v>
      </c>
      <c r="Q15" s="15">
        <v>8500.75</v>
      </c>
      <c r="R15" s="15">
        <v>2.0</v>
      </c>
      <c r="S15" s="15">
        <v>7.0</v>
      </c>
      <c r="T15" s="18">
        <v>2024.0</v>
      </c>
      <c r="U15" s="15">
        <v>3.0</v>
      </c>
      <c r="V15" s="9"/>
      <c r="W15" s="14" t="s">
        <v>59</v>
      </c>
      <c r="X15" s="16">
        <f t="shared" si="1"/>
        <v>0</v>
      </c>
      <c r="Y15" s="16">
        <f t="shared" si="2"/>
        <v>0</v>
      </c>
      <c r="Z15" s="9"/>
      <c r="AA15" s="17" t="str">
        <f t="shared" si="3"/>
        <v/>
      </c>
      <c r="AB15" s="17" t="str">
        <f t="shared" si="4"/>
        <v/>
      </c>
    </row>
    <row r="16">
      <c r="X16" s="16"/>
    </row>
    <row r="17">
      <c r="B17" s="20" t="s">
        <v>2</v>
      </c>
      <c r="C17" s="21"/>
      <c r="D17" s="21"/>
      <c r="E17" s="21"/>
      <c r="F17" s="21"/>
      <c r="G17" s="5" t="s">
        <v>1</v>
      </c>
      <c r="H17" s="21"/>
      <c r="I17" s="21"/>
      <c r="K17" s="21"/>
      <c r="N17" s="5" t="s">
        <v>4</v>
      </c>
    </row>
    <row r="18">
      <c r="B18" s="22" t="str">
        <f>B6</f>
        <v>V010</v>
      </c>
      <c r="G18" s="22" t="str">
        <f>G6</f>
        <v>U010</v>
      </c>
      <c r="N18" s="23">
        <f>N6</f>
        <v>1001</v>
      </c>
    </row>
    <row r="19">
      <c r="B19" s="22" t="str">
        <f>C6</f>
        <v>Lucas Martínez</v>
      </c>
      <c r="G19" s="22" t="str">
        <f>H6</f>
        <v>María Gómez</v>
      </c>
      <c r="N19" s="23" t="str">
        <f>O6</f>
        <v>V081</v>
      </c>
    </row>
    <row r="20">
      <c r="B20" s="22">
        <f>D6</f>
        <v>9</v>
      </c>
      <c r="G20" s="22">
        <f>I6</f>
        <v>34256789</v>
      </c>
      <c r="N20" s="23" t="str">
        <f>P6</f>
        <v>U010</v>
      </c>
    </row>
    <row r="21">
      <c r="B21" s="22">
        <f>E6</f>
        <v>8</v>
      </c>
      <c r="G21" s="22">
        <f>J6</f>
        <v>12</v>
      </c>
      <c r="N21" s="23">
        <f>Q6</f>
        <v>12500.5</v>
      </c>
    </row>
    <row r="22">
      <c r="B22" s="22" t="str">
        <f>B7</f>
        <v>V025</v>
      </c>
      <c r="G22" s="22">
        <f>K6</f>
        <v>5</v>
      </c>
      <c r="N22" s="23">
        <f>R6</f>
        <v>15</v>
      </c>
    </row>
    <row r="23">
      <c r="B23" s="22" t="str">
        <f>C7</f>
        <v>María González</v>
      </c>
      <c r="G23" s="22">
        <f>L6</f>
        <v>2023</v>
      </c>
      <c r="N23" s="23">
        <f>S6</f>
        <v>3</v>
      </c>
    </row>
    <row r="24">
      <c r="B24" s="22">
        <f>D7</f>
        <v>15</v>
      </c>
      <c r="G24" s="22" t="str">
        <f>G7</f>
        <v>U023</v>
      </c>
      <c r="N24" s="23">
        <f>T6</f>
        <v>2023</v>
      </c>
    </row>
    <row r="25">
      <c r="B25" s="22">
        <f>E7</f>
        <v>9</v>
      </c>
      <c r="G25" s="22" t="str">
        <f>H7</f>
        <v>Lucas Fernández</v>
      </c>
      <c r="N25" s="23">
        <f>U6</f>
        <v>1</v>
      </c>
    </row>
    <row r="26">
      <c r="B26" s="22" t="str">
        <f>B8</f>
        <v>V033</v>
      </c>
      <c r="G26" s="22">
        <f>I7</f>
        <v>29876543</v>
      </c>
      <c r="N26" s="23">
        <f>N7</f>
        <v>1002</v>
      </c>
    </row>
    <row r="27">
      <c r="B27" s="22" t="str">
        <f>C8</f>
        <v>Juan Pérez</v>
      </c>
      <c r="G27" s="22">
        <f>J7</f>
        <v>18</v>
      </c>
      <c r="N27" s="23" t="str">
        <f>O7</f>
        <v>V081</v>
      </c>
    </row>
    <row r="28">
      <c r="B28" s="22">
        <f>D8</f>
        <v>8</v>
      </c>
      <c r="G28" s="22">
        <f>K7</f>
        <v>11</v>
      </c>
      <c r="N28" s="23" t="str">
        <f>P7</f>
        <v>U023</v>
      </c>
    </row>
    <row r="29">
      <c r="B29" s="22">
        <f>E8</f>
        <v>7</v>
      </c>
      <c r="G29" s="22">
        <f>L7</f>
        <v>2022</v>
      </c>
      <c r="N29" s="23">
        <f>Q7</f>
        <v>7800</v>
      </c>
    </row>
    <row r="30">
      <c r="B30" s="22" t="str">
        <f>B9</f>
        <v>V048</v>
      </c>
      <c r="G30" s="22" t="str">
        <f>G8</f>
        <v>U037</v>
      </c>
      <c r="N30" s="23">
        <f>R7</f>
        <v>22</v>
      </c>
    </row>
    <row r="31">
      <c r="B31" s="22" t="str">
        <f>C9</f>
        <v>Sofía Ramírez</v>
      </c>
      <c r="G31" s="22" t="str">
        <f>H8</f>
        <v>Valeria Ramírez</v>
      </c>
      <c r="N31" s="23">
        <f>S7</f>
        <v>6</v>
      </c>
    </row>
    <row r="32">
      <c r="B32" s="22">
        <f>D9</f>
        <v>19</v>
      </c>
      <c r="G32" s="22">
        <f>I8</f>
        <v>40123456</v>
      </c>
      <c r="N32" s="23">
        <f>T7</f>
        <v>2024</v>
      </c>
    </row>
    <row r="33">
      <c r="B33" s="22">
        <f>E9</f>
        <v>6</v>
      </c>
      <c r="G33" s="22">
        <f>J8</f>
        <v>4</v>
      </c>
      <c r="N33" s="23">
        <f>U7</f>
        <v>2</v>
      </c>
    </row>
    <row r="34">
      <c r="B34" s="22" t="str">
        <f>B10</f>
        <v>V056</v>
      </c>
      <c r="G34" s="22">
        <f>K8</f>
        <v>8</v>
      </c>
      <c r="N34" s="23">
        <f>N8</f>
        <v>1003</v>
      </c>
    </row>
    <row r="35">
      <c r="B35" s="22" t="str">
        <f>C10</f>
        <v>Pedro López</v>
      </c>
      <c r="G35" s="22">
        <f>L8</f>
        <v>2015</v>
      </c>
      <c r="N35" s="23" t="str">
        <f>O8</f>
        <v>V081</v>
      </c>
    </row>
    <row r="36">
      <c r="B36" s="22">
        <f>D10</f>
        <v>9</v>
      </c>
      <c r="G36" s="22" t="str">
        <f>G9</f>
        <v>U045</v>
      </c>
      <c r="N36" s="23" t="str">
        <f>P8</f>
        <v>U037</v>
      </c>
    </row>
    <row r="37">
      <c r="B37" s="22">
        <f>E10</f>
        <v>10</v>
      </c>
      <c r="G37" s="22" t="str">
        <f>H9</f>
        <v>Juan Pérez</v>
      </c>
      <c r="N37" s="23">
        <f>Q8</f>
        <v>4500.75</v>
      </c>
    </row>
    <row r="38">
      <c r="B38" s="22" t="str">
        <f>B11</f>
        <v>V067</v>
      </c>
      <c r="G38" s="22">
        <f>I9</f>
        <v>25678901</v>
      </c>
      <c r="N38" s="23">
        <f>R8</f>
        <v>12</v>
      </c>
    </row>
    <row r="39">
      <c r="B39" s="22" t="str">
        <f>C11</f>
        <v>Valeria Sánchez</v>
      </c>
      <c r="G39" s="22">
        <f>J9</f>
        <v>23</v>
      </c>
      <c r="N39" s="23">
        <f>S8</f>
        <v>6</v>
      </c>
    </row>
    <row r="40">
      <c r="B40" s="22">
        <f>D11</f>
        <v>22</v>
      </c>
      <c r="G40" s="22">
        <f>K9</f>
        <v>1</v>
      </c>
      <c r="N40" s="23">
        <f>T8</f>
        <v>2021</v>
      </c>
    </row>
    <row r="41">
      <c r="B41" s="22">
        <f>E11</f>
        <v>5</v>
      </c>
      <c r="G41" s="22">
        <f>L9</f>
        <v>2012</v>
      </c>
      <c r="N41" s="23">
        <f>U8</f>
        <v>1</v>
      </c>
    </row>
    <row r="42">
      <c r="B42" s="22" t="str">
        <f>B12</f>
        <v>V074</v>
      </c>
      <c r="G42" s="22" t="str">
        <f>G10</f>
        <v>U052</v>
      </c>
      <c r="N42" s="23">
        <f>N9</f>
        <v>1004</v>
      </c>
    </row>
    <row r="43">
      <c r="B43" s="22" t="str">
        <f>C12</f>
        <v>Carlos Fernández</v>
      </c>
      <c r="G43" s="22" t="str">
        <f>H10</f>
        <v>Sofía Sánchez</v>
      </c>
      <c r="N43" s="23" t="str">
        <f>O9</f>
        <v>V010</v>
      </c>
    </row>
    <row r="44">
      <c r="B44" s="22">
        <f>D12</f>
        <v>10</v>
      </c>
      <c r="G44" s="22">
        <f>I10</f>
        <v>38765432</v>
      </c>
      <c r="N44" s="23" t="str">
        <f>P9</f>
        <v>U045</v>
      </c>
    </row>
    <row r="45">
      <c r="B45" s="22">
        <f>E12</f>
        <v>9</v>
      </c>
      <c r="G45" s="22">
        <f>J10</f>
        <v>15</v>
      </c>
      <c r="N45" s="23">
        <f>Q9</f>
        <v>9800</v>
      </c>
    </row>
    <row r="46">
      <c r="B46" s="22" t="str">
        <f>B13</f>
        <v>V081</v>
      </c>
      <c r="G46" s="22">
        <f>K10</f>
        <v>7</v>
      </c>
      <c r="N46" s="23">
        <f>R9</f>
        <v>5</v>
      </c>
    </row>
    <row r="47">
      <c r="B47" s="22" t="str">
        <f>C13</f>
        <v>Natalia Torres</v>
      </c>
      <c r="G47" s="22">
        <f>L10</f>
        <v>2015</v>
      </c>
      <c r="N47" s="23">
        <f>S9</f>
        <v>1</v>
      </c>
    </row>
    <row r="48">
      <c r="B48" s="22">
        <f>D13</f>
        <v>9</v>
      </c>
      <c r="G48" s="22" t="str">
        <f>G11</f>
        <v>U068</v>
      </c>
      <c r="N48" s="23">
        <f>T9</f>
        <v>2024</v>
      </c>
    </row>
    <row r="49">
      <c r="B49" s="22">
        <f>E13</f>
        <v>6</v>
      </c>
      <c r="G49" s="22" t="str">
        <f>H11</f>
        <v>Diego López</v>
      </c>
      <c r="N49" s="23">
        <f>U9</f>
        <v>3</v>
      </c>
    </row>
    <row r="50">
      <c r="B50" s="22" t="str">
        <f>B14</f>
        <v>V092</v>
      </c>
      <c r="G50" s="22">
        <f>I11</f>
        <v>31567890</v>
      </c>
      <c r="N50" s="23">
        <f>N10</f>
        <v>1005</v>
      </c>
    </row>
    <row r="51">
      <c r="B51" s="22" t="str">
        <f>C14</f>
        <v>Diego Herrera</v>
      </c>
      <c r="G51" s="22">
        <f>J11</f>
        <v>30</v>
      </c>
      <c r="N51" s="23" t="str">
        <f>O10</f>
        <v>V056</v>
      </c>
    </row>
    <row r="52">
      <c r="B52" s="22">
        <f>D14</f>
        <v>18</v>
      </c>
      <c r="G52" s="22">
        <f>K11</f>
        <v>3</v>
      </c>
      <c r="N52" s="23" t="str">
        <f>P10</f>
        <v>U052</v>
      </c>
    </row>
    <row r="53">
      <c r="B53" s="22">
        <f>E14</f>
        <v>7</v>
      </c>
      <c r="G53" s="22">
        <f>L11</f>
        <v>2025</v>
      </c>
      <c r="N53" s="23">
        <f>Q10</f>
        <v>1500</v>
      </c>
    </row>
    <row r="54">
      <c r="B54" s="22" t="str">
        <f>B15</f>
        <v>V100</v>
      </c>
      <c r="G54" s="22" t="str">
        <f>G12</f>
        <v>U073</v>
      </c>
      <c r="N54" s="23">
        <f>R10</f>
        <v>27</v>
      </c>
    </row>
    <row r="55">
      <c r="B55" s="22" t="str">
        <f>C15</f>
        <v>Julia Domínguez</v>
      </c>
      <c r="G55" s="22" t="str">
        <f>H12</f>
        <v>Natalia Domínguez</v>
      </c>
      <c r="N55" s="23">
        <f>S10</f>
        <v>9</v>
      </c>
    </row>
    <row r="56">
      <c r="B56" s="22">
        <f>D15</f>
        <v>9</v>
      </c>
      <c r="G56" s="22">
        <f>I12</f>
        <v>34567891</v>
      </c>
      <c r="N56" s="23">
        <f>T10</f>
        <v>2020</v>
      </c>
    </row>
    <row r="57">
      <c r="B57" s="22">
        <f>E15</f>
        <v>8</v>
      </c>
      <c r="G57" s="22">
        <f>J12</f>
        <v>10</v>
      </c>
      <c r="N57" s="23">
        <f>U10</f>
        <v>2</v>
      </c>
    </row>
    <row r="58">
      <c r="G58" s="22">
        <f>K12</f>
        <v>10</v>
      </c>
      <c r="N58" s="23">
        <f>N11</f>
        <v>1006</v>
      </c>
    </row>
    <row r="59">
      <c r="G59" s="22">
        <f>L12</f>
        <v>1999</v>
      </c>
      <c r="N59" s="23" t="str">
        <f>O11</f>
        <v>V056</v>
      </c>
    </row>
    <row r="60">
      <c r="G60" s="22" t="str">
        <f>G13</f>
        <v>U086</v>
      </c>
      <c r="N60" s="23" t="str">
        <f>P11</f>
        <v>U068</v>
      </c>
    </row>
    <row r="61">
      <c r="G61" s="22" t="str">
        <f>H13</f>
        <v>Pedro Torres</v>
      </c>
      <c r="N61" s="23">
        <f>Q11</f>
        <v>12500.25</v>
      </c>
    </row>
    <row r="62">
      <c r="G62" s="22">
        <f>I13</f>
        <v>27890123</v>
      </c>
      <c r="N62" s="23">
        <f>R11</f>
        <v>18</v>
      </c>
    </row>
    <row r="63">
      <c r="G63" s="22">
        <f>J13</f>
        <v>5</v>
      </c>
      <c r="N63" s="23">
        <f>S11</f>
        <v>2</v>
      </c>
    </row>
    <row r="64">
      <c r="G64" s="22">
        <f>K13</f>
        <v>9</v>
      </c>
      <c r="N64" s="23">
        <f>T11</f>
        <v>2024</v>
      </c>
    </row>
    <row r="65">
      <c r="G65" s="22">
        <f>L13</f>
        <v>2015</v>
      </c>
      <c r="N65" s="23">
        <f>U11</f>
        <v>1</v>
      </c>
    </row>
    <row r="66">
      <c r="G66" s="22" t="str">
        <f>G14</f>
        <v>U094</v>
      </c>
      <c r="N66" s="23">
        <f>N12</f>
        <v>1007</v>
      </c>
    </row>
    <row r="67">
      <c r="G67" s="22" t="str">
        <f>H14</f>
        <v>Julia Herrera</v>
      </c>
      <c r="N67" s="23" t="str">
        <f>O12</f>
        <v>V010</v>
      </c>
    </row>
    <row r="68">
      <c r="G68" s="22">
        <f>I14</f>
        <v>36678902</v>
      </c>
      <c r="N68" s="23" t="str">
        <f>P12</f>
        <v>U073</v>
      </c>
    </row>
    <row r="69">
      <c r="G69" s="22">
        <f>J14</f>
        <v>25</v>
      </c>
      <c r="N69" s="23">
        <f>Q12</f>
        <v>2500.5</v>
      </c>
    </row>
    <row r="70">
      <c r="G70" s="22">
        <f>K14</f>
        <v>6</v>
      </c>
      <c r="N70" s="23">
        <f>R12</f>
        <v>30</v>
      </c>
    </row>
    <row r="71">
      <c r="G71" s="22">
        <f>L14</f>
        <v>2015</v>
      </c>
      <c r="N71" s="23">
        <f>S12</f>
        <v>11</v>
      </c>
    </row>
    <row r="72">
      <c r="G72" s="22" t="str">
        <f>G15</f>
        <v>U100</v>
      </c>
      <c r="N72" s="23">
        <f>T12</f>
        <v>2021</v>
      </c>
    </row>
    <row r="73">
      <c r="G73" s="22" t="str">
        <f>H15</f>
        <v>Carlos Medina</v>
      </c>
      <c r="N73" s="23">
        <f>U12</f>
        <v>3</v>
      </c>
    </row>
    <row r="74">
      <c r="G74" s="22">
        <f>I15</f>
        <v>33256780</v>
      </c>
      <c r="N74" s="23">
        <f>N13</f>
        <v>1008</v>
      </c>
    </row>
    <row r="75">
      <c r="G75" s="22">
        <f>J15</f>
        <v>17</v>
      </c>
      <c r="N75" s="23" t="str">
        <f>O13</f>
        <v>V010</v>
      </c>
    </row>
    <row r="76">
      <c r="G76" s="22">
        <f>K15</f>
        <v>2</v>
      </c>
      <c r="N76" s="23" t="str">
        <f>P13</f>
        <v>U086</v>
      </c>
    </row>
    <row r="77">
      <c r="G77" s="22">
        <f>L15</f>
        <v>2020</v>
      </c>
      <c r="N77" s="23">
        <f>Q13</f>
        <v>17500.9</v>
      </c>
    </row>
    <row r="78">
      <c r="N78" s="23">
        <f>R13</f>
        <v>10</v>
      </c>
    </row>
    <row r="79">
      <c r="N79" s="23">
        <f>S13</f>
        <v>10</v>
      </c>
    </row>
    <row r="80">
      <c r="N80" s="23">
        <f>T13</f>
        <v>2024</v>
      </c>
    </row>
    <row r="81">
      <c r="N81" s="23">
        <f>U13</f>
        <v>2</v>
      </c>
    </row>
    <row r="82">
      <c r="N82" s="23">
        <f>N14</f>
        <v>1009</v>
      </c>
    </row>
    <row r="83">
      <c r="N83" s="23" t="str">
        <f>O14</f>
        <v>V056</v>
      </c>
    </row>
    <row r="84">
      <c r="N84" s="23" t="str">
        <f>P14</f>
        <v>U094</v>
      </c>
    </row>
    <row r="85">
      <c r="N85" s="23">
        <f>Q14</f>
        <v>10500</v>
      </c>
    </row>
    <row r="86">
      <c r="N86" s="23">
        <f>R14</f>
        <v>23</v>
      </c>
    </row>
    <row r="87">
      <c r="N87" s="23">
        <f>S14</f>
        <v>5</v>
      </c>
    </row>
    <row r="88">
      <c r="N88" s="23">
        <f>T14</f>
        <v>2022</v>
      </c>
    </row>
    <row r="89">
      <c r="N89" s="23">
        <f>U14</f>
        <v>1</v>
      </c>
    </row>
    <row r="90">
      <c r="N90" s="23">
        <f>N15</f>
        <v>1010</v>
      </c>
    </row>
    <row r="91">
      <c r="N91" s="23" t="str">
        <f>O15</f>
        <v>V056</v>
      </c>
    </row>
    <row r="92">
      <c r="N92" s="23" t="str">
        <f>P15</f>
        <v>U100</v>
      </c>
    </row>
    <row r="93">
      <c r="N93" s="23">
        <f>Q15</f>
        <v>8500.75</v>
      </c>
    </row>
    <row r="94">
      <c r="N94" s="23">
        <f>R15</f>
        <v>2</v>
      </c>
    </row>
    <row r="95">
      <c r="N95" s="23">
        <f>S15</f>
        <v>7</v>
      </c>
    </row>
    <row r="96">
      <c r="N96" s="23">
        <f>T15</f>
        <v>2024</v>
      </c>
    </row>
    <row r="97">
      <c r="N97" s="23">
        <f>U15</f>
        <v>3</v>
      </c>
    </row>
    <row r="107">
      <c r="L107" s="24" t="str">
        <f>O17</f>
        <v/>
      </c>
    </row>
    <row r="108">
      <c r="L108" s="24" t="str">
        <f>P17</f>
        <v/>
      </c>
    </row>
    <row r="109">
      <c r="L109" s="24" t="str">
        <f>Q17</f>
        <v/>
      </c>
    </row>
    <row r="110">
      <c r="L110" s="24" t="str">
        <f>R17</f>
        <v/>
      </c>
    </row>
    <row r="111">
      <c r="L111" s="24" t="str">
        <f>S17</f>
        <v/>
      </c>
    </row>
    <row r="112">
      <c r="L112" s="24" t="str">
        <f>T17</f>
        <v/>
      </c>
    </row>
    <row r="113">
      <c r="L113" s="24" t="str">
        <f>U17</f>
        <v/>
      </c>
    </row>
  </sheetData>
  <mergeCells count="3">
    <mergeCell ref="B4:E4"/>
    <mergeCell ref="R4:T4"/>
    <mergeCell ref="G3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/>
      <c r="D4" s="1"/>
      <c r="E4" s="1"/>
      <c r="F4" s="1"/>
      <c r="G4" s="1"/>
    </row>
    <row r="5">
      <c r="C5" s="1"/>
      <c r="D5" s="1"/>
      <c r="E5" s="1"/>
      <c r="F5" s="1"/>
      <c r="G5" s="1"/>
      <c r="H5" s="3" t="s">
        <v>1</v>
      </c>
      <c r="O5" s="3"/>
      <c r="P5" s="3"/>
      <c r="Q5" s="3"/>
      <c r="R5" s="3"/>
    </row>
    <row r="6">
      <c r="C6" s="3" t="s">
        <v>2</v>
      </c>
      <c r="G6" s="1"/>
      <c r="K6" s="4" t="s">
        <v>3</v>
      </c>
      <c r="L6" s="1"/>
      <c r="O6" s="5" t="s">
        <v>4</v>
      </c>
      <c r="S6" s="6" t="s">
        <v>5</v>
      </c>
    </row>
    <row r="7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1"/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14</v>
      </c>
      <c r="T7" s="4" t="s">
        <v>15</v>
      </c>
      <c r="U7" s="4" t="s">
        <v>16</v>
      </c>
      <c r="V7" s="6" t="s">
        <v>21</v>
      </c>
    </row>
    <row r="8">
      <c r="B8" s="7">
        <v>1.0</v>
      </c>
      <c r="C8" s="12" t="str">
        <f>PuntoA!B6</f>
        <v>V010</v>
      </c>
      <c r="D8" s="12" t="str">
        <f>PuntoA!C6</f>
        <v>Lucas Martínez</v>
      </c>
      <c r="E8" s="12">
        <f>PuntoA!D6</f>
        <v>9</v>
      </c>
      <c r="F8" s="12">
        <f>PuntoA!E6</f>
        <v>8</v>
      </c>
      <c r="G8" s="1"/>
      <c r="H8" s="12" t="str">
        <f>PuntoA!G6</f>
        <v>U010</v>
      </c>
      <c r="I8" s="12" t="str">
        <f>PuntoA!H6</f>
        <v>María Gómez</v>
      </c>
      <c r="J8" s="12">
        <f>PuntoA!I6</f>
        <v>34256789</v>
      </c>
      <c r="K8" s="12">
        <f>PuntoA!J6</f>
        <v>12</v>
      </c>
      <c r="L8" s="12">
        <f>PuntoA!K6</f>
        <v>5</v>
      </c>
      <c r="M8" s="12">
        <f>PuntoA!L6</f>
        <v>2023</v>
      </c>
      <c r="O8" s="15">
        <f>PuntoA!N6</f>
        <v>1001</v>
      </c>
      <c r="P8" s="15" t="str">
        <f>PuntoA!O6</f>
        <v>V081</v>
      </c>
      <c r="Q8" s="15" t="str">
        <f>PuntoA!P6</f>
        <v>U010</v>
      </c>
      <c r="R8" s="15">
        <f>PuntoA!Q6</f>
        <v>12500.5</v>
      </c>
      <c r="S8" s="15">
        <f>PuntoA!R6</f>
        <v>15</v>
      </c>
      <c r="T8" s="15">
        <f>PuntoA!S6</f>
        <v>3</v>
      </c>
      <c r="U8" s="15">
        <f>PuntoA!T6</f>
        <v>2023</v>
      </c>
      <c r="V8" s="15">
        <f>PuntoA!U6</f>
        <v>1</v>
      </c>
    </row>
    <row r="9">
      <c r="B9" s="7">
        <v>2.0</v>
      </c>
      <c r="C9" s="12" t="str">
        <f>PuntoA!B7</f>
        <v>V025</v>
      </c>
      <c r="D9" s="12" t="str">
        <f>PuntoA!C7</f>
        <v>María González</v>
      </c>
      <c r="E9" s="12">
        <f>PuntoA!D7</f>
        <v>15</v>
      </c>
      <c r="F9" s="12">
        <f>PuntoA!E7</f>
        <v>9</v>
      </c>
      <c r="G9" s="1"/>
      <c r="H9" s="12" t="str">
        <f>PuntoA!G7</f>
        <v>U023</v>
      </c>
      <c r="I9" s="12" t="str">
        <f>PuntoA!H7</f>
        <v>Lucas Fernández</v>
      </c>
      <c r="J9" s="12">
        <f>PuntoA!I7</f>
        <v>29876543</v>
      </c>
      <c r="K9" s="12">
        <f>PuntoA!J7</f>
        <v>18</v>
      </c>
      <c r="L9" s="12">
        <f>PuntoA!K7</f>
        <v>11</v>
      </c>
      <c r="M9" s="12">
        <f>PuntoA!L7</f>
        <v>2022</v>
      </c>
      <c r="O9" s="15">
        <f>PuntoA!N7</f>
        <v>1002</v>
      </c>
      <c r="P9" s="15" t="str">
        <f>PuntoA!O7</f>
        <v>V081</v>
      </c>
      <c r="Q9" s="15" t="str">
        <f>PuntoA!P7</f>
        <v>U023</v>
      </c>
      <c r="R9" s="15">
        <f>PuntoA!Q7</f>
        <v>7800</v>
      </c>
      <c r="S9" s="15">
        <f>PuntoA!R7</f>
        <v>22</v>
      </c>
      <c r="T9" s="15">
        <f>PuntoA!S7</f>
        <v>6</v>
      </c>
      <c r="U9" s="15">
        <f>PuntoA!T7</f>
        <v>2024</v>
      </c>
      <c r="V9" s="15">
        <f>PuntoA!U7</f>
        <v>2</v>
      </c>
    </row>
    <row r="10">
      <c r="B10" s="7">
        <v>3.0</v>
      </c>
      <c r="C10" s="12" t="str">
        <f>PuntoA!B8</f>
        <v>V033</v>
      </c>
      <c r="D10" s="12" t="str">
        <f>PuntoA!C8</f>
        <v>Juan Pérez</v>
      </c>
      <c r="E10" s="12">
        <f>PuntoA!D8</f>
        <v>8</v>
      </c>
      <c r="F10" s="12">
        <f>PuntoA!E8</f>
        <v>7</v>
      </c>
      <c r="G10" s="1"/>
      <c r="H10" s="12" t="str">
        <f>PuntoA!G8</f>
        <v>U037</v>
      </c>
      <c r="I10" s="12" t="str">
        <f>PuntoA!H8</f>
        <v>Valeria Ramírez</v>
      </c>
      <c r="J10" s="12">
        <f>PuntoA!I8</f>
        <v>40123456</v>
      </c>
      <c r="K10" s="12">
        <f>PuntoA!J8</f>
        <v>4</v>
      </c>
      <c r="L10" s="12">
        <f>PuntoA!K8</f>
        <v>8</v>
      </c>
      <c r="M10" s="12">
        <f>PuntoA!L8</f>
        <v>2015</v>
      </c>
      <c r="O10" s="15">
        <f>PuntoA!N8</f>
        <v>1003</v>
      </c>
      <c r="P10" s="15" t="str">
        <f>PuntoA!O8</f>
        <v>V081</v>
      </c>
      <c r="Q10" s="15" t="str">
        <f>PuntoA!P8</f>
        <v>U037</v>
      </c>
      <c r="R10" s="15">
        <f>PuntoA!Q8</f>
        <v>4500.75</v>
      </c>
      <c r="S10" s="15">
        <f>PuntoA!R8</f>
        <v>12</v>
      </c>
      <c r="T10" s="15">
        <f>PuntoA!S8</f>
        <v>6</v>
      </c>
      <c r="U10" s="15">
        <f>PuntoA!T8</f>
        <v>2021</v>
      </c>
      <c r="V10" s="15">
        <f>PuntoA!U8</f>
        <v>1</v>
      </c>
    </row>
    <row r="11">
      <c r="B11" s="7">
        <v>4.0</v>
      </c>
      <c r="C11" s="12" t="str">
        <f>PuntoA!B9</f>
        <v>V048</v>
      </c>
      <c r="D11" s="12" t="str">
        <f>PuntoA!C9</f>
        <v>Sofía Ramírez</v>
      </c>
      <c r="E11" s="12">
        <f>PuntoA!D9</f>
        <v>19</v>
      </c>
      <c r="F11" s="12">
        <f>PuntoA!E9</f>
        <v>6</v>
      </c>
      <c r="G11" s="1"/>
      <c r="H11" s="12" t="str">
        <f>PuntoA!G9</f>
        <v>U045</v>
      </c>
      <c r="I11" s="12" t="str">
        <f>PuntoA!H9</f>
        <v>Juan Pérez</v>
      </c>
      <c r="J11" s="12">
        <f>PuntoA!I9</f>
        <v>25678901</v>
      </c>
      <c r="K11" s="12">
        <f>PuntoA!J9</f>
        <v>23</v>
      </c>
      <c r="L11" s="12">
        <f>PuntoA!K9</f>
        <v>1</v>
      </c>
      <c r="M11" s="12">
        <f>PuntoA!L9</f>
        <v>2012</v>
      </c>
      <c r="O11" s="15">
        <f>PuntoA!N9</f>
        <v>1004</v>
      </c>
      <c r="P11" s="15" t="str">
        <f>PuntoA!O9</f>
        <v>V010</v>
      </c>
      <c r="Q11" s="15" t="str">
        <f>PuntoA!P9</f>
        <v>U045</v>
      </c>
      <c r="R11" s="15">
        <f>PuntoA!Q9</f>
        <v>9800</v>
      </c>
      <c r="S11" s="15">
        <f>PuntoA!R9</f>
        <v>5</v>
      </c>
      <c r="T11" s="15">
        <f>PuntoA!S9</f>
        <v>1</v>
      </c>
      <c r="U11" s="18">
        <f>PuntoA!T9</f>
        <v>2024</v>
      </c>
      <c r="V11" s="15">
        <f>PuntoA!U9</f>
        <v>3</v>
      </c>
    </row>
    <row r="12">
      <c r="B12" s="7">
        <v>5.0</v>
      </c>
      <c r="C12" s="12" t="str">
        <f>PuntoA!B10</f>
        <v>V056</v>
      </c>
      <c r="D12" s="12" t="str">
        <f>PuntoA!C10</f>
        <v>Pedro López</v>
      </c>
      <c r="E12" s="12">
        <f>PuntoA!D10</f>
        <v>9</v>
      </c>
      <c r="F12" s="12">
        <f>PuntoA!E10</f>
        <v>10</v>
      </c>
      <c r="G12" s="1"/>
      <c r="H12" s="12" t="str">
        <f>PuntoA!G10</f>
        <v>U052</v>
      </c>
      <c r="I12" s="12" t="str">
        <f>PuntoA!H10</f>
        <v>Sofía Sánchez</v>
      </c>
      <c r="J12" s="12">
        <f>PuntoA!I10</f>
        <v>38765432</v>
      </c>
      <c r="K12" s="12">
        <f>PuntoA!J10</f>
        <v>15</v>
      </c>
      <c r="L12" s="12">
        <f>PuntoA!K10</f>
        <v>7</v>
      </c>
      <c r="M12" s="12">
        <f>PuntoA!L10</f>
        <v>2015</v>
      </c>
      <c r="O12" s="15">
        <f>PuntoA!N10</f>
        <v>1005</v>
      </c>
      <c r="P12" s="15" t="str">
        <f>PuntoA!O10</f>
        <v>V056</v>
      </c>
      <c r="Q12" s="15" t="str">
        <f>PuntoA!P10</f>
        <v>U052</v>
      </c>
      <c r="R12" s="15">
        <f>PuntoA!Q10</f>
        <v>1500</v>
      </c>
      <c r="S12" s="15">
        <f>PuntoA!R10</f>
        <v>27</v>
      </c>
      <c r="T12" s="15">
        <f>PuntoA!S10</f>
        <v>9</v>
      </c>
      <c r="U12" s="15">
        <f>PuntoA!T10</f>
        <v>2020</v>
      </c>
      <c r="V12" s="15">
        <f>PuntoA!U10</f>
        <v>2</v>
      </c>
    </row>
    <row r="13">
      <c r="B13" s="7">
        <v>6.0</v>
      </c>
      <c r="C13" s="12" t="str">
        <f>PuntoA!B11</f>
        <v>V067</v>
      </c>
      <c r="D13" s="12" t="str">
        <f>PuntoA!C11</f>
        <v>Valeria Sánchez</v>
      </c>
      <c r="E13" s="12">
        <f>PuntoA!D11</f>
        <v>22</v>
      </c>
      <c r="F13" s="12">
        <f>PuntoA!E11</f>
        <v>5</v>
      </c>
      <c r="G13" s="1"/>
      <c r="H13" s="12" t="str">
        <f>PuntoA!G11</f>
        <v>U068</v>
      </c>
      <c r="I13" s="12" t="str">
        <f>PuntoA!H11</f>
        <v>Diego López</v>
      </c>
      <c r="J13" s="12">
        <f>PuntoA!I11</f>
        <v>31567890</v>
      </c>
      <c r="K13" s="12">
        <f>PuntoA!J11</f>
        <v>30</v>
      </c>
      <c r="L13" s="12">
        <f>PuntoA!K11</f>
        <v>3</v>
      </c>
      <c r="M13" s="12">
        <f>PuntoA!L11</f>
        <v>2025</v>
      </c>
      <c r="O13" s="15">
        <f>PuntoA!N11</f>
        <v>1006</v>
      </c>
      <c r="P13" s="15" t="str">
        <f>PuntoA!O11</f>
        <v>V056</v>
      </c>
      <c r="Q13" s="15" t="str">
        <f>PuntoA!P11</f>
        <v>U068</v>
      </c>
      <c r="R13" s="15">
        <f>PuntoA!Q11</f>
        <v>12500.25</v>
      </c>
      <c r="S13" s="15">
        <f>PuntoA!R11</f>
        <v>18</v>
      </c>
      <c r="T13" s="15">
        <f>PuntoA!S11</f>
        <v>2</v>
      </c>
      <c r="U13" s="15">
        <f>PuntoA!T11</f>
        <v>2024</v>
      </c>
      <c r="V13" s="15">
        <f>PuntoA!U11</f>
        <v>1</v>
      </c>
    </row>
    <row r="14">
      <c r="B14" s="7">
        <v>7.0</v>
      </c>
      <c r="C14" s="12" t="str">
        <f>PuntoA!B12</f>
        <v>V074</v>
      </c>
      <c r="D14" s="12" t="str">
        <f>PuntoA!C12</f>
        <v>Carlos Fernández</v>
      </c>
      <c r="E14" s="12">
        <f>PuntoA!D12</f>
        <v>10</v>
      </c>
      <c r="F14" s="12">
        <f>PuntoA!E12</f>
        <v>9</v>
      </c>
      <c r="G14" s="1"/>
      <c r="H14" s="12" t="str">
        <f>PuntoA!G12</f>
        <v>U073</v>
      </c>
      <c r="I14" s="12" t="str">
        <f>PuntoA!H12</f>
        <v>Natalia Domínguez</v>
      </c>
      <c r="J14" s="12">
        <f>PuntoA!I12</f>
        <v>34567891</v>
      </c>
      <c r="K14" s="12">
        <f>PuntoA!J12</f>
        <v>10</v>
      </c>
      <c r="L14" s="12">
        <f>PuntoA!K12</f>
        <v>10</v>
      </c>
      <c r="M14" s="12">
        <f>PuntoA!L12</f>
        <v>1999</v>
      </c>
      <c r="O14" s="15">
        <f>PuntoA!N12</f>
        <v>1007</v>
      </c>
      <c r="P14" s="15" t="str">
        <f>PuntoA!O12</f>
        <v>V010</v>
      </c>
      <c r="Q14" s="15" t="str">
        <f>PuntoA!P12</f>
        <v>U073</v>
      </c>
      <c r="R14" s="15">
        <f>PuntoA!Q12</f>
        <v>2500.5</v>
      </c>
      <c r="S14" s="15">
        <f>PuntoA!R12</f>
        <v>30</v>
      </c>
      <c r="T14" s="15">
        <f>PuntoA!S12</f>
        <v>11</v>
      </c>
      <c r="U14" s="15">
        <f>PuntoA!T12</f>
        <v>2021</v>
      </c>
      <c r="V14" s="15">
        <f>PuntoA!U12</f>
        <v>3</v>
      </c>
    </row>
    <row r="15">
      <c r="B15" s="7">
        <v>8.0</v>
      </c>
      <c r="C15" s="12" t="str">
        <f>PuntoA!B13</f>
        <v>V081</v>
      </c>
      <c r="D15" s="12" t="str">
        <f>PuntoA!C13</f>
        <v>Natalia Torres</v>
      </c>
      <c r="E15" s="12">
        <f>PuntoA!D13</f>
        <v>9</v>
      </c>
      <c r="F15" s="12">
        <f>PuntoA!E13</f>
        <v>6</v>
      </c>
      <c r="G15" s="1"/>
      <c r="H15" s="12" t="str">
        <f>PuntoA!G13</f>
        <v>U086</v>
      </c>
      <c r="I15" s="12" t="str">
        <f>PuntoA!H13</f>
        <v>Pedro Torres</v>
      </c>
      <c r="J15" s="12">
        <f>PuntoA!I13</f>
        <v>27890123</v>
      </c>
      <c r="K15" s="12">
        <f>PuntoA!J13</f>
        <v>5</v>
      </c>
      <c r="L15" s="12">
        <f>PuntoA!K13</f>
        <v>9</v>
      </c>
      <c r="M15" s="12">
        <f>PuntoA!L13</f>
        <v>2015</v>
      </c>
      <c r="O15" s="15">
        <f>PuntoA!N13</f>
        <v>1008</v>
      </c>
      <c r="P15" s="15" t="str">
        <f>PuntoA!O13</f>
        <v>V010</v>
      </c>
      <c r="Q15" s="15" t="str">
        <f>PuntoA!P13</f>
        <v>U086</v>
      </c>
      <c r="R15" s="15">
        <f>PuntoA!Q13</f>
        <v>17500.9</v>
      </c>
      <c r="S15" s="15">
        <f>PuntoA!R13</f>
        <v>10</v>
      </c>
      <c r="T15" s="15">
        <f>PuntoA!S13</f>
        <v>10</v>
      </c>
      <c r="U15" s="18">
        <f>PuntoA!T13</f>
        <v>2024</v>
      </c>
      <c r="V15" s="15">
        <f>PuntoA!U13</f>
        <v>2</v>
      </c>
    </row>
    <row r="16">
      <c r="B16" s="7">
        <v>9.0</v>
      </c>
      <c r="C16" s="12" t="str">
        <f>PuntoA!B14</f>
        <v>V092</v>
      </c>
      <c r="D16" s="12" t="str">
        <f>PuntoA!C14</f>
        <v>Diego Herrera</v>
      </c>
      <c r="E16" s="12">
        <f>PuntoA!D14</f>
        <v>18</v>
      </c>
      <c r="F16" s="12">
        <f>PuntoA!E14</f>
        <v>7</v>
      </c>
      <c r="G16" s="1"/>
      <c r="H16" s="12" t="str">
        <f>PuntoA!G14</f>
        <v>U094</v>
      </c>
      <c r="I16" s="12" t="str">
        <f>PuntoA!H14</f>
        <v>Julia Herrera</v>
      </c>
      <c r="J16" s="12">
        <f>PuntoA!I14</f>
        <v>36678902</v>
      </c>
      <c r="K16" s="12">
        <f>PuntoA!J14</f>
        <v>25</v>
      </c>
      <c r="L16" s="12">
        <f>PuntoA!K14</f>
        <v>6</v>
      </c>
      <c r="M16" s="12">
        <f>PuntoA!L14</f>
        <v>2015</v>
      </c>
      <c r="O16" s="15">
        <f>PuntoA!N14</f>
        <v>1009</v>
      </c>
      <c r="P16" s="15" t="str">
        <f>PuntoA!O14</f>
        <v>V056</v>
      </c>
      <c r="Q16" s="15" t="str">
        <f>PuntoA!P14</f>
        <v>U094</v>
      </c>
      <c r="R16" s="15">
        <f>PuntoA!Q14</f>
        <v>10500</v>
      </c>
      <c r="S16" s="15">
        <f>PuntoA!R14</f>
        <v>23</v>
      </c>
      <c r="T16" s="15">
        <f>PuntoA!S14</f>
        <v>5</v>
      </c>
      <c r="U16" s="15">
        <f>PuntoA!T14</f>
        <v>2022</v>
      </c>
      <c r="V16" s="15">
        <f>PuntoA!U14</f>
        <v>1</v>
      </c>
    </row>
    <row r="17">
      <c r="B17" s="7">
        <v>10.0</v>
      </c>
      <c r="C17" s="12" t="str">
        <f>PuntoA!B15</f>
        <v>V100</v>
      </c>
      <c r="D17" s="12" t="str">
        <f>PuntoA!C15</f>
        <v>Julia Domínguez</v>
      </c>
      <c r="E17" s="12">
        <f>PuntoA!D15</f>
        <v>9</v>
      </c>
      <c r="F17" s="12">
        <f>PuntoA!E15</f>
        <v>8</v>
      </c>
      <c r="G17" s="19"/>
      <c r="H17" s="12" t="str">
        <f>PuntoA!G15</f>
        <v>U100</v>
      </c>
      <c r="I17" s="12" t="str">
        <f>PuntoA!H15</f>
        <v>Carlos Medina</v>
      </c>
      <c r="J17" s="12">
        <f>PuntoA!I15</f>
        <v>33256780</v>
      </c>
      <c r="K17" s="12">
        <f>PuntoA!J15</f>
        <v>17</v>
      </c>
      <c r="L17" s="12">
        <f>PuntoA!K15</f>
        <v>2</v>
      </c>
      <c r="M17" s="12">
        <f>PuntoA!L15</f>
        <v>2020</v>
      </c>
      <c r="N17" s="19"/>
      <c r="O17" s="15">
        <f>PuntoA!N15</f>
        <v>1010</v>
      </c>
      <c r="P17" s="15" t="str">
        <f>PuntoA!O15</f>
        <v>V056</v>
      </c>
      <c r="Q17" s="15" t="str">
        <f>PuntoA!P15</f>
        <v>U100</v>
      </c>
      <c r="R17" s="15">
        <f>PuntoA!Q15</f>
        <v>8500.75</v>
      </c>
      <c r="S17" s="15">
        <f>PuntoA!R15</f>
        <v>2</v>
      </c>
      <c r="T17" s="15">
        <f>PuntoA!S15</f>
        <v>7</v>
      </c>
      <c r="U17" s="15">
        <f>PuntoA!T15</f>
        <v>2024</v>
      </c>
      <c r="V17" s="15">
        <f>PuntoA!U15</f>
        <v>3</v>
      </c>
    </row>
    <row r="19">
      <c r="U19" s="25" t="s">
        <v>63</v>
      </c>
    </row>
    <row r="20">
      <c r="U20" s="24">
        <f>COUNTIF(M8:M17,"=2015")</f>
        <v>4</v>
      </c>
    </row>
  </sheetData>
  <mergeCells count="3">
    <mergeCell ref="C6:F6"/>
    <mergeCell ref="S6:U6"/>
    <mergeCell ref="H5:K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/>
      <c r="D4" s="1"/>
      <c r="E4" s="1"/>
      <c r="F4" s="1"/>
      <c r="G4" s="1"/>
    </row>
    <row r="5">
      <c r="C5" s="1"/>
      <c r="D5" s="1"/>
      <c r="E5" s="1"/>
      <c r="F5" s="1"/>
      <c r="O5" s="3"/>
      <c r="P5" s="3"/>
      <c r="Q5" s="3"/>
      <c r="R5" s="3"/>
    </row>
    <row r="6">
      <c r="J6" s="3" t="s">
        <v>2</v>
      </c>
      <c r="O6" s="5" t="s">
        <v>4</v>
      </c>
      <c r="S6" s="6" t="s">
        <v>5</v>
      </c>
    </row>
    <row r="7">
      <c r="I7" s="7" t="s">
        <v>6</v>
      </c>
      <c r="J7" s="8" t="s">
        <v>7</v>
      </c>
      <c r="K7" s="8" t="s">
        <v>8</v>
      </c>
      <c r="L7" s="8" t="s">
        <v>9</v>
      </c>
      <c r="M7" s="8" t="s">
        <v>10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14</v>
      </c>
      <c r="T7" s="4" t="s">
        <v>15</v>
      </c>
      <c r="U7" s="4" t="s">
        <v>16</v>
      </c>
      <c r="V7" s="6" t="s">
        <v>21</v>
      </c>
    </row>
    <row r="8">
      <c r="I8" s="7">
        <v>1.0</v>
      </c>
      <c r="J8" s="12" t="str">
        <f>PuntoA!B6</f>
        <v>V010</v>
      </c>
      <c r="K8" s="12" t="str">
        <f>PuntoA!C6</f>
        <v>Lucas Martínez</v>
      </c>
      <c r="L8" s="12">
        <f>PuntoA!D6</f>
        <v>9</v>
      </c>
      <c r="M8" s="12">
        <f>PuntoA!E6</f>
        <v>8</v>
      </c>
      <c r="O8" s="15">
        <f>PuntoA!N6</f>
        <v>1001</v>
      </c>
      <c r="P8" s="15" t="str">
        <f>PuntoA!O6</f>
        <v>V081</v>
      </c>
      <c r="Q8" s="15" t="str">
        <f>PuntoA!P6</f>
        <v>U010</v>
      </c>
      <c r="R8" s="15">
        <f>PuntoA!Q6</f>
        <v>12500.5</v>
      </c>
      <c r="S8" s="15">
        <f>PuntoA!R6</f>
        <v>15</v>
      </c>
      <c r="T8" s="15">
        <f>PuntoA!S6</f>
        <v>3</v>
      </c>
      <c r="U8" s="15">
        <f>PuntoA!T6</f>
        <v>2023</v>
      </c>
      <c r="V8" s="15">
        <f>PuntoA!U6</f>
        <v>1</v>
      </c>
    </row>
    <row r="9">
      <c r="I9" s="7">
        <v>2.0</v>
      </c>
      <c r="J9" s="12" t="str">
        <f>PuntoA!B7</f>
        <v>V025</v>
      </c>
      <c r="K9" s="12" t="str">
        <f>PuntoA!C7</f>
        <v>María González</v>
      </c>
      <c r="L9" s="12">
        <f>PuntoA!D7</f>
        <v>15</v>
      </c>
      <c r="M9" s="12">
        <f>PuntoA!E7</f>
        <v>9</v>
      </c>
      <c r="O9" s="15">
        <f>PuntoA!N7</f>
        <v>1002</v>
      </c>
      <c r="P9" s="15" t="str">
        <f>PuntoA!O7</f>
        <v>V081</v>
      </c>
      <c r="Q9" s="15" t="str">
        <f>PuntoA!P7</f>
        <v>U023</v>
      </c>
      <c r="R9" s="15">
        <f>PuntoA!Q7</f>
        <v>7800</v>
      </c>
      <c r="S9" s="15">
        <f>PuntoA!R7</f>
        <v>22</v>
      </c>
      <c r="T9" s="18">
        <f>PuntoA!S7</f>
        <v>6</v>
      </c>
      <c r="U9" s="18">
        <f>PuntoA!T7</f>
        <v>2024</v>
      </c>
      <c r="V9" s="15">
        <f>PuntoA!U7</f>
        <v>2</v>
      </c>
    </row>
    <row r="10">
      <c r="I10" s="7">
        <v>3.0</v>
      </c>
      <c r="J10" s="12" t="str">
        <f>PuntoA!B8</f>
        <v>V033</v>
      </c>
      <c r="K10" s="12" t="str">
        <f>PuntoA!C8</f>
        <v>Juan Pérez</v>
      </c>
      <c r="L10" s="12">
        <f>PuntoA!D8</f>
        <v>8</v>
      </c>
      <c r="M10" s="12">
        <f>PuntoA!E8</f>
        <v>7</v>
      </c>
      <c r="O10" s="15">
        <f>PuntoA!N8</f>
        <v>1003</v>
      </c>
      <c r="P10" s="15" t="str">
        <f>PuntoA!O8</f>
        <v>V081</v>
      </c>
      <c r="Q10" s="15" t="str">
        <f>PuntoA!P8</f>
        <v>U037</v>
      </c>
      <c r="R10" s="15">
        <f>PuntoA!Q8</f>
        <v>4500.75</v>
      </c>
      <c r="S10" s="15">
        <f>PuntoA!R8</f>
        <v>12</v>
      </c>
      <c r="T10" s="15">
        <f>PuntoA!S8</f>
        <v>6</v>
      </c>
      <c r="U10" s="15">
        <f>PuntoA!T8</f>
        <v>2021</v>
      </c>
      <c r="V10" s="15">
        <f>PuntoA!U8</f>
        <v>1</v>
      </c>
    </row>
    <row r="11">
      <c r="I11" s="7">
        <v>4.0</v>
      </c>
      <c r="J11" s="12" t="str">
        <f>PuntoA!B9</f>
        <v>V048</v>
      </c>
      <c r="K11" s="12" t="str">
        <f>PuntoA!C9</f>
        <v>Sofía Ramírez</v>
      </c>
      <c r="L11" s="12">
        <f>PuntoA!D9</f>
        <v>19</v>
      </c>
      <c r="M11" s="12">
        <f>PuntoA!E9</f>
        <v>6</v>
      </c>
      <c r="O11" s="15">
        <f>PuntoA!N9</f>
        <v>1004</v>
      </c>
      <c r="P11" s="15" t="str">
        <f>PuntoA!O9</f>
        <v>V010</v>
      </c>
      <c r="Q11" s="15" t="str">
        <f>PuntoA!P9</f>
        <v>U045</v>
      </c>
      <c r="R11" s="15">
        <f>PuntoA!Q9</f>
        <v>9800</v>
      </c>
      <c r="S11" s="15">
        <f>PuntoA!R9</f>
        <v>5</v>
      </c>
      <c r="T11" s="18">
        <f>PuntoA!S9</f>
        <v>1</v>
      </c>
      <c r="U11" s="18">
        <f>PuntoA!T9</f>
        <v>2024</v>
      </c>
      <c r="V11" s="15">
        <f>PuntoA!U9</f>
        <v>3</v>
      </c>
    </row>
    <row r="12">
      <c r="I12" s="7">
        <v>5.0</v>
      </c>
      <c r="J12" s="12" t="str">
        <f>PuntoA!B10</f>
        <v>V056</v>
      </c>
      <c r="K12" s="12" t="str">
        <f>PuntoA!C10</f>
        <v>Pedro López</v>
      </c>
      <c r="L12" s="12">
        <f>PuntoA!D10</f>
        <v>9</v>
      </c>
      <c r="M12" s="12">
        <f>PuntoA!E10</f>
        <v>10</v>
      </c>
      <c r="O12" s="15">
        <f>PuntoA!N10</f>
        <v>1005</v>
      </c>
      <c r="P12" s="15" t="str">
        <f>PuntoA!O10</f>
        <v>V056</v>
      </c>
      <c r="Q12" s="15" t="str">
        <f>PuntoA!P10</f>
        <v>U052</v>
      </c>
      <c r="R12" s="15">
        <f>PuntoA!Q10</f>
        <v>1500</v>
      </c>
      <c r="S12" s="15">
        <f>PuntoA!R10</f>
        <v>27</v>
      </c>
      <c r="T12" s="15">
        <f>PuntoA!S10</f>
        <v>9</v>
      </c>
      <c r="U12" s="15">
        <f>PuntoA!T10</f>
        <v>2020</v>
      </c>
      <c r="V12" s="15">
        <f>PuntoA!U10</f>
        <v>2</v>
      </c>
    </row>
    <row r="13">
      <c r="I13" s="7">
        <v>6.0</v>
      </c>
      <c r="J13" s="12" t="str">
        <f>PuntoA!B11</f>
        <v>V067</v>
      </c>
      <c r="K13" s="12" t="str">
        <f>PuntoA!C11</f>
        <v>Valeria Sánchez</v>
      </c>
      <c r="L13" s="12">
        <f>PuntoA!D11</f>
        <v>22</v>
      </c>
      <c r="M13" s="12">
        <f>PuntoA!E11</f>
        <v>5</v>
      </c>
      <c r="O13" s="15">
        <f>PuntoA!N11</f>
        <v>1006</v>
      </c>
      <c r="P13" s="15" t="str">
        <f>PuntoA!O11</f>
        <v>V056</v>
      </c>
      <c r="Q13" s="15" t="str">
        <f>PuntoA!P11</f>
        <v>U068</v>
      </c>
      <c r="R13" s="15">
        <f>PuntoA!Q11</f>
        <v>12500.25</v>
      </c>
      <c r="S13" s="15">
        <f>PuntoA!R11</f>
        <v>18</v>
      </c>
      <c r="T13" s="18">
        <f>PuntoA!S11</f>
        <v>2</v>
      </c>
      <c r="U13" s="18">
        <f>PuntoA!T11</f>
        <v>2024</v>
      </c>
      <c r="V13" s="15">
        <f>PuntoA!U11</f>
        <v>1</v>
      </c>
    </row>
    <row r="14">
      <c r="I14" s="7">
        <v>7.0</v>
      </c>
      <c r="J14" s="12" t="str">
        <f>PuntoA!B12</f>
        <v>V074</v>
      </c>
      <c r="K14" s="12" t="str">
        <f>PuntoA!C12</f>
        <v>Carlos Fernández</v>
      </c>
      <c r="L14" s="12">
        <f>PuntoA!D12</f>
        <v>10</v>
      </c>
      <c r="M14" s="12">
        <f>PuntoA!E12</f>
        <v>9</v>
      </c>
      <c r="O14" s="15">
        <f>PuntoA!N12</f>
        <v>1007</v>
      </c>
      <c r="P14" s="15" t="str">
        <f>PuntoA!O12</f>
        <v>V010</v>
      </c>
      <c r="Q14" s="15" t="str">
        <f>PuntoA!P12</f>
        <v>U073</v>
      </c>
      <c r="R14" s="15">
        <f>PuntoA!Q12</f>
        <v>2500.5</v>
      </c>
      <c r="S14" s="15">
        <f>PuntoA!R12</f>
        <v>30</v>
      </c>
      <c r="T14" s="15">
        <f>PuntoA!S12</f>
        <v>11</v>
      </c>
      <c r="U14" s="15">
        <f>PuntoA!T12</f>
        <v>2021</v>
      </c>
      <c r="V14" s="15">
        <f>PuntoA!U12</f>
        <v>3</v>
      </c>
    </row>
    <row r="15">
      <c r="I15" s="7">
        <v>8.0</v>
      </c>
      <c r="J15" s="12" t="str">
        <f>PuntoA!B13</f>
        <v>V081</v>
      </c>
      <c r="K15" s="12" t="str">
        <f>PuntoA!C13</f>
        <v>Natalia Torres</v>
      </c>
      <c r="L15" s="12">
        <f>PuntoA!D13</f>
        <v>9</v>
      </c>
      <c r="M15" s="12">
        <f>PuntoA!E13</f>
        <v>6</v>
      </c>
      <c r="O15" s="15">
        <f>PuntoA!N13</f>
        <v>1008</v>
      </c>
      <c r="P15" s="15" t="str">
        <f>PuntoA!O13</f>
        <v>V010</v>
      </c>
      <c r="Q15" s="15" t="str">
        <f>PuntoA!P13</f>
        <v>U086</v>
      </c>
      <c r="R15" s="15">
        <f>PuntoA!Q13</f>
        <v>17500.9</v>
      </c>
      <c r="S15" s="15">
        <f>PuntoA!R13</f>
        <v>10</v>
      </c>
      <c r="T15" s="15">
        <f>PuntoA!S13</f>
        <v>10</v>
      </c>
      <c r="U15" s="18">
        <f>PuntoA!T13</f>
        <v>2024</v>
      </c>
      <c r="V15" s="15">
        <f>PuntoA!U13</f>
        <v>2</v>
      </c>
    </row>
    <row r="16">
      <c r="I16" s="7">
        <v>9.0</v>
      </c>
      <c r="J16" s="12" t="str">
        <f>PuntoA!B14</f>
        <v>V092</v>
      </c>
      <c r="K16" s="12" t="str">
        <f>PuntoA!C14</f>
        <v>Diego Herrera</v>
      </c>
      <c r="L16" s="12">
        <f>PuntoA!D14</f>
        <v>18</v>
      </c>
      <c r="M16" s="12">
        <f>PuntoA!E14</f>
        <v>7</v>
      </c>
      <c r="O16" s="15">
        <f>PuntoA!N14</f>
        <v>1009</v>
      </c>
      <c r="P16" s="15" t="str">
        <f>PuntoA!O14</f>
        <v>V056</v>
      </c>
      <c r="Q16" s="15" t="str">
        <f>PuntoA!P14</f>
        <v>U094</v>
      </c>
      <c r="R16" s="15">
        <f>PuntoA!Q14</f>
        <v>10500</v>
      </c>
      <c r="S16" s="15">
        <f>PuntoA!R14</f>
        <v>23</v>
      </c>
      <c r="T16" s="15">
        <f>PuntoA!S14</f>
        <v>5</v>
      </c>
      <c r="U16" s="15">
        <f>PuntoA!T14</f>
        <v>2022</v>
      </c>
      <c r="V16" s="15">
        <f>PuntoA!U14</f>
        <v>1</v>
      </c>
    </row>
    <row r="17">
      <c r="I17" s="7">
        <v>10.0</v>
      </c>
      <c r="J17" s="12" t="str">
        <f>PuntoA!B15</f>
        <v>V100</v>
      </c>
      <c r="K17" s="12" t="str">
        <f>PuntoA!C15</f>
        <v>Julia Domínguez</v>
      </c>
      <c r="L17" s="12">
        <f>PuntoA!D15</f>
        <v>9</v>
      </c>
      <c r="M17" s="12">
        <f>PuntoA!E15</f>
        <v>8</v>
      </c>
      <c r="O17" s="15">
        <f>PuntoA!N15</f>
        <v>1010</v>
      </c>
      <c r="P17" s="15" t="str">
        <f>PuntoA!O15</f>
        <v>V056</v>
      </c>
      <c r="Q17" s="15" t="str">
        <f>PuntoA!P15</f>
        <v>U100</v>
      </c>
      <c r="R17" s="15">
        <f>PuntoA!Q15</f>
        <v>8500.75</v>
      </c>
      <c r="S17" s="15">
        <f>PuntoA!R15</f>
        <v>2</v>
      </c>
      <c r="T17" s="15">
        <f>PuntoA!S15</f>
        <v>7</v>
      </c>
      <c r="U17" s="18">
        <f>PuntoA!T15</f>
        <v>2024</v>
      </c>
      <c r="V17" s="15">
        <f>PuntoA!U15</f>
        <v>3</v>
      </c>
    </row>
    <row r="27">
      <c r="M27" s="8" t="s">
        <v>7</v>
      </c>
      <c r="N27" s="8" t="s">
        <v>9</v>
      </c>
      <c r="P27" s="4" t="s">
        <v>17</v>
      </c>
      <c r="Q27" s="4" t="s">
        <v>18</v>
      </c>
      <c r="R27" s="4" t="s">
        <v>19</v>
      </c>
      <c r="S27" s="4" t="s">
        <v>20</v>
      </c>
      <c r="T27" s="4" t="s">
        <v>14</v>
      </c>
      <c r="U27" s="4" t="s">
        <v>15</v>
      </c>
      <c r="V27" s="4" t="s">
        <v>16</v>
      </c>
      <c r="W27" s="6" t="s">
        <v>21</v>
      </c>
      <c r="Y27" s="26" t="s">
        <v>64</v>
      </c>
    </row>
    <row r="28">
      <c r="M28" s="12" t="str">
        <f t="shared" ref="M28:M37" si="2">IF(N28&lt;&gt;"",J8,"")</f>
        <v>V010</v>
      </c>
      <c r="N28" s="12">
        <f t="shared" ref="N28:N37" si="3">IF(COUNTIF(L8,"8")+COUNTIF(L8,"9")+COUNTIF(L8,"10")&gt;0,L8,"")</f>
        <v>9</v>
      </c>
      <c r="P28" s="15" t="str">
        <f t="shared" ref="P28:P37" si="4">IF(Q28&lt;&gt;"",O8,"")</f>
        <v/>
      </c>
      <c r="Q28" s="15" t="str">
        <f t="shared" ref="Q28:Q37" si="5">IF(R28&lt;&gt;"",IF(COUNTIF($M$28:$M$37,P8)&gt;0,P8,""),"")</f>
        <v/>
      </c>
      <c r="R28" s="15" t="str">
        <f t="shared" ref="R28:T28" si="1">IF(S28&lt;&gt;"",Q8,"")</f>
        <v/>
      </c>
      <c r="S28" s="15" t="str">
        <f t="shared" si="1"/>
        <v/>
      </c>
      <c r="T28" s="15" t="str">
        <f t="shared" si="1"/>
        <v/>
      </c>
      <c r="U28" s="15" t="str">
        <f t="shared" ref="U28:U37" si="7">IF(V28&lt;&gt;"",IF(T8&lt;=6,T8,""),"")</f>
        <v/>
      </c>
      <c r="V28" s="15" t="str">
        <f t="shared" ref="V28:V37" si="8">IF(U8=2024,U8,"")</f>
        <v/>
      </c>
      <c r="W28" s="15" t="str">
        <f t="shared" ref="W28:W37" si="9">IF(V28&lt;&gt;"",V8,"")</f>
        <v/>
      </c>
      <c r="Y28" s="27" t="str">
        <f t="shared" ref="Y28:Y37" si="10">IF(Q28&lt;&gt;"",IF(W28&lt;&gt;"",IF(COUNTIF(U28,"&lt;=6")&gt;0,TRUE,FALSE),""),"")</f>
        <v/>
      </c>
    </row>
    <row r="29">
      <c r="M29" s="12" t="str">
        <f t="shared" si="2"/>
        <v/>
      </c>
      <c r="N29" s="12" t="str">
        <f t="shared" si="3"/>
        <v/>
      </c>
      <c r="P29" s="15">
        <f t="shared" si="4"/>
        <v>1002</v>
      </c>
      <c r="Q29" s="15" t="str">
        <f t="shared" si="5"/>
        <v>V081</v>
      </c>
      <c r="R29" s="15" t="str">
        <f t="shared" ref="R29:T29" si="6">IF(S29&lt;&gt;"",Q9,"")</f>
        <v>U023</v>
      </c>
      <c r="S29" s="15">
        <f t="shared" si="6"/>
        <v>7800</v>
      </c>
      <c r="T29" s="15">
        <f t="shared" si="6"/>
        <v>22</v>
      </c>
      <c r="U29" s="15">
        <f t="shared" si="7"/>
        <v>6</v>
      </c>
      <c r="V29" s="15">
        <f t="shared" si="8"/>
        <v>2024</v>
      </c>
      <c r="W29" s="15">
        <f t="shared" si="9"/>
        <v>2</v>
      </c>
      <c r="Y29" s="27" t="b">
        <f t="shared" si="10"/>
        <v>1</v>
      </c>
    </row>
    <row r="30">
      <c r="M30" s="12" t="str">
        <f t="shared" si="2"/>
        <v>V033</v>
      </c>
      <c r="N30" s="12">
        <f t="shared" si="3"/>
        <v>8</v>
      </c>
      <c r="P30" s="15" t="str">
        <f t="shared" si="4"/>
        <v/>
      </c>
      <c r="Q30" s="15" t="str">
        <f t="shared" si="5"/>
        <v/>
      </c>
      <c r="R30" s="15" t="str">
        <f t="shared" ref="R30:T30" si="11">IF(S30&lt;&gt;"",Q10,"")</f>
        <v/>
      </c>
      <c r="S30" s="15" t="str">
        <f t="shared" si="11"/>
        <v/>
      </c>
      <c r="T30" s="15" t="str">
        <f t="shared" si="11"/>
        <v/>
      </c>
      <c r="U30" s="15" t="str">
        <f t="shared" si="7"/>
        <v/>
      </c>
      <c r="V30" s="15" t="str">
        <f t="shared" si="8"/>
        <v/>
      </c>
      <c r="W30" s="15" t="str">
        <f t="shared" si="9"/>
        <v/>
      </c>
      <c r="Y30" s="27" t="str">
        <f t="shared" si="10"/>
        <v/>
      </c>
    </row>
    <row r="31">
      <c r="M31" s="12" t="str">
        <f t="shared" si="2"/>
        <v/>
      </c>
      <c r="N31" s="12" t="str">
        <f t="shared" si="3"/>
        <v/>
      </c>
      <c r="P31" s="15">
        <f t="shared" si="4"/>
        <v>1004</v>
      </c>
      <c r="Q31" s="15" t="str">
        <f t="shared" si="5"/>
        <v>V010</v>
      </c>
      <c r="R31" s="15" t="str">
        <f t="shared" ref="R31:T31" si="12">IF(S31&lt;&gt;"",Q11,"")</f>
        <v>U045</v>
      </c>
      <c r="S31" s="15">
        <f t="shared" si="12"/>
        <v>9800</v>
      </c>
      <c r="T31" s="15">
        <f t="shared" si="12"/>
        <v>5</v>
      </c>
      <c r="U31" s="15">
        <f t="shared" si="7"/>
        <v>1</v>
      </c>
      <c r="V31" s="15">
        <f t="shared" si="8"/>
        <v>2024</v>
      </c>
      <c r="W31" s="15">
        <f t="shared" si="9"/>
        <v>3</v>
      </c>
      <c r="Y31" s="27" t="b">
        <f t="shared" si="10"/>
        <v>1</v>
      </c>
    </row>
    <row r="32">
      <c r="M32" s="12" t="str">
        <f t="shared" si="2"/>
        <v>V056</v>
      </c>
      <c r="N32" s="12">
        <f t="shared" si="3"/>
        <v>9</v>
      </c>
      <c r="P32" s="15" t="str">
        <f t="shared" si="4"/>
        <v/>
      </c>
      <c r="Q32" s="15" t="str">
        <f t="shared" si="5"/>
        <v/>
      </c>
      <c r="R32" s="15" t="str">
        <f t="shared" ref="R32:T32" si="13">IF(S32&lt;&gt;"",Q12,"")</f>
        <v/>
      </c>
      <c r="S32" s="15" t="str">
        <f t="shared" si="13"/>
        <v/>
      </c>
      <c r="T32" s="15" t="str">
        <f t="shared" si="13"/>
        <v/>
      </c>
      <c r="U32" s="15" t="str">
        <f t="shared" si="7"/>
        <v/>
      </c>
      <c r="V32" s="15" t="str">
        <f t="shared" si="8"/>
        <v/>
      </c>
      <c r="W32" s="15" t="str">
        <f t="shared" si="9"/>
        <v/>
      </c>
      <c r="Y32" s="27" t="str">
        <f t="shared" si="10"/>
        <v/>
      </c>
    </row>
    <row r="33">
      <c r="M33" s="12" t="str">
        <f t="shared" si="2"/>
        <v/>
      </c>
      <c r="N33" s="12" t="str">
        <f t="shared" si="3"/>
        <v/>
      </c>
      <c r="P33" s="15">
        <f t="shared" si="4"/>
        <v>1006</v>
      </c>
      <c r="Q33" s="15" t="str">
        <f t="shared" si="5"/>
        <v>V056</v>
      </c>
      <c r="R33" s="15" t="str">
        <f t="shared" ref="R33:T33" si="14">IF(S33&lt;&gt;"",Q13,"")</f>
        <v>U068</v>
      </c>
      <c r="S33" s="15">
        <f t="shared" si="14"/>
        <v>12500.25</v>
      </c>
      <c r="T33" s="15">
        <f t="shared" si="14"/>
        <v>18</v>
      </c>
      <c r="U33" s="15">
        <f t="shared" si="7"/>
        <v>2</v>
      </c>
      <c r="V33" s="15">
        <f t="shared" si="8"/>
        <v>2024</v>
      </c>
      <c r="W33" s="15">
        <f t="shared" si="9"/>
        <v>1</v>
      </c>
      <c r="Y33" s="27" t="b">
        <f t="shared" si="10"/>
        <v>1</v>
      </c>
    </row>
    <row r="34">
      <c r="M34" s="12" t="str">
        <f t="shared" si="2"/>
        <v>V074</v>
      </c>
      <c r="N34" s="12">
        <f t="shared" si="3"/>
        <v>10</v>
      </c>
      <c r="P34" s="15" t="str">
        <f t="shared" si="4"/>
        <v/>
      </c>
      <c r="Q34" s="15" t="str">
        <f t="shared" si="5"/>
        <v/>
      </c>
      <c r="R34" s="15" t="str">
        <f t="shared" ref="R34:T34" si="15">IF(S34&lt;&gt;"",Q14,"")</f>
        <v/>
      </c>
      <c r="S34" s="15" t="str">
        <f t="shared" si="15"/>
        <v/>
      </c>
      <c r="T34" s="15" t="str">
        <f t="shared" si="15"/>
        <v/>
      </c>
      <c r="U34" s="15" t="str">
        <f t="shared" si="7"/>
        <v/>
      </c>
      <c r="V34" s="15" t="str">
        <f t="shared" si="8"/>
        <v/>
      </c>
      <c r="W34" s="15" t="str">
        <f t="shared" si="9"/>
        <v/>
      </c>
      <c r="Y34" s="27" t="str">
        <f t="shared" si="10"/>
        <v/>
      </c>
    </row>
    <row r="35">
      <c r="M35" s="12" t="str">
        <f t="shared" si="2"/>
        <v>V081</v>
      </c>
      <c r="N35" s="12">
        <f t="shared" si="3"/>
        <v>9</v>
      </c>
      <c r="P35" s="15" t="str">
        <f t="shared" si="4"/>
        <v/>
      </c>
      <c r="Q35" s="15" t="str">
        <f t="shared" si="5"/>
        <v/>
      </c>
      <c r="R35" s="15" t="str">
        <f t="shared" ref="R35:T35" si="16">IF(S35&lt;&gt;"",Q15,"")</f>
        <v/>
      </c>
      <c r="S35" s="15" t="str">
        <f t="shared" si="16"/>
        <v/>
      </c>
      <c r="T35" s="15" t="str">
        <f t="shared" si="16"/>
        <v/>
      </c>
      <c r="U35" s="15" t="str">
        <f t="shared" si="7"/>
        <v/>
      </c>
      <c r="V35" s="15">
        <f t="shared" si="8"/>
        <v>2024</v>
      </c>
      <c r="W35" s="15">
        <f t="shared" si="9"/>
        <v>2</v>
      </c>
      <c r="Y35" s="27" t="str">
        <f t="shared" si="10"/>
        <v/>
      </c>
    </row>
    <row r="36">
      <c r="M36" s="12" t="str">
        <f t="shared" si="2"/>
        <v/>
      </c>
      <c r="N36" s="12" t="str">
        <f t="shared" si="3"/>
        <v/>
      </c>
      <c r="P36" s="15" t="str">
        <f t="shared" si="4"/>
        <v/>
      </c>
      <c r="Q36" s="15" t="str">
        <f t="shared" si="5"/>
        <v/>
      </c>
      <c r="R36" s="15" t="str">
        <f t="shared" ref="R36:T36" si="17">IF(S36&lt;&gt;"",Q16,"")</f>
        <v/>
      </c>
      <c r="S36" s="15" t="str">
        <f t="shared" si="17"/>
        <v/>
      </c>
      <c r="T36" s="15" t="str">
        <f t="shared" si="17"/>
        <v/>
      </c>
      <c r="U36" s="15" t="str">
        <f t="shared" si="7"/>
        <v/>
      </c>
      <c r="V36" s="15" t="str">
        <f t="shared" si="8"/>
        <v/>
      </c>
      <c r="W36" s="15" t="str">
        <f t="shared" si="9"/>
        <v/>
      </c>
      <c r="Y36" s="27" t="str">
        <f t="shared" si="10"/>
        <v/>
      </c>
    </row>
    <row r="37">
      <c r="M37" s="12" t="str">
        <f t="shared" si="2"/>
        <v>V100</v>
      </c>
      <c r="N37" s="12">
        <f t="shared" si="3"/>
        <v>9</v>
      </c>
      <c r="P37" s="15" t="str">
        <f t="shared" si="4"/>
        <v/>
      </c>
      <c r="Q37" s="15" t="str">
        <f t="shared" si="5"/>
        <v/>
      </c>
      <c r="R37" s="15" t="str">
        <f t="shared" ref="R37:T37" si="18">IF(S37&lt;&gt;"",Q17,"")</f>
        <v/>
      </c>
      <c r="S37" s="15" t="str">
        <f t="shared" si="18"/>
        <v/>
      </c>
      <c r="T37" s="15" t="str">
        <f t="shared" si="18"/>
        <v/>
      </c>
      <c r="U37" s="15" t="str">
        <f t="shared" si="7"/>
        <v/>
      </c>
      <c r="V37" s="15">
        <f t="shared" si="8"/>
        <v>2024</v>
      </c>
      <c r="W37" s="15">
        <f t="shared" si="9"/>
        <v>3</v>
      </c>
      <c r="Y37" s="27" t="str">
        <f t="shared" si="10"/>
        <v/>
      </c>
    </row>
    <row r="41">
      <c r="X41" s="28" t="s">
        <v>65</v>
      </c>
      <c r="Y41" s="29">
        <f>COUNTIF(Y28:Y37,TRUE)</f>
        <v>3</v>
      </c>
    </row>
    <row r="55">
      <c r="Q55" s="8" t="s">
        <v>66</v>
      </c>
      <c r="R55" s="25" t="s">
        <v>67</v>
      </c>
    </row>
    <row r="56">
      <c r="Q56" s="12" t="s">
        <v>24</v>
      </c>
      <c r="R56" s="24">
        <f>COUNTIF(Q56,P8:P17)</f>
        <v>0</v>
      </c>
    </row>
    <row r="57">
      <c r="Q57" s="12" t="s">
        <v>29</v>
      </c>
    </row>
    <row r="58">
      <c r="Q58" s="12" t="s">
        <v>33</v>
      </c>
    </row>
    <row r="59">
      <c r="Q59" s="12" t="s">
        <v>37</v>
      </c>
    </row>
    <row r="60">
      <c r="Q60" s="12" t="s">
        <v>40</v>
      </c>
    </row>
    <row r="61">
      <c r="Q61" s="12" t="s">
        <v>44</v>
      </c>
    </row>
    <row r="62">
      <c r="Q62" s="12" t="s">
        <v>48</v>
      </c>
    </row>
    <row r="63">
      <c r="Q63" s="12" t="s">
        <v>28</v>
      </c>
    </row>
    <row r="64">
      <c r="Q64" s="12" t="s">
        <v>55</v>
      </c>
    </row>
  </sheetData>
  <mergeCells count="2">
    <mergeCell ref="S6:U6"/>
    <mergeCell ref="J6:M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D5" s="30"/>
      <c r="E5" s="31" t="s">
        <v>2</v>
      </c>
      <c r="I5" s="30"/>
      <c r="J5" s="31" t="s">
        <v>1</v>
      </c>
      <c r="N5" s="31"/>
      <c r="O5" s="31"/>
      <c r="P5" s="30"/>
      <c r="Q5" s="32" t="s">
        <v>4</v>
      </c>
      <c r="R5" s="30"/>
      <c r="S5" s="30"/>
      <c r="T5" s="30"/>
      <c r="U5" s="33" t="s">
        <v>5</v>
      </c>
      <c r="X5" s="30"/>
    </row>
    <row r="6">
      <c r="D6" s="34" t="s">
        <v>6</v>
      </c>
      <c r="E6" s="35" t="s">
        <v>7</v>
      </c>
      <c r="F6" s="35" t="s">
        <v>8</v>
      </c>
      <c r="G6" s="35" t="s">
        <v>9</v>
      </c>
      <c r="H6" s="35" t="s">
        <v>10</v>
      </c>
      <c r="I6" s="30"/>
      <c r="J6" s="36" t="s">
        <v>11</v>
      </c>
      <c r="K6" s="36" t="s">
        <v>12</v>
      </c>
      <c r="L6" s="36" t="s">
        <v>13</v>
      </c>
      <c r="M6" s="36" t="s">
        <v>3</v>
      </c>
      <c r="N6" s="36"/>
      <c r="O6" s="36"/>
      <c r="P6" s="30"/>
      <c r="Q6" s="36" t="s">
        <v>17</v>
      </c>
      <c r="R6" s="36" t="s">
        <v>18</v>
      </c>
      <c r="S6" s="36" t="s">
        <v>19</v>
      </c>
      <c r="T6" s="36" t="s">
        <v>20</v>
      </c>
      <c r="U6" s="36" t="s">
        <v>14</v>
      </c>
      <c r="V6" s="36" t="s">
        <v>15</v>
      </c>
      <c r="W6" s="36" t="s">
        <v>16</v>
      </c>
      <c r="X6" s="33" t="s">
        <v>21</v>
      </c>
    </row>
    <row r="7">
      <c r="D7" s="34">
        <v>1.0</v>
      </c>
      <c r="E7" s="37" t="s">
        <v>24</v>
      </c>
      <c r="F7" s="37" t="s">
        <v>25</v>
      </c>
      <c r="G7" s="37">
        <v>4.0</v>
      </c>
      <c r="H7" s="37">
        <v>8.0</v>
      </c>
      <c r="I7" s="30"/>
      <c r="J7" s="14" t="s">
        <v>68</v>
      </c>
      <c r="K7" s="14" t="s">
        <v>27</v>
      </c>
      <c r="L7" s="14">
        <v>3.4256789E7</v>
      </c>
      <c r="M7" s="14">
        <v>5.0</v>
      </c>
      <c r="N7" s="14">
        <v>12.0</v>
      </c>
      <c r="O7" s="14">
        <v>2023.0</v>
      </c>
      <c r="P7" s="30"/>
      <c r="Q7" s="38">
        <v>1001.0</v>
      </c>
      <c r="R7" s="38" t="s">
        <v>28</v>
      </c>
      <c r="S7" s="38" t="s">
        <v>26</v>
      </c>
      <c r="T7" s="38">
        <v>12500.5</v>
      </c>
      <c r="U7" s="38">
        <v>15.0</v>
      </c>
      <c r="V7" s="38">
        <v>3.0</v>
      </c>
      <c r="W7" s="38">
        <v>2023.0</v>
      </c>
      <c r="X7" s="38">
        <v>1.0</v>
      </c>
    </row>
    <row r="8">
      <c r="D8" s="34">
        <v>2.0</v>
      </c>
      <c r="E8" s="37" t="s">
        <v>29</v>
      </c>
      <c r="F8" s="37" t="s">
        <v>30</v>
      </c>
      <c r="G8" s="37">
        <v>15.0</v>
      </c>
      <c r="H8" s="37">
        <v>9.0</v>
      </c>
      <c r="I8" s="30"/>
      <c r="J8" s="14" t="s">
        <v>69</v>
      </c>
      <c r="K8" s="14" t="s">
        <v>32</v>
      </c>
      <c r="L8" s="14">
        <v>2.9876543E7</v>
      </c>
      <c r="M8" s="14">
        <v>11.0</v>
      </c>
      <c r="N8" s="14">
        <v>8.0</v>
      </c>
      <c r="O8" s="14">
        <v>2022.0</v>
      </c>
      <c r="P8" s="30"/>
      <c r="Q8" s="38">
        <v>1002.0</v>
      </c>
      <c r="R8" s="38" t="s">
        <v>28</v>
      </c>
      <c r="S8" s="38" t="s">
        <v>31</v>
      </c>
      <c r="T8" s="38">
        <v>7800.0</v>
      </c>
      <c r="U8" s="38">
        <v>22.0</v>
      </c>
      <c r="V8" s="38">
        <v>8.0</v>
      </c>
      <c r="W8" s="38">
        <v>2022.0</v>
      </c>
      <c r="X8" s="38">
        <v>2.0</v>
      </c>
    </row>
    <row r="9">
      <c r="D9" s="34">
        <v>3.0</v>
      </c>
      <c r="E9" s="37" t="s">
        <v>33</v>
      </c>
      <c r="F9" s="37" t="s">
        <v>34</v>
      </c>
      <c r="G9" s="37">
        <v>8.0</v>
      </c>
      <c r="H9" s="37">
        <v>7.0</v>
      </c>
      <c r="I9" s="30"/>
      <c r="J9" s="14" t="s">
        <v>70</v>
      </c>
      <c r="K9" s="14" t="s">
        <v>36</v>
      </c>
      <c r="L9" s="14">
        <v>4.0123456E7</v>
      </c>
      <c r="M9" s="14">
        <v>15.0</v>
      </c>
      <c r="N9" s="14">
        <v>1.0</v>
      </c>
      <c r="O9" s="14">
        <v>2015.0</v>
      </c>
      <c r="P9" s="30"/>
      <c r="Q9" s="38">
        <v>1003.0</v>
      </c>
      <c r="R9" s="38" t="s">
        <v>28</v>
      </c>
      <c r="S9" s="38" t="s">
        <v>35</v>
      </c>
      <c r="T9" s="38">
        <v>4500.75</v>
      </c>
      <c r="U9" s="38">
        <v>12.0</v>
      </c>
      <c r="V9" s="38">
        <v>6.0</v>
      </c>
      <c r="W9" s="38">
        <v>2021.0</v>
      </c>
      <c r="X9" s="38">
        <v>1.0</v>
      </c>
    </row>
    <row r="10">
      <c r="D10" s="34">
        <v>4.0</v>
      </c>
      <c r="E10" s="37" t="s">
        <v>37</v>
      </c>
      <c r="F10" s="37" t="s">
        <v>38</v>
      </c>
      <c r="G10" s="37">
        <v>19.0</v>
      </c>
      <c r="H10" s="37">
        <v>6.0</v>
      </c>
      <c r="I10" s="30"/>
      <c r="J10" s="14" t="s">
        <v>71</v>
      </c>
      <c r="K10" s="14" t="s">
        <v>34</v>
      </c>
      <c r="L10" s="14">
        <v>2.5678901E7</v>
      </c>
      <c r="M10" s="14">
        <v>1.0</v>
      </c>
      <c r="N10" s="14">
        <v>5.0</v>
      </c>
      <c r="O10" s="14">
        <v>2012.0</v>
      </c>
      <c r="P10" s="30"/>
      <c r="Q10" s="38">
        <v>1004.0</v>
      </c>
      <c r="R10" s="38" t="s">
        <v>24</v>
      </c>
      <c r="S10" s="38" t="s">
        <v>39</v>
      </c>
      <c r="T10" s="38">
        <v>9800.0</v>
      </c>
      <c r="U10" s="38">
        <v>5.0</v>
      </c>
      <c r="V10" s="38">
        <v>1.0</v>
      </c>
      <c r="W10" s="39">
        <v>2024.0</v>
      </c>
      <c r="X10" s="38">
        <v>3.0</v>
      </c>
    </row>
    <row r="11">
      <c r="D11" s="34">
        <v>5.0</v>
      </c>
      <c r="E11" s="37" t="s">
        <v>40</v>
      </c>
      <c r="F11" s="37" t="s">
        <v>41</v>
      </c>
      <c r="G11" s="37">
        <v>3.0</v>
      </c>
      <c r="H11" s="37">
        <v>10.0</v>
      </c>
      <c r="I11" s="30"/>
      <c r="J11" s="14" t="s">
        <v>72</v>
      </c>
      <c r="K11" s="14" t="s">
        <v>43</v>
      </c>
      <c r="L11" s="14">
        <v>3.8765432E7</v>
      </c>
      <c r="M11" s="14">
        <v>3.0</v>
      </c>
      <c r="N11" s="14">
        <v>10.0</v>
      </c>
      <c r="O11" s="14">
        <v>2015.0</v>
      </c>
      <c r="P11" s="30"/>
      <c r="Q11" s="38">
        <v>1005.0</v>
      </c>
      <c r="R11" s="38" t="s">
        <v>40</v>
      </c>
      <c r="S11" s="38" t="s">
        <v>42</v>
      </c>
      <c r="T11" s="38">
        <v>1500.0</v>
      </c>
      <c r="U11" s="38">
        <v>27.0</v>
      </c>
      <c r="V11" s="38">
        <v>9.0</v>
      </c>
      <c r="W11" s="38">
        <v>2020.0</v>
      </c>
      <c r="X11" s="38">
        <v>2.0</v>
      </c>
    </row>
    <row r="12">
      <c r="D12" s="34">
        <v>6.0</v>
      </c>
      <c r="E12" s="37" t="s">
        <v>44</v>
      </c>
      <c r="F12" s="37" t="s">
        <v>45</v>
      </c>
      <c r="G12" s="37">
        <v>22.0</v>
      </c>
      <c r="H12" s="37">
        <v>5.0</v>
      </c>
      <c r="I12" s="30"/>
      <c r="J12" s="14" t="s">
        <v>73</v>
      </c>
      <c r="K12" s="14" t="s">
        <v>47</v>
      </c>
      <c r="L12" s="14">
        <v>3.156789E7</v>
      </c>
      <c r="M12" s="14">
        <v>2.0</v>
      </c>
      <c r="N12" s="14">
        <v>2.0</v>
      </c>
      <c r="O12" s="14">
        <v>2025.0</v>
      </c>
      <c r="P12" s="30"/>
      <c r="Q12" s="38">
        <v>1006.0</v>
      </c>
      <c r="R12" s="38" t="s">
        <v>40</v>
      </c>
      <c r="S12" s="38" t="s">
        <v>46</v>
      </c>
      <c r="T12" s="38">
        <v>12500.25</v>
      </c>
      <c r="U12" s="38">
        <v>18.0</v>
      </c>
      <c r="V12" s="38">
        <v>2.0</v>
      </c>
      <c r="W12" s="38">
        <v>2022.0</v>
      </c>
      <c r="X12" s="38">
        <v>1.0</v>
      </c>
    </row>
    <row r="13">
      <c r="D13" s="34">
        <v>7.0</v>
      </c>
      <c r="E13" s="37" t="s">
        <v>48</v>
      </c>
      <c r="F13" s="37" t="s">
        <v>49</v>
      </c>
      <c r="G13" s="37">
        <v>10.0</v>
      </c>
      <c r="H13" s="37">
        <v>9.0</v>
      </c>
      <c r="I13" s="30"/>
      <c r="J13" s="14" t="s">
        <v>74</v>
      </c>
      <c r="K13" s="14" t="s">
        <v>51</v>
      </c>
      <c r="L13" s="14">
        <v>3.4567891E7</v>
      </c>
      <c r="M13" s="14">
        <v>1.0</v>
      </c>
      <c r="N13" s="14">
        <v>1.0</v>
      </c>
      <c r="O13" s="14">
        <v>1999.0</v>
      </c>
      <c r="P13" s="30"/>
      <c r="Q13" s="38">
        <v>1007.0</v>
      </c>
      <c r="R13" s="38" t="s">
        <v>24</v>
      </c>
      <c r="S13" s="38" t="s">
        <v>50</v>
      </c>
      <c r="T13" s="38">
        <v>2500.5</v>
      </c>
      <c r="U13" s="38">
        <v>30.0</v>
      </c>
      <c r="V13" s="38">
        <v>11.0</v>
      </c>
      <c r="W13" s="38">
        <v>2021.0</v>
      </c>
      <c r="X13" s="38">
        <v>3.0</v>
      </c>
    </row>
    <row r="14">
      <c r="D14" s="34">
        <v>8.0</v>
      </c>
      <c r="E14" s="37" t="s">
        <v>28</v>
      </c>
      <c r="F14" s="37" t="s">
        <v>52</v>
      </c>
      <c r="G14" s="37">
        <v>2.0</v>
      </c>
      <c r="H14" s="37">
        <v>6.0</v>
      </c>
      <c r="I14" s="30"/>
      <c r="J14" s="14" t="s">
        <v>75</v>
      </c>
      <c r="K14" s="14" t="s">
        <v>54</v>
      </c>
      <c r="L14" s="14">
        <v>2.7890123E7</v>
      </c>
      <c r="M14" s="14">
        <v>5.0</v>
      </c>
      <c r="N14" s="14">
        <v>10.0</v>
      </c>
      <c r="O14" s="14">
        <v>2015.0</v>
      </c>
      <c r="P14" s="30"/>
      <c r="Q14" s="38">
        <v>1008.0</v>
      </c>
      <c r="R14" s="38" t="s">
        <v>24</v>
      </c>
      <c r="S14" s="38" t="s">
        <v>53</v>
      </c>
      <c r="T14" s="38">
        <v>17500.9</v>
      </c>
      <c r="U14" s="38">
        <v>10.0</v>
      </c>
      <c r="V14" s="38">
        <v>10.0</v>
      </c>
      <c r="W14" s="39">
        <v>2024.0</v>
      </c>
      <c r="X14" s="38">
        <v>2.0</v>
      </c>
    </row>
    <row r="15">
      <c r="D15" s="34">
        <v>9.0</v>
      </c>
      <c r="E15" s="37" t="s">
        <v>55</v>
      </c>
      <c r="F15" s="37" t="s">
        <v>56</v>
      </c>
      <c r="G15" s="37">
        <v>18.0</v>
      </c>
      <c r="H15" s="37">
        <v>7.0</v>
      </c>
      <c r="I15" s="30"/>
      <c r="J15" s="14" t="s">
        <v>76</v>
      </c>
      <c r="K15" s="14" t="s">
        <v>58</v>
      </c>
      <c r="L15" s="14">
        <v>3.6678902E7</v>
      </c>
      <c r="M15" s="14">
        <v>5.0</v>
      </c>
      <c r="N15" s="14">
        <v>9.0</v>
      </c>
      <c r="O15" s="14">
        <v>2015.0</v>
      </c>
      <c r="P15" s="30"/>
      <c r="Q15" s="38">
        <v>1009.0</v>
      </c>
      <c r="R15" s="38" t="s">
        <v>40</v>
      </c>
      <c r="S15" s="38" t="s">
        <v>57</v>
      </c>
      <c r="T15" s="38">
        <v>10500.0</v>
      </c>
      <c r="U15" s="38">
        <v>23.0</v>
      </c>
      <c r="V15" s="38">
        <v>5.0</v>
      </c>
      <c r="W15" s="38">
        <v>2022.0</v>
      </c>
      <c r="X15" s="38">
        <v>1.0</v>
      </c>
    </row>
    <row r="16">
      <c r="D16" s="34">
        <v>10.0</v>
      </c>
      <c r="E16" s="37" t="s">
        <v>59</v>
      </c>
      <c r="F16" s="37" t="s">
        <v>60</v>
      </c>
      <c r="G16" s="37">
        <v>11.0</v>
      </c>
      <c r="H16" s="37">
        <v>8.0</v>
      </c>
      <c r="I16" s="40"/>
      <c r="J16" s="14" t="s">
        <v>77</v>
      </c>
      <c r="K16" s="14" t="s">
        <v>62</v>
      </c>
      <c r="L16" s="14">
        <v>3.325678E7</v>
      </c>
      <c r="M16" s="14">
        <v>5.0</v>
      </c>
      <c r="N16" s="14">
        <v>10.0</v>
      </c>
      <c r="O16" s="14">
        <v>2020.0</v>
      </c>
      <c r="P16" s="40"/>
      <c r="Q16" s="38">
        <v>1010.0</v>
      </c>
      <c r="R16" s="38" t="s">
        <v>40</v>
      </c>
      <c r="S16" s="38" t="s">
        <v>61</v>
      </c>
      <c r="T16" s="38">
        <v>8500.75</v>
      </c>
      <c r="U16" s="38">
        <v>2.0</v>
      </c>
      <c r="V16" s="38">
        <v>7.0</v>
      </c>
      <c r="W16" s="38">
        <v>2023.0</v>
      </c>
      <c r="X16" s="38">
        <v>3.0</v>
      </c>
    </row>
    <row r="19">
      <c r="D19" s="35" t="s">
        <v>7</v>
      </c>
      <c r="E19" s="35" t="s">
        <v>9</v>
      </c>
      <c r="F19" s="30"/>
      <c r="G19" s="36" t="s">
        <v>17</v>
      </c>
      <c r="H19" s="36" t="s">
        <v>18</v>
      </c>
      <c r="I19" s="36" t="s">
        <v>19</v>
      </c>
      <c r="J19" s="36" t="s">
        <v>20</v>
      </c>
      <c r="K19" s="36" t="s">
        <v>14</v>
      </c>
      <c r="L19" s="36" t="s">
        <v>15</v>
      </c>
      <c r="M19" s="36" t="s">
        <v>16</v>
      </c>
      <c r="N19" s="33" t="s">
        <v>21</v>
      </c>
      <c r="O19" s="30"/>
      <c r="P19" s="41" t="s">
        <v>64</v>
      </c>
    </row>
    <row r="20">
      <c r="D20" s="37" t="str">
        <f>IF(E20&lt;&gt;"",#REF!,"")</f>
        <v/>
      </c>
      <c r="E20" s="37" t="str">
        <f>IF(COUNTIF(#REF!,"8")+COUNTIF(#REF!,"9")+COUNTIF(#REF!,"10")&gt;0,#REF!,"")</f>
        <v/>
      </c>
      <c r="F20" s="30"/>
      <c r="G20" s="42" t="str">
        <f>IF(H20&lt;&gt;"",#REF!,"")</f>
        <v>#REF!</v>
      </c>
      <c r="H20" s="42" t="str">
        <f>IF(I20&lt;&gt;"",IF(COUNTIF($M$28:$M$37,#REF!)&gt;0,#REF!,""),"")</f>
        <v>#REF!</v>
      </c>
      <c r="I20" s="42" t="str">
        <f t="shared" ref="I20:L20" si="1">IF(J20&lt;&gt;"",#REF!,"")</f>
        <v>#REF!</v>
      </c>
      <c r="J20" s="42" t="str">
        <f t="shared" si="1"/>
        <v>#REF!</v>
      </c>
      <c r="K20" s="42" t="str">
        <f t="shared" si="1"/>
        <v>#REF!</v>
      </c>
      <c r="L20" s="42" t="str">
        <f t="shared" si="1"/>
        <v>#REF!</v>
      </c>
      <c r="M20" s="42" t="str">
        <f>IF(#REF!=2024,#REF!,"")</f>
        <v>#REF!</v>
      </c>
      <c r="N20" s="42" t="str">
        <f>IF(M20&lt;&gt;"",#REF!,"")</f>
        <v>#REF!</v>
      </c>
      <c r="O20" s="30"/>
      <c r="P20" s="43" t="str">
        <f t="shared" ref="P20:P29" si="3">IF(H20&lt;&gt;"",IF(N20&lt;&gt;"",IF(COUNTIF(L20,"&lt;=6")&gt;0,TRUE,FALSE),""),"")</f>
        <v>#REF!</v>
      </c>
    </row>
    <row r="21">
      <c r="D21" s="40" t="str">
        <f t="shared" ref="D21:D29" si="4">IF(E21&lt;&gt;"",A1,"")</f>
        <v/>
      </c>
      <c r="E21" s="40" t="str">
        <f t="shared" ref="E21:E29" si="5">IF(COUNTIF(C1,"8")+COUNTIF(C1,"9")+COUNTIF(C1,"10")&gt;0,C1,"")</f>
        <v/>
      </c>
      <c r="F21" s="30"/>
      <c r="G21" s="38" t="str">
        <f t="shared" ref="G21:G29" si="6">IF(H21&lt;&gt;"",F1,"")</f>
        <v/>
      </c>
      <c r="H21" s="38" t="str">
        <f t="shared" ref="H21:H29" si="7">IF(I21&lt;&gt;"",IF(COUNTIF($M$28:$M$37,G1)&gt;0,G1,""),"")</f>
        <v/>
      </c>
      <c r="I21" s="38" t="str">
        <f t="shared" ref="I21:L21" si="2">IF(J21&lt;&gt;"",H1,"")</f>
        <v/>
      </c>
      <c r="J21" s="38" t="str">
        <f t="shared" si="2"/>
        <v/>
      </c>
      <c r="K21" s="38" t="str">
        <f t="shared" si="2"/>
        <v/>
      </c>
      <c r="L21" s="38" t="str">
        <f t="shared" si="2"/>
        <v/>
      </c>
      <c r="M21" s="38" t="str">
        <f t="shared" ref="M21:M29" si="9">IF(L1=2024,L1,"")</f>
        <v/>
      </c>
      <c r="N21" s="38" t="str">
        <f t="shared" ref="N21:N29" si="10">IF(M21&lt;&gt;"",M1,"")</f>
        <v/>
      </c>
      <c r="O21" s="30"/>
      <c r="P21" s="44" t="str">
        <f t="shared" si="3"/>
        <v/>
      </c>
    </row>
    <row r="22">
      <c r="D22" s="37" t="str">
        <f t="shared" si="4"/>
        <v/>
      </c>
      <c r="E22" s="37" t="str">
        <f t="shared" si="5"/>
        <v/>
      </c>
      <c r="F22" s="30"/>
      <c r="G22" s="42" t="str">
        <f t="shared" si="6"/>
        <v/>
      </c>
      <c r="H22" s="42" t="str">
        <f t="shared" si="7"/>
        <v/>
      </c>
      <c r="I22" s="42" t="str">
        <f t="shared" ref="I22:L22" si="8">IF(J22&lt;&gt;"",H2,"")</f>
        <v/>
      </c>
      <c r="J22" s="42" t="str">
        <f t="shared" si="8"/>
        <v/>
      </c>
      <c r="K22" s="42" t="str">
        <f t="shared" si="8"/>
        <v/>
      </c>
      <c r="L22" s="42" t="str">
        <f t="shared" si="8"/>
        <v/>
      </c>
      <c r="M22" s="42" t="str">
        <f t="shared" si="9"/>
        <v/>
      </c>
      <c r="N22" s="42" t="str">
        <f t="shared" si="10"/>
        <v/>
      </c>
      <c r="O22" s="30"/>
      <c r="P22" s="43" t="str">
        <f t="shared" si="3"/>
        <v/>
      </c>
    </row>
    <row r="23">
      <c r="D23" s="40" t="str">
        <f t="shared" si="4"/>
        <v/>
      </c>
      <c r="E23" s="40" t="str">
        <f t="shared" si="5"/>
        <v/>
      </c>
      <c r="F23" s="30"/>
      <c r="G23" s="38" t="str">
        <f t="shared" si="6"/>
        <v/>
      </c>
      <c r="H23" s="38" t="str">
        <f t="shared" si="7"/>
        <v/>
      </c>
      <c r="I23" s="38" t="str">
        <f t="shared" ref="I23:L23" si="11">IF(J23&lt;&gt;"",H3,"")</f>
        <v/>
      </c>
      <c r="J23" s="38" t="str">
        <f t="shared" si="11"/>
        <v/>
      </c>
      <c r="K23" s="38" t="str">
        <f t="shared" si="11"/>
        <v/>
      </c>
      <c r="L23" s="38" t="str">
        <f t="shared" si="11"/>
        <v/>
      </c>
      <c r="M23" s="38" t="str">
        <f t="shared" si="9"/>
        <v/>
      </c>
      <c r="N23" s="38" t="str">
        <f t="shared" si="10"/>
        <v/>
      </c>
      <c r="O23" s="30"/>
      <c r="P23" s="44" t="str">
        <f t="shared" si="3"/>
        <v/>
      </c>
    </row>
    <row r="24">
      <c r="D24" s="37" t="str">
        <f t="shared" si="4"/>
        <v/>
      </c>
      <c r="E24" s="37" t="str">
        <f t="shared" si="5"/>
        <v/>
      </c>
      <c r="F24" s="30"/>
      <c r="G24" s="42" t="str">
        <f t="shared" si="6"/>
        <v/>
      </c>
      <c r="H24" s="42" t="str">
        <f t="shared" si="7"/>
        <v/>
      </c>
      <c r="I24" s="42" t="str">
        <f t="shared" ref="I24:L24" si="12">IF(J24&lt;&gt;"",H4,"")</f>
        <v/>
      </c>
      <c r="J24" s="42" t="str">
        <f t="shared" si="12"/>
        <v/>
      </c>
      <c r="K24" s="42" t="str">
        <f t="shared" si="12"/>
        <v/>
      </c>
      <c r="L24" s="42" t="str">
        <f t="shared" si="12"/>
        <v/>
      </c>
      <c r="M24" s="42" t="str">
        <f t="shared" si="9"/>
        <v/>
      </c>
      <c r="N24" s="42" t="str">
        <f t="shared" si="10"/>
        <v/>
      </c>
      <c r="O24" s="30"/>
      <c r="P24" s="43" t="str">
        <f t="shared" si="3"/>
        <v/>
      </c>
    </row>
    <row r="25">
      <c r="D25" s="40" t="str">
        <f t="shared" si="4"/>
        <v/>
      </c>
      <c r="E25" s="40" t="str">
        <f t="shared" si="5"/>
        <v/>
      </c>
      <c r="F25" s="30"/>
      <c r="G25" s="38" t="str">
        <f t="shared" si="6"/>
        <v/>
      </c>
      <c r="H25" s="38" t="str">
        <f t="shared" si="7"/>
        <v/>
      </c>
      <c r="I25" s="38" t="str">
        <f t="shared" ref="I25:L25" si="13">IF(J25&lt;&gt;"",H5,"")</f>
        <v/>
      </c>
      <c r="J25" s="38" t="str">
        <f t="shared" si="13"/>
        <v/>
      </c>
      <c r="K25" s="38" t="str">
        <f t="shared" si="13"/>
        <v/>
      </c>
      <c r="L25" s="38" t="str">
        <f t="shared" si="13"/>
        <v/>
      </c>
      <c r="M25" s="38" t="str">
        <f t="shared" si="9"/>
        <v/>
      </c>
      <c r="N25" s="38" t="str">
        <f t="shared" si="10"/>
        <v/>
      </c>
      <c r="O25" s="30"/>
      <c r="P25" s="44" t="str">
        <f t="shared" si="3"/>
        <v/>
      </c>
    </row>
    <row r="26">
      <c r="D26" s="37" t="str">
        <f t="shared" si="4"/>
        <v/>
      </c>
      <c r="E26" s="37" t="str">
        <f t="shared" si="5"/>
        <v/>
      </c>
      <c r="F26" s="30"/>
      <c r="G26" s="42" t="str">
        <f t="shared" si="6"/>
        <v/>
      </c>
      <c r="H26" s="42" t="str">
        <f t="shared" si="7"/>
        <v/>
      </c>
      <c r="I26" s="42" t="str">
        <f t="shared" ref="I26:L26" si="14">IF(J26&lt;&gt;"",H6,"")</f>
        <v/>
      </c>
      <c r="J26" s="42" t="str">
        <f t="shared" si="14"/>
        <v/>
      </c>
      <c r="K26" s="42" t="str">
        <f t="shared" si="14"/>
        <v/>
      </c>
      <c r="L26" s="42" t="str">
        <f t="shared" si="14"/>
        <v/>
      </c>
      <c r="M26" s="42" t="str">
        <f t="shared" si="9"/>
        <v/>
      </c>
      <c r="N26" s="42" t="str">
        <f t="shared" si="10"/>
        <v/>
      </c>
      <c r="O26" s="30"/>
      <c r="P26" s="43" t="str">
        <f t="shared" si="3"/>
        <v/>
      </c>
    </row>
    <row r="27">
      <c r="D27" s="37" t="str">
        <f t="shared" si="4"/>
        <v/>
      </c>
      <c r="E27" s="37" t="str">
        <f t="shared" si="5"/>
        <v/>
      </c>
      <c r="F27" s="30"/>
      <c r="G27" s="38" t="str">
        <f t="shared" si="6"/>
        <v/>
      </c>
      <c r="H27" s="38" t="str">
        <f t="shared" si="7"/>
        <v/>
      </c>
      <c r="I27" s="38" t="str">
        <f t="shared" ref="I27:L27" si="15">IF(J27&lt;&gt;"",H7,"")</f>
        <v/>
      </c>
      <c r="J27" s="38" t="str">
        <f t="shared" si="15"/>
        <v/>
      </c>
      <c r="K27" s="38" t="str">
        <f t="shared" si="15"/>
        <v/>
      </c>
      <c r="L27" s="38" t="str">
        <f t="shared" si="15"/>
        <v/>
      </c>
      <c r="M27" s="38" t="str">
        <f t="shared" si="9"/>
        <v/>
      </c>
      <c r="N27" s="38" t="str">
        <f t="shared" si="10"/>
        <v/>
      </c>
      <c r="O27" s="30"/>
      <c r="P27" s="44" t="str">
        <f t="shared" si="3"/>
        <v/>
      </c>
    </row>
    <row r="28">
      <c r="D28" s="40" t="str">
        <f t="shared" si="4"/>
        <v/>
      </c>
      <c r="E28" s="40" t="str">
        <f t="shared" si="5"/>
        <v/>
      </c>
      <c r="F28" s="30"/>
      <c r="G28" s="42" t="str">
        <f t="shared" si="6"/>
        <v/>
      </c>
      <c r="H28" s="42" t="str">
        <f t="shared" si="7"/>
        <v/>
      </c>
      <c r="I28" s="42" t="str">
        <f t="shared" ref="I28:L28" si="16">IF(J28&lt;&gt;"",H8,"")</f>
        <v/>
      </c>
      <c r="J28" s="42" t="str">
        <f t="shared" si="16"/>
        <v/>
      </c>
      <c r="K28" s="42" t="str">
        <f t="shared" si="16"/>
        <v/>
      </c>
      <c r="L28" s="42" t="str">
        <f t="shared" si="16"/>
        <v/>
      </c>
      <c r="M28" s="42" t="str">
        <f t="shared" si="9"/>
        <v/>
      </c>
      <c r="N28" s="42" t="str">
        <f t="shared" si="10"/>
        <v/>
      </c>
      <c r="O28" s="30"/>
      <c r="P28" s="43" t="str">
        <f t="shared" si="3"/>
        <v/>
      </c>
    </row>
    <row r="29">
      <c r="D29" s="37" t="str">
        <f t="shared" si="4"/>
        <v/>
      </c>
      <c r="E29" s="37" t="str">
        <f t="shared" si="5"/>
        <v/>
      </c>
      <c r="F29" s="30"/>
      <c r="G29" s="38" t="str">
        <f t="shared" si="6"/>
        <v/>
      </c>
      <c r="H29" s="38" t="str">
        <f t="shared" si="7"/>
        <v/>
      </c>
      <c r="I29" s="38" t="str">
        <f t="shared" ref="I29:L29" si="17">IF(J29&lt;&gt;"",H9,"")</f>
        <v/>
      </c>
      <c r="J29" s="38" t="str">
        <f t="shared" si="17"/>
        <v/>
      </c>
      <c r="K29" s="38" t="str">
        <f t="shared" si="17"/>
        <v/>
      </c>
      <c r="L29" s="38" t="str">
        <f t="shared" si="17"/>
        <v/>
      </c>
      <c r="M29" s="38" t="str">
        <f t="shared" si="9"/>
        <v/>
      </c>
      <c r="N29" s="38" t="str">
        <f t="shared" si="10"/>
        <v/>
      </c>
      <c r="O29" s="30"/>
      <c r="P29" s="44" t="str">
        <f t="shared" si="3"/>
        <v/>
      </c>
    </row>
    <row r="30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45" t="s">
        <v>65</v>
      </c>
      <c r="P33" s="46">
        <f>COUNTIF(P20:P29,TRUE)</f>
        <v>0</v>
      </c>
    </row>
  </sheetData>
  <mergeCells count="3">
    <mergeCell ref="E5:H5"/>
    <mergeCell ref="J5:M5"/>
    <mergeCell ref="U5:W5"/>
  </mergeCells>
  <drawing r:id="rId1"/>
</worksheet>
</file>