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me\kanamori\PycharmProjects\BurnRate\data\"/>
    </mc:Choice>
  </mc:AlternateContent>
  <bookViews>
    <workbookView xWindow="0" yWindow="0" windowWidth="19200" windowHeight="7545" activeTab="1"/>
  </bookViews>
  <sheets>
    <sheet name="Intro" sheetId="27" r:id="rId1"/>
    <sheet name="Propellant" sheetId="24" r:id="rId2"/>
    <sheet name="a-n calcs" sheetId="22" r:id="rId3"/>
    <sheet name="C-Star" sheetId="25" r:id="rId4"/>
    <sheet name="ProPep" sheetId="26" r:id="rId5"/>
    <sheet name="Revisons" sheetId="28" r:id="rId6"/>
  </sheets>
  <definedNames>
    <definedName name="con">Propellant!$C$16</definedName>
    <definedName name="cstarm">Propellant!$C$13</definedName>
    <definedName name="k">Propellant!$C$15</definedName>
    <definedName name="knone">'a-n calcs'!$C$6</definedName>
    <definedName name="kntwo">'a-n calcs'!#REF!</definedName>
    <definedName name="m">'a-n calcs'!$C$14</definedName>
    <definedName name="n">'a-n calcs'!$C$17</definedName>
    <definedName name="pname">Propellant!$C$2</definedName>
    <definedName name="pone">'a-n calcs'!$C$9</definedName>
    <definedName name="ptwo">'a-n calcs'!#REF!</definedName>
    <definedName name="rat">Propellant!$C$10</definedName>
    <definedName name="rhop">Propellant!$C$4</definedName>
    <definedName name="to">Propellant!$C$14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4" l="1"/>
  <c r="C15" i="25" l="1"/>
  <c r="C19" i="25" s="1"/>
  <c r="C18" i="25" s="1"/>
  <c r="C17" i="25"/>
  <c r="C2" i="22" l="1"/>
  <c r="C9" i="22"/>
  <c r="C10" i="22"/>
  <c r="C11" i="22"/>
  <c r="C14" i="24" l="1"/>
  <c r="C9" i="24"/>
  <c r="C10" i="24" s="1"/>
  <c r="C13" i="22" l="1"/>
  <c r="C12" i="22"/>
  <c r="C14" i="22" l="1"/>
  <c r="C17" i="22" l="1"/>
  <c r="C7" i="24"/>
  <c r="C6" i="24"/>
  <c r="C16" i="24"/>
  <c r="C18" i="22" s="1"/>
  <c r="C19" i="22" s="1"/>
</calcChain>
</file>

<file path=xl/sharedStrings.xml><?xml version="1.0" encoding="utf-8"?>
<sst xmlns="http://schemas.openxmlformats.org/spreadsheetml/2006/main" count="130" uniqueCount="121">
  <si>
    <t>R =</t>
  </si>
  <si>
    <t>k =</t>
  </si>
  <si>
    <t>g/cc</t>
  </si>
  <si>
    <t>J/kg-K</t>
  </si>
  <si>
    <t>K</t>
  </si>
  <si>
    <t>kg/m^3</t>
  </si>
  <si>
    <t>C =</t>
  </si>
  <si>
    <t>P1 =</t>
  </si>
  <si>
    <t>m =</t>
  </si>
  <si>
    <t>n =</t>
  </si>
  <si>
    <t>a =</t>
  </si>
  <si>
    <t>mm/sec/MPa^n</t>
  </si>
  <si>
    <t>M =</t>
  </si>
  <si>
    <t>kg/kmol</t>
  </si>
  <si>
    <t>AXP-AP6.1</t>
  </si>
  <si>
    <t>APM-E.15</t>
  </si>
  <si>
    <t>Propellant name:</t>
  </si>
  <si>
    <t>Density, ideal =</t>
  </si>
  <si>
    <t>Density ratio =</t>
  </si>
  <si>
    <t>Density, actual =</t>
  </si>
  <si>
    <t>Combust. temperature, ideal =</t>
  </si>
  <si>
    <t>Combust. temperature, actual =</t>
  </si>
  <si>
    <t>feet/sec.</t>
  </si>
  <si>
    <t>From ProPep, frozen</t>
  </si>
  <si>
    <t>From ProPep, Cp/Cv</t>
  </si>
  <si>
    <t>From ProPep, chamber</t>
  </si>
  <si>
    <t>Actual density/ideal density</t>
  </si>
  <si>
    <t>From static test result</t>
  </si>
  <si>
    <t>EXAMPLE ProPEP output</t>
  </si>
  <si>
    <t>ID #</t>
  </si>
  <si>
    <t>Static test data</t>
  </si>
  <si>
    <t>Kn</t>
  </si>
  <si>
    <t>APM-E.10</t>
  </si>
  <si>
    <t>P (psi)</t>
  </si>
  <si>
    <t>P (MPa)</t>
  </si>
  <si>
    <t>P1/P2 =</t>
  </si>
  <si>
    <t>kn1/kn2 =</t>
  </si>
  <si>
    <t>ln(P1/P2) =</t>
  </si>
  <si>
    <t>ln(kn1/kn2) =</t>
  </si>
  <si>
    <t>Pa.</t>
  </si>
  <si>
    <t>Propellant:</t>
  </si>
  <si>
    <t>Burn rate parameters:</t>
  </si>
  <si>
    <t>in/sec/psi^n</t>
  </si>
  <si>
    <r>
      <t xml:space="preserve">  Enter pressure in either </t>
    </r>
    <r>
      <rPr>
        <i/>
        <u/>
        <sz val="10"/>
        <color theme="1"/>
        <rFont val="Calibri"/>
        <family val="2"/>
        <scheme val="minor"/>
      </rPr>
      <t>psi</t>
    </r>
    <r>
      <rPr>
        <i/>
        <sz val="10"/>
        <color theme="1"/>
        <rFont val="Calibri"/>
        <family val="2"/>
        <scheme val="minor"/>
      </rPr>
      <t xml:space="preserve"> or </t>
    </r>
    <r>
      <rPr>
        <i/>
        <u/>
        <sz val="10"/>
        <color theme="1"/>
        <rFont val="Calibri"/>
        <family val="2"/>
        <scheme val="minor"/>
      </rPr>
      <t>MPa</t>
    </r>
    <r>
      <rPr>
        <i/>
        <sz val="10"/>
        <color theme="1"/>
        <rFont val="Calibri"/>
        <family val="2"/>
        <scheme val="minor"/>
      </rPr>
      <t xml:space="preserve">, leave other cells </t>
    </r>
    <r>
      <rPr>
        <i/>
        <u val="double"/>
        <sz val="10"/>
        <color theme="1"/>
        <rFont val="Calibri"/>
        <family val="2"/>
        <scheme val="minor"/>
      </rPr>
      <t>blank</t>
    </r>
  </si>
  <si>
    <t>Calculation of Characteristic Velocity (C-Star) from static test chamber pressure data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</si>
  <si>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P =</t>
    </r>
  </si>
  <si>
    <t>psi</t>
  </si>
  <si>
    <t>See Calculation of C-Star</t>
  </si>
  <si>
    <t>Dt =</t>
  </si>
  <si>
    <r>
      <rPr>
        <sz val="11"/>
        <color theme="1"/>
        <rFont val="Calibri"/>
        <family val="2"/>
      </rPr>
      <t xml:space="preserve">Sum of pressure values,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P =</t>
    </r>
  </si>
  <si>
    <r>
      <t xml:space="preserve">Data points time increment,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 =</t>
    </r>
  </si>
  <si>
    <t>sec.</t>
  </si>
  <si>
    <r>
      <t>Propellant mass, m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</si>
  <si>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t>lbs</t>
  </si>
  <si>
    <t>kg.</t>
  </si>
  <si>
    <r>
      <t>m</t>
    </r>
    <r>
      <rPr>
        <sz val="9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</si>
  <si>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t>C-Star =</t>
  </si>
  <si>
    <t>Nozzle throat diameter, Dt =</t>
  </si>
  <si>
    <t>inch</t>
  </si>
  <si>
    <t>mm</t>
  </si>
  <si>
    <t>ft/sec.</t>
  </si>
  <si>
    <t>metres/sec.</t>
  </si>
  <si>
    <r>
      <t xml:space="preserve">  Enter value as </t>
    </r>
    <r>
      <rPr>
        <i/>
        <u/>
        <sz val="10"/>
        <color theme="1"/>
        <rFont val="Calibri"/>
        <family val="2"/>
        <scheme val="minor"/>
      </rPr>
      <t>lbs</t>
    </r>
    <r>
      <rPr>
        <i/>
        <sz val="10"/>
        <color theme="1"/>
        <rFont val="Calibri"/>
        <family val="2"/>
        <scheme val="minor"/>
      </rPr>
      <t xml:space="preserve"> or </t>
    </r>
    <r>
      <rPr>
        <i/>
        <u/>
        <sz val="10"/>
        <color theme="1"/>
        <rFont val="Calibri"/>
        <family val="2"/>
        <scheme val="minor"/>
      </rPr>
      <t>kg</t>
    </r>
    <r>
      <rPr>
        <i/>
        <sz val="10"/>
        <color theme="1"/>
        <rFont val="Calibri"/>
        <family val="2"/>
        <scheme val="minor"/>
      </rPr>
      <t>,  leave other cell blank</t>
    </r>
  </si>
  <si>
    <r>
      <t xml:space="preserve">  Enter value as </t>
    </r>
    <r>
      <rPr>
        <i/>
        <u/>
        <sz val="10"/>
        <color theme="1"/>
        <rFont val="Calibri"/>
        <family val="2"/>
        <scheme val="minor"/>
      </rPr>
      <t>inch</t>
    </r>
    <r>
      <rPr>
        <i/>
        <sz val="10"/>
        <color theme="1"/>
        <rFont val="Calibri"/>
        <family val="2"/>
        <scheme val="minor"/>
      </rPr>
      <t xml:space="preserve"> or </t>
    </r>
    <r>
      <rPr>
        <i/>
        <u/>
        <sz val="10"/>
        <color theme="1"/>
        <rFont val="Calibri"/>
        <family val="2"/>
        <scheme val="minor"/>
      </rPr>
      <t>mm</t>
    </r>
    <r>
      <rPr>
        <i/>
        <sz val="10"/>
        <color theme="1"/>
        <rFont val="Calibri"/>
        <family val="2"/>
        <scheme val="minor"/>
      </rPr>
      <t>,  leave other cell blank</t>
    </r>
  </si>
  <si>
    <t xml:space="preserve"> for details</t>
  </si>
  <si>
    <t>MPa</t>
  </si>
  <si>
    <t>kPa</t>
  </si>
  <si>
    <t>bar</t>
  </si>
  <si>
    <t xml:space="preserve">  Enter pressure sum in selected units, leave other cells blank</t>
  </si>
  <si>
    <t>Enter values in US or metric units. Do not mix units.</t>
  </si>
  <si>
    <t>C-Star, ideal =</t>
  </si>
  <si>
    <t>C-Star, measured =</t>
  </si>
  <si>
    <t>BURNRATE-SIMPLE.XLSX</t>
  </si>
  <si>
    <t>Calculating propellant burn rate parameters from static test data</t>
  </si>
  <si>
    <t>Written by:</t>
  </si>
  <si>
    <t>Version:</t>
  </si>
  <si>
    <t>Richard A. Nakka</t>
  </si>
  <si>
    <t>1.00 (for free distribution)</t>
  </si>
  <si>
    <t>Date:</t>
  </si>
  <si>
    <t>8 July 2024</t>
  </si>
  <si>
    <t>Introduction</t>
  </si>
  <si>
    <r>
      <rPr>
        <b/>
        <u/>
        <sz val="11"/>
        <color theme="1"/>
        <rFont val="Calibri"/>
        <family val="2"/>
        <scheme val="minor"/>
      </rPr>
      <t>Instructions for use</t>
    </r>
    <r>
      <rPr>
        <b/>
        <sz val="11"/>
        <color theme="1"/>
        <rFont val="Calibri"/>
        <family val="2"/>
        <scheme val="minor"/>
      </rPr>
      <t xml:space="preserve">: Enter required data in light-blue cells in </t>
    </r>
    <r>
      <rPr>
        <b/>
        <u val="double"/>
        <sz val="11"/>
        <color theme="1"/>
        <rFont val="Calibri"/>
        <family val="2"/>
        <scheme val="minor"/>
      </rPr>
      <t>Propellant</t>
    </r>
    <r>
      <rPr>
        <b/>
        <sz val="11"/>
        <color theme="1"/>
        <rFont val="Calibri"/>
        <family val="2"/>
        <scheme val="minor"/>
      </rPr>
      <t xml:space="preserve"> tab and </t>
    </r>
    <r>
      <rPr>
        <b/>
        <u val="double"/>
        <sz val="11"/>
        <color theme="1"/>
        <rFont val="Calibri"/>
        <family val="2"/>
        <scheme val="minor"/>
      </rPr>
      <t>a-n calcs</t>
    </r>
    <r>
      <rPr>
        <b/>
        <sz val="11"/>
        <color theme="1"/>
        <rFont val="Calibri"/>
        <family val="2"/>
        <scheme val="minor"/>
      </rPr>
      <t xml:space="preserve"> tab.</t>
    </r>
  </si>
  <si>
    <t>In addition to the static test results, it is necessary to know certain  propellant properties</t>
  </si>
  <si>
    <t>Record of Revisions</t>
  </si>
  <si>
    <t>Version</t>
  </si>
  <si>
    <t>Date</t>
  </si>
  <si>
    <t>Worksheet</t>
  </si>
  <si>
    <t>Changes</t>
  </si>
  <si>
    <t xml:space="preserve"> - </t>
  </si>
  <si>
    <t>- Original release.</t>
  </si>
  <si>
    <t>These properties are mass density, combustion temperature, ratio of specific heats (k),</t>
  </si>
  <si>
    <t>number of gas moles and characteristic velocity (C-Star). Mass density is obtained from</t>
  </si>
  <si>
    <t>however, C-Star obtained from test data will give a more accurate result for the burn rate</t>
  </si>
  <si>
    <t>test pressure data.</t>
  </si>
  <si>
    <r>
      <t xml:space="preserve">parameters. The </t>
    </r>
    <r>
      <rPr>
        <u val="double"/>
        <sz val="11"/>
        <color theme="1"/>
        <rFont val="Calibri"/>
        <family val="2"/>
        <scheme val="minor"/>
      </rPr>
      <t>C-Star</t>
    </r>
    <r>
      <rPr>
        <sz val="11"/>
        <color theme="1"/>
        <rFont val="Calibri"/>
        <family val="2"/>
        <scheme val="minor"/>
      </rPr>
      <t xml:space="preserve"> worksheet can be utilized to simplify calculation of C-Star from </t>
    </r>
  </si>
  <si>
    <t>static test firings are required. For each, the value of Kn (ratio of burning area to throat area)</t>
  </si>
  <si>
    <t>ProPep (or GuiPep) output for the given propellant. Ideal C-Star from ProPep can be used,</t>
  </si>
  <si>
    <t>The burn rate parameters that are calculated are:</t>
  </si>
  <si>
    <t>"a", the burn rate coefficient</t>
  </si>
  <si>
    <t>"n", the pressure exponent</t>
  </si>
  <si>
    <r>
      <t>r = a P</t>
    </r>
    <r>
      <rPr>
        <vertAlign val="superscript"/>
        <sz val="14"/>
        <color theme="1"/>
        <rFont val="Calibri"/>
        <family val="2"/>
        <scheme val="minor"/>
      </rPr>
      <t>n</t>
    </r>
  </si>
  <si>
    <t>where "r" is the burn rate and "P" is the chamber pressure.</t>
  </si>
  <si>
    <t>to be checked for fidelity by plugging these values into a rocket motor design application</t>
  </si>
  <si>
    <t>such as SRM.XLS and comparing the resulting time-pressure prediction to the static test results.</t>
  </si>
  <si>
    <t>For best results, the spread of Kn/pressure pairing for the two static test firings should be</t>
  </si>
  <si>
    <t>appreciable, and should be in the range of design interest. For example, if wanting to design</t>
  </si>
  <si>
    <t>a rocket motor (utilizing the propellant of interest) that operates in the 800 psi region, the</t>
  </si>
  <si>
    <t>Kn/pressure pairing might correspond to 750 psi and 850 psi, in a 'best case' scenario.</t>
  </si>
  <si>
    <t>Simplified Method to Estimate Burn Rate Parameters</t>
  </si>
  <si>
    <t>For complete details of this method, including worked examples, see:</t>
  </si>
  <si>
    <t>Gas moles per 100 grams =</t>
  </si>
  <si>
    <t>This spreadsheet was created as a convenient means to estimate  the burn rate parameters</t>
  </si>
  <si>
    <r>
      <t xml:space="preserve">of a rocket propellant, utilizing static test chamber pressure readings. The results of </t>
    </r>
    <r>
      <rPr>
        <u/>
        <sz val="11"/>
        <color theme="1"/>
        <rFont val="Calibri"/>
        <family val="2"/>
        <scheme val="minor"/>
      </rPr>
      <t>two</t>
    </r>
  </si>
  <si>
    <t>measurement of the actual propellant grain. The other properties can be taken directly from</t>
  </si>
  <si>
    <t>as related to the Saint Robert's Law for propellant burn rate:</t>
  </si>
  <si>
    <t>The values of "a" and "n" obtained by this method should be considered as tentative and need</t>
  </si>
  <si>
    <t>( https://www.nakka-rocketry.net/burnrate-simple.htm )</t>
  </si>
  <si>
    <t>Optional entry, to calculate density ratio</t>
  </si>
  <si>
    <t>EXAMPLE</t>
  </si>
  <si>
    <t>is matched to its respective chamber pressure value. In the example, maximum Kn is matched</t>
  </si>
  <si>
    <t>to the maximum chamber pressure (ignoring the initial pressure spike).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</si>
</sst>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"/>
    <numFmt numFmtId="166" formatCode="0.00000"/>
    <numFmt numFmtId="167" formatCode="0.0000"/>
    <numFmt numFmtId="168" formatCode=";;;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u val="double"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0"/>
      <color indexed="16"/>
      <name val="Arial"/>
      <family val="2"/>
    </font>
    <font>
      <u/>
      <sz val="10"/>
      <name val="Arial"/>
      <family val="2"/>
    </font>
    <font>
      <vertAlign val="superscript"/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0" xfId="0" applyFont="1" applyFill="1" applyBorder="1"/>
    <xf numFmtId="166" fontId="0" fillId="0" borderId="0" xfId="0" applyNumberFormat="1"/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1" applyFont="1"/>
    <xf numFmtId="0" fontId="4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1" fontId="1" fillId="0" borderId="1" xfId="0" applyNumberFormat="1" applyFont="1" applyBorder="1"/>
    <xf numFmtId="0" fontId="0" fillId="0" borderId="0" xfId="0" applyProtection="1">
      <protection hidden="1"/>
    </xf>
    <xf numFmtId="1" fontId="0" fillId="2" borderId="1" xfId="0" applyNumberFormat="1" applyFill="1" applyBorder="1" applyAlignment="1" applyProtection="1">
      <alignment horizontal="center"/>
      <protection locked="0"/>
    </xf>
    <xf numFmtId="167" fontId="0" fillId="2" borderId="1" xfId="0" applyNumberFormat="1" applyFill="1" applyBorder="1" applyAlignment="1" applyProtection="1">
      <alignment horizontal="center"/>
      <protection locked="0"/>
    </xf>
    <xf numFmtId="0" fontId="14" fillId="0" borderId="0" xfId="0" applyFont="1"/>
    <xf numFmtId="1" fontId="0" fillId="2" borderId="13" xfId="0" applyNumberFormat="1" applyFill="1" applyBorder="1" applyAlignment="1" applyProtection="1">
      <alignment horizontal="center"/>
      <protection locked="0"/>
    </xf>
    <xf numFmtId="1" fontId="0" fillId="2" borderId="14" xfId="0" applyNumberFormat="1" applyFill="1" applyBorder="1" applyAlignment="1" applyProtection="1">
      <alignment horizontal="center"/>
      <protection locked="0"/>
    </xf>
    <xf numFmtId="164" fontId="0" fillId="2" borderId="13" xfId="0" applyNumberFormat="1" applyFill="1" applyBorder="1" applyAlignment="1" applyProtection="1">
      <alignment horizontal="center"/>
      <protection locked="0"/>
    </xf>
    <xf numFmtId="164" fontId="0" fillId="2" borderId="14" xfId="0" applyNumberFormat="1" applyFill="1" applyBorder="1" applyAlignment="1" applyProtection="1">
      <alignment horizontal="center"/>
      <protection locked="0"/>
    </xf>
    <xf numFmtId="0" fontId="4" fillId="0" borderId="0" xfId="0" applyFont="1"/>
    <xf numFmtId="165" fontId="1" fillId="0" borderId="1" xfId="0" applyNumberFormat="1" applyFont="1" applyBorder="1" applyProtection="1">
      <protection hidden="1"/>
    </xf>
    <xf numFmtId="168" fontId="0" fillId="0" borderId="0" xfId="0" applyNumberFormat="1" applyProtection="1">
      <protection hidden="1"/>
    </xf>
    <xf numFmtId="0" fontId="0" fillId="2" borderId="1" xfId="0" applyFill="1" applyBorder="1" applyAlignment="1" applyProtection="1">
      <alignment horizontal="center"/>
      <protection locked="0"/>
    </xf>
    <xf numFmtId="164" fontId="1" fillId="0" borderId="1" xfId="0" applyNumberFormat="1" applyFont="1" applyFill="1" applyBorder="1"/>
    <xf numFmtId="167" fontId="1" fillId="0" borderId="1" xfId="0" applyNumberFormat="1" applyFont="1" applyFill="1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15" fillId="0" borderId="0" xfId="0" applyFont="1"/>
    <xf numFmtId="0" fontId="16" fillId="3" borderId="15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6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4" xfId="0" applyBorder="1"/>
    <xf numFmtId="0" fontId="0" fillId="0" borderId="25" xfId="0" applyBorder="1" applyAlignment="1">
      <alignment horizontal="right"/>
    </xf>
    <xf numFmtId="15" fontId="0" fillId="0" borderId="26" xfId="0" quotePrefix="1" applyNumberFormat="1" applyBorder="1"/>
    <xf numFmtId="0" fontId="0" fillId="4" borderId="28" xfId="0" applyFill="1" applyBorder="1"/>
    <xf numFmtId="0" fontId="0" fillId="4" borderId="29" xfId="0" applyFill="1" applyBorder="1"/>
    <xf numFmtId="0" fontId="19" fillId="0" borderId="0" xfId="0" applyFont="1"/>
    <xf numFmtId="0" fontId="1" fillId="4" borderId="27" xfId="0" applyFont="1" applyFill="1" applyBorder="1"/>
    <xf numFmtId="0" fontId="22" fillId="0" borderId="0" xfId="0" applyFont="1"/>
    <xf numFmtId="0" fontId="23" fillId="0" borderId="5" xfId="0" applyFont="1" applyBorder="1" applyAlignment="1">
      <alignment horizontal="right"/>
    </xf>
    <xf numFmtId="0" fontId="23" fillId="0" borderId="6" xfId="0" applyFont="1" applyBorder="1" applyAlignment="1">
      <alignment horizontal="right"/>
    </xf>
    <xf numFmtId="0" fontId="23" fillId="0" borderId="7" xfId="0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7" fontId="0" fillId="0" borderId="3" xfId="0" quotePrefix="1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25" fillId="0" borderId="0" xfId="1" applyFont="1"/>
    <xf numFmtId="0" fontId="0" fillId="3" borderId="1" xfId="0" applyFill="1" applyBorder="1" applyProtection="1">
      <protection locked="0"/>
    </xf>
    <xf numFmtId="164" fontId="0" fillId="0" borderId="0" xfId="0" applyNumberFormat="1" applyFill="1" applyBorder="1" applyProtection="1"/>
    <xf numFmtId="0" fontId="0" fillId="0" borderId="1" xfId="0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163139</xdr:colOff>
      <xdr:row>12</xdr:row>
      <xdr:rowOff>125689</xdr:rowOff>
    </xdr:from>
    <xdr:to>
      <xdr:col>17</xdr:col>
      <xdr:colOff>135663</xdr:colOff>
      <xdr:row>25</xdr:row>
      <xdr:rowOff>60361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C3A0F78-39B1-4685-A4C9-E14B15FEB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7975" y="2418616"/>
          <a:ext cx="2402034" cy="2271010"/>
        </a:xfrm>
        <a:prstGeom prst="rect">
          <a:avLst/>
        </a:prstGeom>
      </xdr:spPr>
    </xdr:pic>
    <xdr:clientData/>
  </xdr:twoCellAnchor>
  <xdr:twoCellAnchor editAs="oneCell">
    <xdr:from>
      <xdr:col>10</xdr:col>
      <xdr:colOff>432031</xdr:colOff>
      <xdr:row>14</xdr:row>
      <xdr:rowOff>91004</xdr:rowOff>
    </xdr:from>
    <xdr:to>
      <xdr:col>12</xdr:col>
      <xdr:colOff>1714786</xdr:colOff>
      <xdr:row>25</xdr:row>
      <xdr:rowOff>7741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90E5FB7-BF63-4DD5-9129-792D0E4C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28031" y="2744149"/>
          <a:ext cx="2647428" cy="18941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54894</xdr:colOff>
      <xdr:row>1</xdr:row>
      <xdr:rowOff>144780</xdr:rowOff>
    </xdr:from>
    <xdr:to>
      <xdr:col>8</xdr:col>
      <xdr:colOff>908302</xdr:colOff>
      <xdr:row>37</xdr:row>
      <xdr:rowOff>143799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3A29A6E-B85D-488E-AB80-310C764D3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94" y="327660"/>
          <a:ext cx="5731478" cy="6583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akka-rocketry.net/burnrate-simple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akka-rocketry.net/pressure-measurement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R42"/>
  <sheetViews>
    <sheetView showGridLines="0" zoomScale="110" zoomScaleNormal="110" workbookViewId="0"/>
  </sheetViews>
  <sheetFormatPr defaultRowHeight="14.25"/>
  <cols>
    <col min="1" max="1" width="3.25" customWidth="1"/>
    <col min="10" max="10" width="10.75" customWidth="1"/>
    <col min="12" max="12" width="10.875" customWidth="1"/>
    <col min="13" max="13" width="25.625" customWidth="1"/>
  </cols>
  <sheetData>
    <row r="1" spans="2:18" ht="15" thickBot="1"/>
    <row r="2" spans="2:18" ht="18">
      <c r="B2" s="60" t="s">
        <v>72</v>
      </c>
      <c r="C2" s="61"/>
      <c r="D2" s="61"/>
      <c r="E2" s="61"/>
      <c r="F2" s="61"/>
      <c r="G2" s="61"/>
      <c r="H2" s="61"/>
      <c r="I2" s="62"/>
      <c r="L2" s="66" t="s">
        <v>74</v>
      </c>
      <c r="M2" s="67" t="s">
        <v>76</v>
      </c>
    </row>
    <row r="3" spans="2:18" ht="18.75" thickBot="1">
      <c r="B3" s="63" t="s">
        <v>73</v>
      </c>
      <c r="C3" s="64"/>
      <c r="D3" s="64"/>
      <c r="E3" s="64"/>
      <c r="F3" s="64"/>
      <c r="G3" s="64"/>
      <c r="H3" s="64"/>
      <c r="I3" s="65"/>
      <c r="L3" s="68" t="s">
        <v>75</v>
      </c>
      <c r="M3" s="69" t="s">
        <v>77</v>
      </c>
    </row>
    <row r="4" spans="2:18">
      <c r="L4" s="70" t="s">
        <v>78</v>
      </c>
      <c r="M4" s="71" t="s">
        <v>79</v>
      </c>
    </row>
    <row r="5" spans="2:18">
      <c r="B5" s="75" t="s">
        <v>81</v>
      </c>
      <c r="C5" s="72"/>
      <c r="D5" s="72"/>
      <c r="E5" s="72"/>
      <c r="F5" s="72"/>
      <c r="G5" s="72"/>
      <c r="H5" s="72"/>
      <c r="I5" s="72"/>
      <c r="J5" s="73"/>
    </row>
    <row r="7" spans="2:18">
      <c r="B7" s="74" t="s">
        <v>80</v>
      </c>
    </row>
    <row r="9" spans="2:18">
      <c r="B9" t="s">
        <v>111</v>
      </c>
    </row>
    <row r="10" spans="2:18">
      <c r="B10" t="s">
        <v>112</v>
      </c>
    </row>
    <row r="11" spans="2:18">
      <c r="B11" t="s">
        <v>95</v>
      </c>
    </row>
    <row r="12" spans="2:18">
      <c r="B12" t="s">
        <v>119</v>
      </c>
      <c r="K12" s="21"/>
      <c r="L12" s="22" t="s">
        <v>118</v>
      </c>
      <c r="M12" s="22"/>
      <c r="N12" s="22"/>
      <c r="O12" s="22"/>
      <c r="P12" s="22"/>
      <c r="Q12" s="22"/>
      <c r="R12" s="23"/>
    </row>
    <row r="13" spans="2:18">
      <c r="B13" t="s">
        <v>120</v>
      </c>
      <c r="K13" s="24"/>
      <c r="L13" s="11"/>
      <c r="M13" s="11"/>
      <c r="N13" s="11"/>
      <c r="O13" s="11"/>
      <c r="P13" s="11"/>
      <c r="Q13" s="11"/>
      <c r="R13" s="25"/>
    </row>
    <row r="14" spans="2:18">
      <c r="K14" s="24"/>
      <c r="L14" s="11"/>
      <c r="M14" s="11"/>
      <c r="N14" s="11"/>
      <c r="O14" s="11"/>
      <c r="P14" s="11"/>
      <c r="Q14" s="11"/>
      <c r="R14" s="25"/>
    </row>
    <row r="15" spans="2:18">
      <c r="B15" t="s">
        <v>82</v>
      </c>
      <c r="K15" s="24"/>
      <c r="L15" s="11"/>
      <c r="M15" s="11"/>
      <c r="N15" s="11"/>
      <c r="O15" s="11"/>
      <c r="P15" s="11"/>
      <c r="Q15" s="11"/>
      <c r="R15" s="25"/>
    </row>
    <row r="16" spans="2:18">
      <c r="B16" t="s">
        <v>90</v>
      </c>
      <c r="K16" s="24"/>
      <c r="L16" s="11"/>
      <c r="M16" s="11"/>
      <c r="N16" s="11"/>
      <c r="O16" s="11"/>
      <c r="P16" s="11"/>
      <c r="Q16" s="11"/>
      <c r="R16" s="25"/>
    </row>
    <row r="17" spans="2:18">
      <c r="B17" t="s">
        <v>91</v>
      </c>
      <c r="K17" s="24"/>
      <c r="L17" s="11"/>
      <c r="M17" s="11"/>
      <c r="N17" s="11"/>
      <c r="O17" s="11"/>
      <c r="P17" s="11"/>
      <c r="Q17" s="11"/>
      <c r="R17" s="25"/>
    </row>
    <row r="18" spans="2:18">
      <c r="B18" t="s">
        <v>113</v>
      </c>
      <c r="K18" s="24"/>
      <c r="L18" s="11"/>
      <c r="M18" s="11"/>
      <c r="N18" s="11"/>
      <c r="O18" s="11"/>
      <c r="P18" s="11"/>
      <c r="Q18" s="11"/>
      <c r="R18" s="25"/>
    </row>
    <row r="19" spans="2:18">
      <c r="B19" t="s">
        <v>96</v>
      </c>
      <c r="K19" s="24"/>
      <c r="L19" s="11"/>
      <c r="M19" s="11"/>
      <c r="N19" s="11"/>
      <c r="O19" s="11"/>
      <c r="P19" s="11"/>
      <c r="Q19" s="11"/>
      <c r="R19" s="25"/>
    </row>
    <row r="20" spans="2:18">
      <c r="B20" t="s">
        <v>92</v>
      </c>
      <c r="K20" s="24"/>
      <c r="L20" s="11"/>
      <c r="M20" s="11"/>
      <c r="N20" s="11"/>
      <c r="O20" s="11"/>
      <c r="P20" s="11"/>
      <c r="Q20" s="11"/>
      <c r="R20" s="25"/>
    </row>
    <row r="21" spans="2:18">
      <c r="B21" t="s">
        <v>94</v>
      </c>
      <c r="K21" s="24"/>
      <c r="L21" s="11"/>
      <c r="M21" s="11"/>
      <c r="N21" s="11"/>
      <c r="O21" s="11"/>
      <c r="P21" s="11"/>
      <c r="Q21" s="11"/>
      <c r="R21" s="25"/>
    </row>
    <row r="22" spans="2:18">
      <c r="B22" t="s">
        <v>93</v>
      </c>
      <c r="K22" s="24"/>
      <c r="L22" s="11"/>
      <c r="M22" s="11"/>
      <c r="N22" s="11"/>
      <c r="O22" s="11"/>
      <c r="P22" s="11"/>
      <c r="Q22" s="11"/>
      <c r="R22" s="25"/>
    </row>
    <row r="23" spans="2:18">
      <c r="K23" s="24"/>
      <c r="L23" s="11"/>
      <c r="M23" s="11"/>
      <c r="N23" s="11"/>
      <c r="O23" s="11"/>
      <c r="P23" s="11"/>
      <c r="Q23" s="11"/>
      <c r="R23" s="25"/>
    </row>
    <row r="24" spans="2:18">
      <c r="B24" t="s">
        <v>97</v>
      </c>
      <c r="K24" s="24"/>
      <c r="L24" s="11"/>
      <c r="M24" s="11"/>
      <c r="N24" s="11"/>
      <c r="O24" s="11"/>
      <c r="P24" s="11"/>
      <c r="Q24" s="11"/>
      <c r="R24" s="25"/>
    </row>
    <row r="25" spans="2:18">
      <c r="B25" t="s">
        <v>98</v>
      </c>
      <c r="K25" s="24"/>
      <c r="L25" s="11"/>
      <c r="M25" s="11"/>
      <c r="N25" s="11"/>
      <c r="O25" s="11"/>
      <c r="P25" s="11"/>
      <c r="Q25" s="11"/>
      <c r="R25" s="25"/>
    </row>
    <row r="26" spans="2:18">
      <c r="B26" t="s">
        <v>99</v>
      </c>
      <c r="K26" s="26"/>
      <c r="L26" s="27"/>
      <c r="M26" s="27"/>
      <c r="N26" s="27"/>
      <c r="O26" s="27"/>
      <c r="P26" s="27"/>
      <c r="Q26" s="27"/>
      <c r="R26" s="28"/>
    </row>
    <row r="27" spans="2:18">
      <c r="B27" t="s">
        <v>114</v>
      </c>
    </row>
    <row r="28" spans="2:18" ht="21">
      <c r="B28" s="59" t="s">
        <v>100</v>
      </c>
    </row>
    <row r="29" spans="2:18">
      <c r="B29" t="s">
        <v>101</v>
      </c>
    </row>
    <row r="31" spans="2:18">
      <c r="B31" t="s">
        <v>115</v>
      </c>
    </row>
    <row r="32" spans="2:18">
      <c r="B32" t="s">
        <v>102</v>
      </c>
    </row>
    <row r="33" spans="1:8">
      <c r="B33" t="s">
        <v>103</v>
      </c>
    </row>
    <row r="35" spans="1:8">
      <c r="B35" t="s">
        <v>104</v>
      </c>
    </row>
    <row r="36" spans="1:8">
      <c r="B36" t="s">
        <v>105</v>
      </c>
    </row>
    <row r="37" spans="1:8">
      <c r="B37" t="s">
        <v>106</v>
      </c>
    </row>
    <row r="38" spans="1:8">
      <c r="B38" t="s">
        <v>107</v>
      </c>
    </row>
    <row r="40" spans="1:8">
      <c r="A40" s="4"/>
      <c r="B40" s="4" t="s">
        <v>109</v>
      </c>
    </row>
    <row r="41" spans="1:8">
      <c r="B41" s="84" t="s">
        <v>108</v>
      </c>
      <c r="C41" s="4"/>
      <c r="D41" s="4"/>
      <c r="E41" s="4"/>
      <c r="F41" s="4"/>
      <c r="G41" s="4"/>
      <c r="H41" s="4"/>
    </row>
    <row r="42" spans="1:8">
      <c r="B42" t="s">
        <v>116</v>
      </c>
    </row>
  </sheetData>
  <sheetProtection password="C7BC" sheet="1" objects="1" scenarios="1"/>
  <hyperlinks>
    <hyperlink ref="B41" r:id="rId1"/>
  </hyperlinks>
  <pageMargins left="0.7" right="0.7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O30"/>
  <sheetViews>
    <sheetView showGridLines="0" tabSelected="1" zoomScale="120" zoomScaleNormal="120" workbookViewId="0">
      <selection activeCell="C15" sqref="C15"/>
    </sheetView>
  </sheetViews>
  <sheetFormatPr defaultRowHeight="14.25"/>
  <cols>
    <col min="2" max="2" width="19.875" customWidth="1"/>
    <col min="3" max="3" width="9.5" customWidth="1"/>
    <col min="5" max="5" width="11.125" customWidth="1"/>
    <col min="8" max="8" width="9.875" customWidth="1"/>
  </cols>
  <sheetData>
    <row r="2" spans="2:15">
      <c r="B2" s="9" t="s">
        <v>16</v>
      </c>
      <c r="C2" s="57" t="s">
        <v>14</v>
      </c>
      <c r="D2" s="19"/>
      <c r="E2" s="19"/>
      <c r="F2" s="19"/>
      <c r="G2" s="20"/>
    </row>
    <row r="3" spans="2:15">
      <c r="L3" s="11"/>
      <c r="M3" s="11"/>
      <c r="N3" s="11"/>
      <c r="O3" s="11"/>
    </row>
    <row r="4" spans="2:15">
      <c r="B4" s="1" t="s">
        <v>19</v>
      </c>
      <c r="C4" s="58">
        <f>0.9*C5</f>
        <v>1.69452</v>
      </c>
      <c r="D4" t="s">
        <v>2</v>
      </c>
      <c r="E4" s="12"/>
      <c r="L4" s="16"/>
      <c r="M4" s="16"/>
      <c r="N4" s="11"/>
      <c r="O4" s="11"/>
    </row>
    <row r="5" spans="2:15">
      <c r="B5" s="1" t="s">
        <v>17</v>
      </c>
      <c r="C5" s="85">
        <v>1.8828</v>
      </c>
      <c r="D5" t="s">
        <v>2</v>
      </c>
      <c r="E5" s="18" t="s">
        <v>117</v>
      </c>
      <c r="G5" s="12"/>
      <c r="H5" s="12"/>
      <c r="I5" s="12"/>
      <c r="J5" s="12"/>
      <c r="K5" s="12"/>
      <c r="L5" s="16"/>
      <c r="M5" s="16"/>
      <c r="N5" s="11"/>
      <c r="O5" s="11"/>
    </row>
    <row r="6" spans="2:15">
      <c r="B6" s="1" t="s">
        <v>18</v>
      </c>
      <c r="C6" s="86">
        <f>rhop/C5</f>
        <v>0.9</v>
      </c>
      <c r="E6" s="8" t="s">
        <v>26</v>
      </c>
      <c r="G6" s="12"/>
      <c r="H6" s="12"/>
      <c r="I6" s="12"/>
      <c r="J6" s="12"/>
      <c r="K6" s="12"/>
      <c r="L6" s="11"/>
      <c r="M6" s="17"/>
      <c r="N6" s="11"/>
      <c r="O6" s="11"/>
    </row>
    <row r="7" spans="2:15">
      <c r="C7" s="5">
        <f>1000*C4</f>
        <v>1694.52</v>
      </c>
      <c r="D7" t="s">
        <v>5</v>
      </c>
      <c r="G7" s="10"/>
      <c r="H7" s="13"/>
      <c r="I7" s="12"/>
      <c r="J7" s="12"/>
      <c r="K7" s="12"/>
      <c r="L7" s="11"/>
      <c r="M7" s="17"/>
      <c r="N7" s="11"/>
      <c r="O7" s="11"/>
    </row>
    <row r="8" spans="2:15">
      <c r="B8" s="10" t="s">
        <v>110</v>
      </c>
      <c r="C8" s="58">
        <v>4.2839999999999998</v>
      </c>
      <c r="E8" s="8" t="s">
        <v>25</v>
      </c>
      <c r="G8" s="14"/>
      <c r="H8" s="15"/>
      <c r="I8" s="12"/>
      <c r="J8" s="12"/>
      <c r="K8" s="12"/>
      <c r="L8" s="11"/>
      <c r="M8" s="17"/>
      <c r="N8" s="11"/>
      <c r="O8" s="11"/>
    </row>
    <row r="9" spans="2:15">
      <c r="B9" s="1" t="s">
        <v>12</v>
      </c>
      <c r="C9" s="3">
        <f>100/C8</f>
        <v>23.342670401493933</v>
      </c>
      <c r="D9" t="s">
        <v>13</v>
      </c>
      <c r="G9" s="10"/>
      <c r="H9" s="12"/>
      <c r="I9" s="12"/>
      <c r="J9" s="12"/>
      <c r="K9" s="12"/>
      <c r="L9" s="11"/>
      <c r="M9" s="17"/>
      <c r="N9" s="11"/>
      <c r="O9" s="11"/>
    </row>
    <row r="10" spans="2:15">
      <c r="B10" s="1" t="s">
        <v>0</v>
      </c>
      <c r="C10" s="5">
        <f>8314/C9</f>
        <v>356.17175999999995</v>
      </c>
      <c r="D10" t="s">
        <v>3</v>
      </c>
      <c r="G10" s="14"/>
      <c r="H10" s="15"/>
      <c r="I10" s="12"/>
      <c r="J10" s="12"/>
      <c r="K10" s="12"/>
      <c r="L10" s="11"/>
      <c r="M10" s="17"/>
      <c r="N10" s="11"/>
      <c r="O10" s="11"/>
    </row>
    <row r="11" spans="2:15">
      <c r="B11" s="1" t="s">
        <v>20</v>
      </c>
      <c r="C11" s="58">
        <v>1720</v>
      </c>
      <c r="D11" t="s">
        <v>4</v>
      </c>
      <c r="E11" s="8" t="s">
        <v>25</v>
      </c>
      <c r="G11" s="12"/>
      <c r="H11" s="12"/>
      <c r="I11" s="12"/>
      <c r="J11" s="12"/>
      <c r="K11" s="12"/>
      <c r="L11" s="11"/>
      <c r="M11" s="17"/>
      <c r="N11" s="11"/>
      <c r="O11" s="11"/>
    </row>
    <row r="12" spans="2:15">
      <c r="B12" s="10" t="s">
        <v>70</v>
      </c>
      <c r="C12" s="58">
        <v>4598</v>
      </c>
      <c r="D12" t="s">
        <v>22</v>
      </c>
      <c r="E12" s="8" t="s">
        <v>23</v>
      </c>
      <c r="G12" s="12"/>
      <c r="H12" s="12"/>
      <c r="I12" s="12"/>
      <c r="J12" s="12"/>
      <c r="K12" s="12"/>
      <c r="L12" s="11"/>
      <c r="M12" s="17"/>
      <c r="N12" s="11"/>
      <c r="O12" s="11"/>
    </row>
    <row r="13" spans="2:15">
      <c r="B13" s="10" t="s">
        <v>71</v>
      </c>
      <c r="C13" s="58">
        <v>2546</v>
      </c>
      <c r="D13" t="s">
        <v>22</v>
      </c>
      <c r="E13" s="8" t="s">
        <v>27</v>
      </c>
      <c r="G13" s="12"/>
      <c r="H13" s="12"/>
      <c r="I13" s="12"/>
      <c r="J13" s="12"/>
      <c r="K13" s="12"/>
      <c r="L13" s="11"/>
      <c r="M13" s="17"/>
      <c r="N13" s="11"/>
      <c r="O13" s="11"/>
    </row>
    <row r="14" spans="2:15">
      <c r="B14" s="1" t="s">
        <v>21</v>
      </c>
      <c r="C14" s="2">
        <f>C11*(C13/C12)^2</f>
        <v>527.36015299501412</v>
      </c>
      <c r="D14" t="s">
        <v>4</v>
      </c>
      <c r="L14" s="11"/>
      <c r="M14" s="17"/>
      <c r="N14" s="11"/>
      <c r="O14" s="11"/>
    </row>
    <row r="15" spans="2:15">
      <c r="B15" s="1" t="s">
        <v>1</v>
      </c>
      <c r="C15" s="58">
        <v>1.133</v>
      </c>
      <c r="E15" s="8" t="s">
        <v>24</v>
      </c>
      <c r="L15" s="11"/>
      <c r="M15" s="17"/>
      <c r="N15" s="11"/>
      <c r="O15" s="11"/>
    </row>
    <row r="16" spans="2:15">
      <c r="B16" s="1" t="s">
        <v>6</v>
      </c>
      <c r="C16" s="2">
        <f>rhop*1000/SQRT(k/rat/to*(2/(k+1))^((k+1)/(k-1)))</f>
        <v>1156185.7156879792</v>
      </c>
      <c r="D16" s="12"/>
      <c r="E16" s="12"/>
      <c r="F16" s="12"/>
      <c r="G16" s="12"/>
      <c r="L16" s="11"/>
      <c r="M16" s="17"/>
      <c r="N16" s="11"/>
      <c r="O16" s="11"/>
    </row>
    <row r="17" spans="2:15">
      <c r="B17" s="10"/>
      <c r="C17" s="12"/>
      <c r="D17" s="12"/>
      <c r="E17" s="12"/>
      <c r="F17" s="12"/>
      <c r="G17" s="12"/>
      <c r="L17" s="11"/>
      <c r="M17" s="17"/>
      <c r="N17" s="11"/>
      <c r="O17" s="11"/>
    </row>
    <row r="18" spans="2:15">
      <c r="F18" s="12"/>
      <c r="G18" s="12"/>
      <c r="L18" s="11"/>
      <c r="M18" s="17"/>
      <c r="N18" s="11"/>
      <c r="O18" s="11"/>
    </row>
    <row r="19" spans="2:15">
      <c r="F19" s="12"/>
      <c r="G19" s="12"/>
      <c r="L19" s="11"/>
      <c r="M19" s="17"/>
      <c r="N19" s="11"/>
      <c r="O19" s="11"/>
    </row>
    <row r="20" spans="2:15">
      <c r="F20" s="12"/>
      <c r="G20" s="12"/>
      <c r="L20" s="11"/>
      <c r="M20" s="17"/>
      <c r="N20" s="11"/>
      <c r="O20" s="11"/>
    </row>
    <row r="21" spans="2:15">
      <c r="B21" s="10"/>
      <c r="C21" s="12"/>
      <c r="D21" s="12"/>
      <c r="E21" s="12"/>
      <c r="F21" s="12"/>
      <c r="G21" s="12"/>
      <c r="L21" s="11"/>
      <c r="M21" s="17"/>
      <c r="N21" s="11"/>
      <c r="O21" s="11"/>
    </row>
    <row r="22" spans="2:15">
      <c r="B22" s="10"/>
      <c r="C22" s="12"/>
      <c r="D22" s="18"/>
      <c r="E22" s="12"/>
      <c r="F22" s="12"/>
      <c r="G22" s="12"/>
      <c r="L22" s="11"/>
      <c r="M22" s="17"/>
      <c r="N22" s="11"/>
      <c r="O22" s="11"/>
    </row>
    <row r="23" spans="2:15">
      <c r="B23" s="10"/>
      <c r="C23" s="12"/>
      <c r="D23" s="12"/>
      <c r="E23" s="12"/>
      <c r="F23" s="12"/>
      <c r="G23" s="12"/>
      <c r="L23" s="11"/>
      <c r="M23" s="17"/>
      <c r="N23" s="11"/>
      <c r="O23" s="11"/>
    </row>
    <row r="24" spans="2:15">
      <c r="B24" s="10"/>
      <c r="C24" s="12"/>
      <c r="D24" s="12"/>
      <c r="E24" s="12"/>
      <c r="F24" s="12"/>
      <c r="G24" s="12"/>
      <c r="L24" s="11"/>
      <c r="M24" s="17"/>
      <c r="N24" s="11"/>
      <c r="O24" s="11"/>
    </row>
    <row r="25" spans="2:15">
      <c r="B25" s="10"/>
      <c r="C25" s="12"/>
      <c r="D25" s="12"/>
      <c r="E25" s="12"/>
      <c r="F25" s="12"/>
      <c r="G25" s="12"/>
      <c r="L25" s="11"/>
      <c r="M25" s="11"/>
      <c r="N25" s="11"/>
      <c r="O25" s="11"/>
    </row>
    <row r="26" spans="2:15">
      <c r="B26" s="10"/>
      <c r="C26" s="12"/>
      <c r="D26" s="12"/>
      <c r="E26" s="12"/>
      <c r="F26" s="12"/>
      <c r="G26" s="12"/>
    </row>
    <row r="27" spans="2:15">
      <c r="B27" s="10"/>
      <c r="C27" s="12"/>
      <c r="D27" s="12"/>
      <c r="E27" s="12"/>
      <c r="F27" s="12"/>
      <c r="G27" s="12"/>
    </row>
    <row r="28" spans="2:15">
      <c r="B28" s="10"/>
      <c r="C28" s="12"/>
      <c r="D28" s="12"/>
      <c r="E28" s="12"/>
      <c r="F28" s="12"/>
      <c r="G28" s="12"/>
    </row>
    <row r="29" spans="2:15">
      <c r="B29" s="12"/>
      <c r="C29" s="12"/>
      <c r="D29" s="12"/>
      <c r="E29" s="12"/>
      <c r="F29" s="12"/>
      <c r="G29" s="12"/>
    </row>
    <row r="30" spans="2:15">
      <c r="B30" s="12"/>
      <c r="C30" s="12"/>
      <c r="D30" s="12"/>
      <c r="E30" s="12"/>
      <c r="F30" s="12"/>
      <c r="G30" s="12"/>
    </row>
  </sheetData>
  <sheetProtection password="C7BC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3"/>
  <sheetViews>
    <sheetView showGridLines="0" zoomScale="120" zoomScaleNormal="120" workbookViewId="0">
      <selection activeCell="E6" sqref="E6"/>
    </sheetView>
  </sheetViews>
  <sheetFormatPr defaultRowHeight="14.25"/>
  <cols>
    <col min="2" max="2" width="16.875" customWidth="1"/>
    <col min="3" max="3" width="10.875" bestFit="1" customWidth="1"/>
    <col min="6" max="6" width="51.625" customWidth="1"/>
    <col min="8" max="8" width="9.875" customWidth="1"/>
  </cols>
  <sheetData>
    <row r="2" spans="2:13">
      <c r="B2" s="4" t="s">
        <v>40</v>
      </c>
      <c r="C2" s="4" t="str">
        <f>pname</f>
        <v>AXP-AP6.1</v>
      </c>
    </row>
    <row r="4" spans="2:13">
      <c r="B4" s="87" t="s">
        <v>30</v>
      </c>
      <c r="C4" s="87"/>
      <c r="D4" s="87"/>
      <c r="E4" s="87"/>
      <c r="L4" s="16"/>
      <c r="M4" s="16"/>
    </row>
    <row r="5" spans="2:13">
      <c r="B5" s="6" t="s">
        <v>29</v>
      </c>
      <c r="C5" s="6" t="s">
        <v>31</v>
      </c>
      <c r="D5" s="6" t="s">
        <v>33</v>
      </c>
      <c r="E5" s="7" t="s">
        <v>34</v>
      </c>
      <c r="L5" s="16"/>
      <c r="M5" s="16"/>
    </row>
    <row r="6" spans="2:13">
      <c r="B6" s="54" t="s">
        <v>32</v>
      </c>
      <c r="C6" s="44">
        <v>448</v>
      </c>
      <c r="D6" s="44"/>
      <c r="E6" s="54">
        <v>1.6</v>
      </c>
      <c r="F6" s="88" t="s">
        <v>43</v>
      </c>
      <c r="G6" s="89"/>
      <c r="H6" s="89"/>
      <c r="I6" s="89"/>
      <c r="J6" s="89"/>
      <c r="L6" s="11"/>
      <c r="M6" s="17"/>
    </row>
    <row r="7" spans="2:13">
      <c r="B7" s="54" t="s">
        <v>15</v>
      </c>
      <c r="C7" s="54">
        <v>365</v>
      </c>
      <c r="D7" s="54"/>
      <c r="E7" s="54">
        <v>5.01</v>
      </c>
      <c r="F7" s="88"/>
      <c r="G7" s="89"/>
      <c r="H7" s="89"/>
      <c r="I7" s="89"/>
      <c r="J7" s="89"/>
      <c r="L7" s="11"/>
      <c r="M7" s="17"/>
    </row>
    <row r="8" spans="2:13">
      <c r="B8" s="1"/>
      <c r="C8" s="3"/>
      <c r="L8" s="11"/>
      <c r="M8" s="17"/>
    </row>
    <row r="9" spans="2:13">
      <c r="B9" s="30" t="s">
        <v>7</v>
      </c>
      <c r="C9" s="29">
        <f>IF(ISBLANK(D6),E6*1000000,D6*6895)</f>
        <v>1600000</v>
      </c>
      <c r="D9" t="s">
        <v>39</v>
      </c>
      <c r="L9" s="11"/>
      <c r="M9" s="17"/>
    </row>
    <row r="10" spans="2:13">
      <c r="B10" s="1" t="s">
        <v>35</v>
      </c>
      <c r="C10" s="32">
        <f>IF(ISBLANK(D6),E6/E7,D6/D7)</f>
        <v>0.31936127744510984</v>
      </c>
      <c r="L10" s="11"/>
      <c r="M10" s="17"/>
    </row>
    <row r="11" spans="2:13">
      <c r="B11" s="1" t="s">
        <v>36</v>
      </c>
      <c r="C11" s="32">
        <f>C6/C7</f>
        <v>1.2273972602739727</v>
      </c>
      <c r="I11" s="12"/>
      <c r="L11" s="11"/>
      <c r="M11" s="17"/>
    </row>
    <row r="12" spans="2:13">
      <c r="B12" s="1" t="s">
        <v>37</v>
      </c>
      <c r="C12" s="32">
        <f>LN(C10)</f>
        <v>-1.1414322858510377</v>
      </c>
      <c r="I12" s="12"/>
      <c r="L12" s="11"/>
      <c r="M12" s="17"/>
    </row>
    <row r="13" spans="2:13">
      <c r="B13" s="1" t="s">
        <v>38</v>
      </c>
      <c r="C13" s="32">
        <f>LN(C11)</f>
        <v>0.20489587883249372</v>
      </c>
      <c r="F13" s="14"/>
      <c r="G13" s="15"/>
      <c r="H13" s="12"/>
      <c r="I13" s="12"/>
      <c r="L13" s="11"/>
      <c r="M13" s="17"/>
    </row>
    <row r="14" spans="2:13">
      <c r="B14" s="1" t="s">
        <v>8</v>
      </c>
      <c r="C14" s="3">
        <f>C12/C13</f>
        <v>-5.5707918204844926</v>
      </c>
      <c r="F14" s="12"/>
      <c r="G14" s="12"/>
      <c r="H14" s="12"/>
      <c r="I14" s="12"/>
      <c r="L14" s="11"/>
      <c r="M14" s="17"/>
    </row>
    <row r="15" spans="2:13">
      <c r="F15" s="12"/>
      <c r="G15" s="12"/>
      <c r="H15" s="12"/>
      <c r="I15" s="12"/>
      <c r="L15" s="11"/>
      <c r="M15" s="17"/>
    </row>
    <row r="16" spans="2:13">
      <c r="B16" s="9" t="s">
        <v>41</v>
      </c>
      <c r="L16" s="11"/>
      <c r="M16" s="17"/>
    </row>
    <row r="17" spans="1:13">
      <c r="A17" s="29"/>
      <c r="B17" s="14" t="s">
        <v>9</v>
      </c>
      <c r="C17" s="55">
        <f>1-1/C14</f>
        <v>1.1795076951759131</v>
      </c>
      <c r="D17" s="12"/>
      <c r="L17" s="11"/>
      <c r="M17" s="17"/>
    </row>
    <row r="18" spans="1:13">
      <c r="A18" s="29"/>
      <c r="B18" s="14" t="s">
        <v>10</v>
      </c>
      <c r="C18" s="55">
        <f>(pone/(knone*con)^m)^(1/m)*1000*1000000^n</f>
        <v>1.7744071502908134</v>
      </c>
      <c r="D18" s="31" t="s">
        <v>11</v>
      </c>
      <c r="L18" s="11"/>
      <c r="M18" s="17"/>
    </row>
    <row r="19" spans="1:13">
      <c r="A19" s="29"/>
      <c r="B19" s="14" t="s">
        <v>10</v>
      </c>
      <c r="C19" s="56">
        <f>C18/25.4*0.006895^n</f>
        <v>1.9713062619308881E-4</v>
      </c>
      <c r="D19" s="31" t="s">
        <v>42</v>
      </c>
      <c r="L19" s="11"/>
      <c r="M19" s="17"/>
    </row>
    <row r="20" spans="1:13">
      <c r="A20" s="29"/>
      <c r="D20" s="11"/>
      <c r="E20" s="11"/>
      <c r="L20" s="11"/>
      <c r="M20" s="17"/>
    </row>
    <row r="21" spans="1:13">
      <c r="A21" s="29"/>
      <c r="D21" s="11"/>
      <c r="E21" s="11"/>
      <c r="L21" s="11"/>
      <c r="M21" s="17"/>
    </row>
    <row r="22" spans="1:13">
      <c r="L22" s="11"/>
      <c r="M22" s="17"/>
    </row>
    <row r="23" spans="1:13">
      <c r="L23" s="11"/>
      <c r="M23" s="17"/>
    </row>
  </sheetData>
  <sheetProtection password="C7BC" sheet="1" objects="1" scenarios="1"/>
  <mergeCells count="2">
    <mergeCell ref="B4:E4"/>
    <mergeCell ref="F6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I22"/>
  <sheetViews>
    <sheetView showGridLines="0" zoomScale="120" zoomScaleNormal="120" workbookViewId="0">
      <selection activeCell="C16" sqref="C16"/>
    </sheetView>
  </sheetViews>
  <sheetFormatPr defaultRowHeight="14.25"/>
  <cols>
    <col min="2" max="2" width="20.375" customWidth="1"/>
    <col min="3" max="3" width="12.875" customWidth="1"/>
    <col min="5" max="5" width="46.75" customWidth="1"/>
  </cols>
  <sheetData>
    <row r="2" spans="2:9">
      <c r="B2" s="4" t="s">
        <v>44</v>
      </c>
    </row>
    <row r="3" spans="2:9">
      <c r="B3" s="36" t="s">
        <v>47</v>
      </c>
      <c r="C3" s="8" t="s">
        <v>64</v>
      </c>
      <c r="D3" s="51" t="s">
        <v>69</v>
      </c>
    </row>
    <row r="4" spans="2:9" ht="15" thickBot="1"/>
    <row r="5" spans="2:9" ht="15.75" thickTop="1" thickBot="1">
      <c r="B5" s="35" t="s">
        <v>49</v>
      </c>
      <c r="C5" s="48"/>
      <c r="D5" s="46" t="s">
        <v>46</v>
      </c>
      <c r="E5" s="90" t="s">
        <v>68</v>
      </c>
      <c r="F5" s="33"/>
      <c r="G5" s="33"/>
      <c r="H5" s="33"/>
      <c r="I5" s="33"/>
    </row>
    <row r="6" spans="2:9" ht="15" thickTop="1">
      <c r="B6" s="34" t="s">
        <v>45</v>
      </c>
      <c r="C6" s="47">
        <v>21.658999999999999</v>
      </c>
      <c r="D6" t="s">
        <v>65</v>
      </c>
      <c r="E6" s="90"/>
      <c r="F6" s="33"/>
      <c r="G6" s="33">
        <v>566</v>
      </c>
      <c r="H6" s="33"/>
      <c r="I6" s="33"/>
    </row>
    <row r="7" spans="2:9">
      <c r="B7" s="34" t="s">
        <v>45</v>
      </c>
      <c r="C7" s="44"/>
      <c r="D7" t="s">
        <v>66</v>
      </c>
      <c r="E7" s="90"/>
      <c r="F7" s="33"/>
      <c r="G7" s="33"/>
      <c r="H7" s="33"/>
      <c r="I7" s="33"/>
    </row>
    <row r="8" spans="2:9">
      <c r="B8" s="34" t="s">
        <v>45</v>
      </c>
      <c r="C8" s="44"/>
      <c r="D8" t="s">
        <v>67</v>
      </c>
      <c r="E8" s="90"/>
      <c r="F8" s="33">
        <v>5659</v>
      </c>
      <c r="G8" s="33"/>
      <c r="H8" s="33"/>
      <c r="I8" s="33"/>
    </row>
    <row r="9" spans="2:9" ht="15" thickBot="1">
      <c r="B9" s="38"/>
      <c r="C9" s="39"/>
      <c r="D9" s="12"/>
      <c r="E9" s="40"/>
      <c r="F9" s="33"/>
      <c r="G9" s="33"/>
      <c r="H9" s="33"/>
      <c r="I9" s="33"/>
    </row>
    <row r="10" spans="2:9" ht="15.75" thickTop="1" thickBot="1">
      <c r="B10" s="1" t="s">
        <v>52</v>
      </c>
      <c r="C10" s="50"/>
      <c r="D10" t="s">
        <v>53</v>
      </c>
      <c r="E10" s="88" t="s">
        <v>62</v>
      </c>
      <c r="F10" s="89"/>
      <c r="G10" s="89"/>
      <c r="H10" s="89"/>
      <c r="I10" s="89"/>
    </row>
    <row r="11" spans="2:9" ht="15" thickTop="1">
      <c r="B11" s="1" t="s">
        <v>55</v>
      </c>
      <c r="C11" s="49">
        <v>0.34467999999999999</v>
      </c>
      <c r="D11" t="s">
        <v>54</v>
      </c>
      <c r="E11" s="88"/>
      <c r="F11" s="89"/>
      <c r="G11" s="89"/>
      <c r="H11" s="89"/>
      <c r="I11" s="89"/>
    </row>
    <row r="12" spans="2:9" ht="15" thickBot="1">
      <c r="B12" s="1"/>
      <c r="C12" s="41"/>
      <c r="E12" s="37"/>
      <c r="F12" s="33"/>
      <c r="G12" s="33"/>
      <c r="H12" s="33"/>
      <c r="I12" s="33"/>
    </row>
    <row r="13" spans="2:9" ht="15.75" thickTop="1" thickBot="1">
      <c r="B13" s="1" t="s">
        <v>57</v>
      </c>
      <c r="C13" s="50"/>
      <c r="D13" t="s">
        <v>58</v>
      </c>
      <c r="E13" s="88" t="s">
        <v>63</v>
      </c>
      <c r="F13" s="89"/>
      <c r="G13" s="89"/>
      <c r="H13" s="89"/>
      <c r="I13" s="89"/>
    </row>
    <row r="14" spans="2:9" ht="15" thickTop="1">
      <c r="B14" s="1" t="s">
        <v>48</v>
      </c>
      <c r="C14" s="49">
        <v>12.54</v>
      </c>
      <c r="D14" t="s">
        <v>59</v>
      </c>
      <c r="E14" s="88"/>
      <c r="F14" s="89"/>
      <c r="G14" s="89"/>
      <c r="H14" s="89"/>
      <c r="I14" s="89"/>
    </row>
    <row r="15" spans="2:9">
      <c r="B15" s="1"/>
      <c r="C15" s="53">
        <f>PI()/4*C14^2</f>
        <v>123.50511783131016</v>
      </c>
    </row>
    <row r="16" spans="2:9">
      <c r="B16" s="1" t="s">
        <v>50</v>
      </c>
      <c r="C16" s="45">
        <v>0.1</v>
      </c>
      <c r="D16" t="s">
        <v>51</v>
      </c>
    </row>
    <row r="17" spans="2:4">
      <c r="B17" s="1"/>
      <c r="C17" s="43">
        <f>IF($C$6&lt;&gt;"",$C$6,IF($C$7&lt;&gt;"",$C$7,IF($C$8&lt;&gt;"",$C$8,"")))</f>
        <v>21.658999999999999</v>
      </c>
    </row>
    <row r="18" spans="2:4">
      <c r="B18" s="9" t="s">
        <v>56</v>
      </c>
      <c r="C18" s="42">
        <f>IF(ISBLANK(C5),C19*3.2808,C16/C10*386/12*C5*PI()/4*C13^2)</f>
        <v>2546.1678357877058</v>
      </c>
      <c r="D18" s="4" t="s">
        <v>60</v>
      </c>
    </row>
    <row r="19" spans="2:4">
      <c r="B19" s="9" t="s">
        <v>56</v>
      </c>
      <c r="C19" s="52">
        <f>IF($C$6&lt;&gt;"",$C$6*C15*C16/C11,IF($C$7&lt;&gt;"",$C$7*C15*C16/C11/1000,IF($C$8&lt;&gt;"",$C$8*C15*C16/C11/10,"")))</f>
        <v>776.08139349783767</v>
      </c>
      <c r="D19" s="4" t="s">
        <v>61</v>
      </c>
    </row>
    <row r="20" spans="2:4">
      <c r="B20" s="1"/>
    </row>
    <row r="21" spans="2:4">
      <c r="B21" s="1"/>
    </row>
    <row r="22" spans="2:4">
      <c r="B22" s="1"/>
    </row>
  </sheetData>
  <sheetProtection password="C7BC" sheet="1" objects="1" scenarios="1"/>
  <mergeCells count="3">
    <mergeCell ref="E10:I11"/>
    <mergeCell ref="E13:I14"/>
    <mergeCell ref="E5:E8"/>
  </mergeCells>
  <hyperlinks>
    <hyperlink ref="B3" r:id="rId1" location="Cstar"/>
  </hyperlink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I38"/>
  <sheetViews>
    <sheetView showGridLines="0" topLeftCell="A10" workbookViewId="0"/>
  </sheetViews>
  <sheetFormatPr defaultRowHeight="14.25"/>
  <cols>
    <col min="9" max="9" width="13.875" customWidth="1"/>
  </cols>
  <sheetData>
    <row r="1" spans="1:9">
      <c r="A1" s="4" t="s">
        <v>28</v>
      </c>
    </row>
    <row r="2" spans="1:9">
      <c r="A2" s="21"/>
      <c r="B2" s="22"/>
      <c r="C2" s="22"/>
      <c r="D2" s="22"/>
      <c r="E2" s="22"/>
      <c r="F2" s="22"/>
      <c r="G2" s="22"/>
      <c r="H2" s="22"/>
      <c r="I2" s="23"/>
    </row>
    <row r="3" spans="1:9">
      <c r="A3" s="24"/>
      <c r="B3" s="11"/>
      <c r="C3" s="11"/>
      <c r="D3" s="11"/>
      <c r="E3" s="11"/>
      <c r="F3" s="11"/>
      <c r="G3" s="11"/>
      <c r="H3" s="11"/>
      <c r="I3" s="25"/>
    </row>
    <row r="4" spans="1:9">
      <c r="A4" s="24"/>
      <c r="B4" s="11"/>
      <c r="C4" s="11"/>
      <c r="D4" s="11"/>
      <c r="E4" s="11"/>
      <c r="F4" s="11"/>
      <c r="G4" s="11"/>
      <c r="H4" s="11"/>
      <c r="I4" s="25"/>
    </row>
    <row r="5" spans="1:9">
      <c r="A5" s="24"/>
      <c r="B5" s="11"/>
      <c r="C5" s="11"/>
      <c r="D5" s="11"/>
      <c r="E5" s="11"/>
      <c r="F5" s="11"/>
      <c r="G5" s="11"/>
      <c r="H5" s="11"/>
      <c r="I5" s="25"/>
    </row>
    <row r="6" spans="1:9">
      <c r="A6" s="24"/>
      <c r="B6" s="11"/>
      <c r="C6" s="11"/>
      <c r="D6" s="11"/>
      <c r="E6" s="11"/>
      <c r="F6" s="11"/>
      <c r="G6" s="11"/>
      <c r="H6" s="11"/>
      <c r="I6" s="25"/>
    </row>
    <row r="7" spans="1:9">
      <c r="A7" s="24"/>
      <c r="B7" s="11"/>
      <c r="C7" s="11"/>
      <c r="D7" s="11"/>
      <c r="E7" s="11"/>
      <c r="F7" s="11"/>
      <c r="G7" s="11"/>
      <c r="H7" s="11"/>
      <c r="I7" s="25"/>
    </row>
    <row r="8" spans="1:9">
      <c r="A8" s="24"/>
      <c r="B8" s="11"/>
      <c r="C8" s="11"/>
      <c r="D8" s="11"/>
      <c r="E8" s="11"/>
      <c r="F8" s="11"/>
      <c r="G8" s="11"/>
      <c r="H8" s="11"/>
      <c r="I8" s="25"/>
    </row>
    <row r="9" spans="1:9">
      <c r="A9" s="24"/>
      <c r="B9" s="11"/>
      <c r="C9" s="11"/>
      <c r="D9" s="11"/>
      <c r="E9" s="11"/>
      <c r="F9" s="11"/>
      <c r="G9" s="11"/>
      <c r="H9" s="11"/>
      <c r="I9" s="25"/>
    </row>
    <row r="10" spans="1:9">
      <c r="A10" s="24"/>
      <c r="B10" s="11"/>
      <c r="C10" s="11"/>
      <c r="D10" s="11"/>
      <c r="E10" s="11"/>
      <c r="F10" s="11"/>
      <c r="G10" s="11"/>
      <c r="H10" s="11"/>
      <c r="I10" s="25"/>
    </row>
    <row r="11" spans="1:9">
      <c r="A11" s="24"/>
      <c r="B11" s="11"/>
      <c r="C11" s="11"/>
      <c r="D11" s="11"/>
      <c r="E11" s="11"/>
      <c r="F11" s="11"/>
      <c r="G11" s="11"/>
      <c r="H11" s="11"/>
      <c r="I11" s="25"/>
    </row>
    <row r="12" spans="1:9">
      <c r="A12" s="24"/>
      <c r="B12" s="11"/>
      <c r="C12" s="11"/>
      <c r="D12" s="11"/>
      <c r="E12" s="11"/>
      <c r="F12" s="11"/>
      <c r="G12" s="11"/>
      <c r="H12" s="11"/>
      <c r="I12" s="25"/>
    </row>
    <row r="13" spans="1:9">
      <c r="A13" s="24"/>
      <c r="B13" s="11"/>
      <c r="C13" s="11"/>
      <c r="D13" s="11"/>
      <c r="E13" s="11"/>
      <c r="F13" s="11"/>
      <c r="G13" s="11"/>
      <c r="H13" s="11"/>
      <c r="I13" s="25"/>
    </row>
    <row r="14" spans="1:9">
      <c r="A14" s="24"/>
      <c r="B14" s="11"/>
      <c r="C14" s="11"/>
      <c r="D14" s="11"/>
      <c r="E14" s="11"/>
      <c r="F14" s="11"/>
      <c r="G14" s="11"/>
      <c r="H14" s="11"/>
      <c r="I14" s="25"/>
    </row>
    <row r="15" spans="1:9">
      <c r="A15" s="24"/>
      <c r="B15" s="11"/>
      <c r="C15" s="11"/>
      <c r="D15" s="11"/>
      <c r="E15" s="11"/>
      <c r="F15" s="11"/>
      <c r="G15" s="11"/>
      <c r="H15" s="11"/>
      <c r="I15" s="25"/>
    </row>
    <row r="16" spans="1:9">
      <c r="A16" s="24"/>
      <c r="B16" s="11"/>
      <c r="C16" s="11"/>
      <c r="D16" s="11"/>
      <c r="E16" s="11"/>
      <c r="F16" s="11"/>
      <c r="G16" s="11"/>
      <c r="H16" s="11"/>
      <c r="I16" s="25"/>
    </row>
    <row r="17" spans="1:9">
      <c r="A17" s="24"/>
      <c r="B17" s="11"/>
      <c r="C17" s="11"/>
      <c r="D17" s="11"/>
      <c r="E17" s="11"/>
      <c r="F17" s="11"/>
      <c r="G17" s="11"/>
      <c r="H17" s="11"/>
      <c r="I17" s="25"/>
    </row>
    <row r="18" spans="1:9">
      <c r="A18" s="24"/>
      <c r="B18" s="11"/>
      <c r="C18" s="11"/>
      <c r="D18" s="11"/>
      <c r="E18" s="11"/>
      <c r="F18" s="11"/>
      <c r="G18" s="11"/>
      <c r="H18" s="11"/>
      <c r="I18" s="25"/>
    </row>
    <row r="19" spans="1:9">
      <c r="A19" s="24"/>
      <c r="B19" s="11"/>
      <c r="C19" s="11"/>
      <c r="D19" s="11"/>
      <c r="E19" s="11"/>
      <c r="F19" s="11"/>
      <c r="G19" s="11"/>
      <c r="H19" s="11"/>
      <c r="I19" s="25"/>
    </row>
    <row r="20" spans="1:9">
      <c r="A20" s="24"/>
      <c r="B20" s="11"/>
      <c r="C20" s="11"/>
      <c r="D20" s="11"/>
      <c r="E20" s="11"/>
      <c r="F20" s="11"/>
      <c r="G20" s="11"/>
      <c r="H20" s="11"/>
      <c r="I20" s="25"/>
    </row>
    <row r="21" spans="1:9">
      <c r="A21" s="24"/>
      <c r="B21" s="11"/>
      <c r="C21" s="11"/>
      <c r="D21" s="11"/>
      <c r="E21" s="11"/>
      <c r="F21" s="11"/>
      <c r="G21" s="11"/>
      <c r="H21" s="11"/>
      <c r="I21" s="25"/>
    </row>
    <row r="22" spans="1:9">
      <c r="A22" s="24"/>
      <c r="B22" s="11"/>
      <c r="C22" s="11"/>
      <c r="D22" s="11"/>
      <c r="E22" s="11"/>
      <c r="F22" s="11"/>
      <c r="G22" s="11"/>
      <c r="H22" s="11"/>
      <c r="I22" s="25"/>
    </row>
    <row r="23" spans="1:9">
      <c r="A23" s="24"/>
      <c r="B23" s="11"/>
      <c r="C23" s="11"/>
      <c r="D23" s="11"/>
      <c r="E23" s="11"/>
      <c r="F23" s="11"/>
      <c r="G23" s="11"/>
      <c r="H23" s="11"/>
      <c r="I23" s="25"/>
    </row>
    <row r="24" spans="1:9">
      <c r="A24" s="24"/>
      <c r="B24" s="11"/>
      <c r="C24" s="11"/>
      <c r="D24" s="11"/>
      <c r="E24" s="11"/>
      <c r="F24" s="11"/>
      <c r="G24" s="11"/>
      <c r="H24" s="11"/>
      <c r="I24" s="25"/>
    </row>
    <row r="25" spans="1:9">
      <c r="A25" s="24"/>
      <c r="B25" s="11"/>
      <c r="C25" s="11"/>
      <c r="D25" s="11"/>
      <c r="E25" s="11"/>
      <c r="F25" s="11"/>
      <c r="G25" s="11"/>
      <c r="H25" s="11"/>
      <c r="I25" s="25"/>
    </row>
    <row r="26" spans="1:9">
      <c r="A26" s="24"/>
      <c r="B26" s="11"/>
      <c r="C26" s="11"/>
      <c r="D26" s="11"/>
      <c r="E26" s="11"/>
      <c r="F26" s="11"/>
      <c r="G26" s="11"/>
      <c r="H26" s="11"/>
      <c r="I26" s="25"/>
    </row>
    <row r="27" spans="1:9">
      <c r="A27" s="24"/>
      <c r="B27" s="11"/>
      <c r="C27" s="11"/>
      <c r="D27" s="11"/>
      <c r="E27" s="11"/>
      <c r="F27" s="11"/>
      <c r="G27" s="11"/>
      <c r="H27" s="11"/>
      <c r="I27" s="25"/>
    </row>
    <row r="28" spans="1:9">
      <c r="A28" s="24"/>
      <c r="B28" s="11"/>
      <c r="C28" s="11"/>
      <c r="D28" s="11"/>
      <c r="E28" s="11"/>
      <c r="F28" s="11"/>
      <c r="G28" s="11"/>
      <c r="H28" s="11"/>
      <c r="I28" s="25"/>
    </row>
    <row r="29" spans="1:9">
      <c r="A29" s="24"/>
      <c r="B29" s="11"/>
      <c r="C29" s="11"/>
      <c r="D29" s="11"/>
      <c r="E29" s="11"/>
      <c r="F29" s="11"/>
      <c r="G29" s="11"/>
      <c r="H29" s="11"/>
      <c r="I29" s="25"/>
    </row>
    <row r="30" spans="1:9">
      <c r="A30" s="24"/>
      <c r="B30" s="11"/>
      <c r="C30" s="11"/>
      <c r="D30" s="11"/>
      <c r="E30" s="11"/>
      <c r="F30" s="11"/>
      <c r="G30" s="11"/>
      <c r="H30" s="11"/>
      <c r="I30" s="25"/>
    </row>
    <row r="31" spans="1:9">
      <c r="A31" s="24"/>
      <c r="B31" s="11"/>
      <c r="C31" s="11"/>
      <c r="D31" s="11"/>
      <c r="E31" s="11"/>
      <c r="F31" s="11"/>
      <c r="G31" s="11"/>
      <c r="H31" s="11"/>
      <c r="I31" s="25"/>
    </row>
    <row r="32" spans="1:9">
      <c r="A32" s="24"/>
      <c r="B32" s="11"/>
      <c r="C32" s="11"/>
      <c r="D32" s="11"/>
      <c r="E32" s="11"/>
      <c r="F32" s="11"/>
      <c r="G32" s="11"/>
      <c r="H32" s="11"/>
      <c r="I32" s="25"/>
    </row>
    <row r="33" spans="1:9">
      <c r="A33" s="24"/>
      <c r="B33" s="11"/>
      <c r="C33" s="11"/>
      <c r="D33" s="11"/>
      <c r="E33" s="11"/>
      <c r="F33" s="11"/>
      <c r="G33" s="11"/>
      <c r="H33" s="11"/>
      <c r="I33" s="25"/>
    </row>
    <row r="34" spans="1:9">
      <c r="A34" s="24"/>
      <c r="B34" s="11"/>
      <c r="C34" s="11"/>
      <c r="D34" s="11"/>
      <c r="E34" s="11"/>
      <c r="F34" s="11"/>
      <c r="G34" s="11"/>
      <c r="H34" s="11"/>
      <c r="I34" s="25"/>
    </row>
    <row r="35" spans="1:9">
      <c r="A35" s="24"/>
      <c r="B35" s="11"/>
      <c r="C35" s="11"/>
      <c r="D35" s="11"/>
      <c r="E35" s="11"/>
      <c r="F35" s="11"/>
      <c r="G35" s="11"/>
      <c r="H35" s="11"/>
      <c r="I35" s="25"/>
    </row>
    <row r="36" spans="1:9">
      <c r="A36" s="24"/>
      <c r="B36" s="11"/>
      <c r="C36" s="11"/>
      <c r="D36" s="11"/>
      <c r="E36" s="11"/>
      <c r="F36" s="11"/>
      <c r="G36" s="11"/>
      <c r="H36" s="11"/>
      <c r="I36" s="25"/>
    </row>
    <row r="37" spans="1:9">
      <c r="A37" s="24"/>
      <c r="B37" s="11"/>
      <c r="C37" s="11"/>
      <c r="D37" s="11"/>
      <c r="E37" s="11"/>
      <c r="F37" s="11"/>
      <c r="G37" s="11"/>
      <c r="H37" s="11"/>
      <c r="I37" s="25"/>
    </row>
    <row r="38" spans="1:9">
      <c r="A38" s="26"/>
      <c r="B38" s="27"/>
      <c r="C38" s="27"/>
      <c r="D38" s="27"/>
      <c r="E38" s="27"/>
      <c r="F38" s="27"/>
      <c r="G38" s="27"/>
      <c r="H38" s="27"/>
      <c r="I38" s="28"/>
    </row>
  </sheetData>
  <sheetProtection password="C7BC" sheet="1" objects="1" scenarios="1"/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F5"/>
  <sheetViews>
    <sheetView showGridLines="0" workbookViewId="0"/>
  </sheetViews>
  <sheetFormatPr defaultRowHeight="14.25"/>
  <cols>
    <col min="3" max="3" width="15.5" customWidth="1"/>
    <col min="4" max="4" width="18.5" customWidth="1"/>
    <col min="5" max="5" width="29" customWidth="1"/>
  </cols>
  <sheetData>
    <row r="2" spans="2:6">
      <c r="B2" s="76" t="s">
        <v>83</v>
      </c>
    </row>
    <row r="4" spans="2:6">
      <c r="B4" s="77" t="s">
        <v>84</v>
      </c>
      <c r="C4" s="78" t="s">
        <v>85</v>
      </c>
      <c r="D4" s="78" t="s">
        <v>86</v>
      </c>
      <c r="E4" s="79" t="s">
        <v>87</v>
      </c>
      <c r="F4" s="1"/>
    </row>
    <row r="5" spans="2:6">
      <c r="B5" s="80">
        <v>1</v>
      </c>
      <c r="C5" s="81" t="s">
        <v>79</v>
      </c>
      <c r="D5" s="82" t="s">
        <v>88</v>
      </c>
      <c r="E5" s="83" t="s">
        <v>89</v>
      </c>
      <c r="F5" s="1"/>
    </row>
  </sheetData>
  <sheetProtection password="C7B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Intro</vt:lpstr>
      <vt:lpstr>Propellant</vt:lpstr>
      <vt:lpstr>a-n calcs</vt:lpstr>
      <vt:lpstr>C-Star</vt:lpstr>
      <vt:lpstr>ProPep</vt:lpstr>
      <vt:lpstr>Revisons</vt:lpstr>
      <vt:lpstr>con</vt:lpstr>
      <vt:lpstr>cstarm</vt:lpstr>
      <vt:lpstr>k</vt:lpstr>
      <vt:lpstr>knone</vt:lpstr>
      <vt:lpstr>m</vt:lpstr>
      <vt:lpstr>n</vt:lpstr>
      <vt:lpstr>pname</vt:lpstr>
      <vt:lpstr>pone</vt:lpstr>
      <vt:lpstr>rat</vt:lpstr>
      <vt:lpstr>rhop</vt:lpstr>
      <vt:lpstr>to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Nakka, Richard</dc:creator>
  <cp:lastModifiedBy>kanamori</cp:lastModifiedBy>
  <dcterms:created xsi:type="dcterms:W3CDTF">2023-08-10T19:27:14Z</dcterms:created>
  <dcterms:modified xsi:type="dcterms:W3CDTF">2025-06-02T21:41:43Z</dcterms:modified>
</cp:coreProperties>
</file>