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diaz/Documents/Analysis Projects/Class Folder/"/>
    </mc:Choice>
  </mc:AlternateContent>
  <xr:revisionPtr revIDLastSave="0" documentId="13_ncr:1_{93A9C738-7F2D-304F-96A7-6A1736893191}" xr6:coauthVersionLast="45" xr6:coauthVersionMax="45" xr10:uidLastSave="{00000000-0000-0000-0000-000000000000}"/>
  <bookViews>
    <workbookView xWindow="0" yWindow="460" windowWidth="28800" windowHeight="16100" activeTab="1" xr2:uid="{00000000-000D-0000-FFFF-FFFF00000000}"/>
  </bookViews>
  <sheets>
    <sheet name="Category Statistics" sheetId="2" r:id="rId1"/>
    <sheet name="Outcome Bases on Launch Date" sheetId="17" r:id="rId2"/>
    <sheet name="Outcomes Based on Goals" sheetId="18" r:id="rId3"/>
    <sheet name="Kickstarter Challengue" sheetId="1" r:id="rId4"/>
    <sheet name="Subcategory Statistics" sheetId="3" r:id="rId5"/>
  </sheets>
  <definedNames>
    <definedName name="_xlnm._FilterDatabase" localSheetId="3" hidden="1">'Kickstarter Challengue'!$A$1:$U$4115</definedName>
  </definedNames>
  <calcPr calcId="191029"/>
  <pivotCaches>
    <pivotCache cacheId="106" r:id="rId6"/>
    <pivotCache cacheId="10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18" l="1"/>
  <c r="F2" i="18"/>
  <c r="H3" i="18" l="1"/>
  <c r="H4" i="18"/>
  <c r="H5" i="18"/>
  <c r="H6" i="18"/>
  <c r="H7" i="18"/>
  <c r="H9" i="18"/>
  <c r="H10" i="18"/>
  <c r="H11" i="18"/>
  <c r="H12" i="18"/>
  <c r="H13" i="18"/>
  <c r="H2" i="18"/>
  <c r="G3" i="18"/>
  <c r="G4" i="18"/>
  <c r="G5" i="18"/>
  <c r="G6" i="18"/>
  <c r="G7" i="18"/>
  <c r="G9" i="18"/>
  <c r="G10" i="18"/>
  <c r="G11" i="18"/>
  <c r="G12" i="18"/>
  <c r="G13" i="18"/>
  <c r="G2" i="18"/>
  <c r="F3" i="18"/>
  <c r="F4" i="18"/>
  <c r="F5" i="18"/>
  <c r="F6" i="18"/>
  <c r="F7" i="18"/>
  <c r="F9" i="18"/>
  <c r="F10" i="18"/>
  <c r="F11" i="18"/>
  <c r="F12" i="18"/>
  <c r="F13" i="18"/>
  <c r="B2" i="18"/>
  <c r="E2" i="18" s="1"/>
  <c r="B13" i="18"/>
  <c r="E13" i="18" s="1"/>
  <c r="E3" i="18"/>
  <c r="E4" i="18"/>
  <c r="E5" i="18"/>
  <c r="E6" i="18"/>
  <c r="E7" i="18"/>
  <c r="E8" i="18"/>
  <c r="H8" i="18" s="1"/>
  <c r="E9" i="18"/>
  <c r="E10" i="18"/>
  <c r="E11" i="18"/>
  <c r="E12" i="18"/>
  <c r="C13" i="18"/>
  <c r="C12" i="18"/>
  <c r="C11" i="18"/>
  <c r="C10" i="18"/>
  <c r="C9" i="18"/>
  <c r="C8" i="18"/>
  <c r="C7" i="18"/>
  <c r="C6" i="18"/>
  <c r="C5" i="18"/>
  <c r="C4" i="18"/>
  <c r="C3" i="18"/>
  <c r="B3" i="18"/>
  <c r="C2" i="18"/>
  <c r="D2" i="18"/>
  <c r="F8" i="18" l="1"/>
  <c r="G8" i="18"/>
  <c r="B12" i="18"/>
  <c r="B11" i="18"/>
  <c r="B10" i="18"/>
  <c r="B9" i="18"/>
  <c r="B8" i="18"/>
  <c r="B7" i="18"/>
  <c r="B6" i="18"/>
  <c r="B5" i="18"/>
  <c r="B4" i="18"/>
  <c r="D13" i="18" l="1"/>
  <c r="D12" i="18"/>
  <c r="D11" i="18"/>
  <c r="D10" i="18"/>
  <c r="D9" i="18"/>
  <c r="D7" i="18"/>
  <c r="D6" i="18"/>
  <c r="D4" i="18"/>
  <c r="D5" i="18"/>
  <c r="D3" i="1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932" i="1"/>
  <c r="U2932" i="1" s="1"/>
  <c r="T2939" i="1"/>
  <c r="U2939" i="1" s="1"/>
  <c r="T3190" i="1"/>
  <c r="U3190" i="1" s="1"/>
  <c r="T3194" i="1"/>
  <c r="U3194" i="1" s="1"/>
  <c r="T3195" i="1"/>
  <c r="U3195" i="1" s="1"/>
  <c r="T3203" i="1"/>
  <c r="U3203" i="1" s="1"/>
  <c r="T3207" i="1"/>
  <c r="U3207" i="1" s="1"/>
  <c r="T3632" i="1"/>
  <c r="U3632" i="1" s="1"/>
  <c r="T3634" i="1"/>
  <c r="U3634" i="1" s="1"/>
  <c r="T3649" i="1"/>
  <c r="U3649" i="1" s="1"/>
  <c r="T3754" i="1"/>
  <c r="U3754" i="1" s="1"/>
  <c r="T3757" i="1"/>
  <c r="U3757" i="1" s="1"/>
  <c r="T3763" i="1"/>
  <c r="U3763" i="1" s="1"/>
  <c r="T3764" i="1"/>
  <c r="U3764" i="1" s="1"/>
  <c r="T3772" i="1"/>
  <c r="U3772" i="1" s="1"/>
  <c r="T3784" i="1"/>
  <c r="U3784" i="1" s="1"/>
  <c r="T3787" i="1"/>
  <c r="U3787" i="1" s="1"/>
  <c r="T3791" i="1"/>
  <c r="U3791" i="1" s="1"/>
  <c r="T3796" i="1"/>
  <c r="U3796" i="1" s="1"/>
  <c r="T3797" i="1"/>
  <c r="U3797" i="1" s="1"/>
  <c r="T3870" i="1"/>
  <c r="U3870" i="1" s="1"/>
  <c r="T3878" i="1"/>
  <c r="U3878" i="1" s="1"/>
  <c r="T3881" i="1"/>
  <c r="U3881" i="1" s="1"/>
  <c r="T3882" i="1"/>
  <c r="U3882" i="1" s="1"/>
  <c r="T3885" i="1"/>
  <c r="U3885" i="1" s="1"/>
  <c r="T2924" i="1"/>
  <c r="U2924" i="1" s="1"/>
  <c r="T6" i="1" l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1" i="1"/>
  <c r="U3191" i="1" s="1"/>
  <c r="T3192" i="1"/>
  <c r="U3192" i="1" s="1"/>
  <c r="T3193" i="1"/>
  <c r="U3193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4" i="1"/>
  <c r="U3204" i="1" s="1"/>
  <c r="T3205" i="1"/>
  <c r="U3205" i="1" s="1"/>
  <c r="T3206" i="1"/>
  <c r="U3206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3" i="1"/>
  <c r="U3633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5" i="1"/>
  <c r="U3755" i="1" s="1"/>
  <c r="T3756" i="1"/>
  <c r="U3756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5" i="1"/>
  <c r="U3785" i="1" s="1"/>
  <c r="T3786" i="1"/>
  <c r="U3786" i="1" s="1"/>
  <c r="T3788" i="1"/>
  <c r="U3788" i="1" s="1"/>
  <c r="T3789" i="1"/>
  <c r="U3789" i="1" s="1"/>
  <c r="T3790" i="1"/>
  <c r="U3790" i="1" s="1"/>
  <c r="T3792" i="1"/>
  <c r="U3792" i="1" s="1"/>
  <c r="T3793" i="1"/>
  <c r="U3793" i="1" s="1"/>
  <c r="T3794" i="1"/>
  <c r="U3794" i="1" s="1"/>
  <c r="T3795" i="1"/>
  <c r="U3795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9" i="1"/>
  <c r="U3879" i="1" s="1"/>
  <c r="T3880" i="1"/>
  <c r="U3880" i="1" s="1"/>
  <c r="T3883" i="1"/>
  <c r="U3883" i="1" s="1"/>
  <c r="T3884" i="1"/>
  <c r="U3884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5" i="1"/>
  <c r="U5" i="1" s="1"/>
  <c r="T4" i="1"/>
  <c r="U4" i="1" s="1"/>
  <c r="T3" i="1"/>
  <c r="U3" i="1" s="1"/>
  <c r="T2" i="1"/>
  <c r="U2" i="1" s="1"/>
  <c r="S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<sst xmlns="http://schemas.openxmlformats.org/spreadsheetml/2006/main" count="33000" uniqueCount="8400">
  <si>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</si>
  <si>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</si>
  <si>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</si>
  <si>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</si>
  <si>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</si>
  <si>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</si>
  <si>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</si>
  <si>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</si>
  <si>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</si>
  <si>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</si>
  <si>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</si>
  <si>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</si>
  <si>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</si>
  <si>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</si>
  <si>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</si>
  <si>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</si>
  <si>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</si>
  <si>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</si>
  <si>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</si>
  <si>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</si>
  <si>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</si>
  <si>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</si>
  <si>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</si>
  <si>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</si>
  <si>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</si>
  <si>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</si>
  <si>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</si>
  <si>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</si>
  <si>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</si>
  <si>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</si>
  <si>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</si>
  <si>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</si>
  <si>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</si>
  <si>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</si>
  <si>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</si>
  <si>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</si>
  <si>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</si>
  <si>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</si>
  <si>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</si>
  <si>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</si>
  <si>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</si>
  <si>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</si>
  <si>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</si>
  <si>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</si>
  <si>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</si>
  <si>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</si>
  <si>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</si>
  <si>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</si>
  <si>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</si>
  <si>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</si>
  <si>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</si>
  <si>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</si>
  <si>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</si>
  <si>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</si>
  <si>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</si>
  <si>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</si>
  <si>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</si>
  <si>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</si>
  <si>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</si>
  <si>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</si>
  <si>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</si>
  <si>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</si>
  <si>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</si>
  <si>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</si>
  <si>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</si>
  <si>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</si>
  <si>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</si>
  <si>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</si>
  <si>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</si>
  <si>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</si>
  <si>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</si>
  <si>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</si>
  <si>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</si>
  <si>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</si>
  <si>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</si>
  <si>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</si>
  <si>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</si>
  <si>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</si>
  <si>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</si>
  <si>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</si>
  <si>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</si>
  <si>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</si>
  <si>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</si>
  <si>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</si>
  <si>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</si>
  <si>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</si>
  <si>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</si>
  <si>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</si>
  <si>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</si>
  <si>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</si>
  <si>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</si>
  <si>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</si>
  <si>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</si>
  <si>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</si>
  <si>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</si>
  <si>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</si>
  <si>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</si>
  <si>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</si>
  <si>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</si>
  <si>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</si>
  <si>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</si>
  <si>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</si>
  <si>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</si>
  <si>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</si>
  <si>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</si>
  <si>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</si>
  <si>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</si>
  <si>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</si>
  <si>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</si>
  <si>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</si>
  <si>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</si>
  <si>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</si>
  <si>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</si>
  <si>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</si>
  <si>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</si>
  <si>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</si>
  <si>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</si>
  <si>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</si>
  <si>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</si>
  <si>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</si>
  <si>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</si>
  <si>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</si>
  <si>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</si>
  <si>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</si>
  <si>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</si>
  <si>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</si>
  <si>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</si>
  <si>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</si>
  <si>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</si>
  <si>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</si>
  <si>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</si>
  <si>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</si>
  <si>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</si>
  <si>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</si>
  <si>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</si>
  <si>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</si>
  <si>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</si>
  <si>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</si>
  <si>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</si>
  <si>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</si>
  <si>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</si>
  <si>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</si>
  <si>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</si>
  <si>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</si>
  <si>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</si>
  <si>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</si>
  <si>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</si>
  <si>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</si>
  <si>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</si>
  <si>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</si>
  <si>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</si>
  <si>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</si>
  <si>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</si>
  <si>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</si>
  <si>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</si>
  <si>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</si>
  <si>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</si>
  <si>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</si>
  <si>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</si>
  <si>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</si>
  <si>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</si>
  <si>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</si>
  <si>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</si>
  <si>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</si>
  <si>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</si>
  <si>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</si>
  <si>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</si>
  <si>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</si>
  <si>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</si>
  <si>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</si>
  <si>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</si>
  <si>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</si>
  <si>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</si>
  <si>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</si>
  <si>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</si>
  <si>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</si>
  <si>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</si>
  <si>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</si>
  <si>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</si>
  <si>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</si>
  <si>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</si>
  <si>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</si>
  <si>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</si>
  <si>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</si>
  <si>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</si>
  <si>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</si>
  <si>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</si>
  <si>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</si>
  <si>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</si>
  <si>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</si>
  <si>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</si>
  <si>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</si>
  <si>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</si>
  <si>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</si>
  <si>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</si>
  <si>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</si>
  <si>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</si>
  <si>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</si>
  <si>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</si>
  <si>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</si>
  <si>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</si>
  <si>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</si>
  <si>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</si>
  <si>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</si>
  <si>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</si>
  <si>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</si>
  <si>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</si>
  <si>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</si>
  <si>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</si>
  <si>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</si>
  <si>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</si>
  <si>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</si>
  <si>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</si>
  <si>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</si>
  <si>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</si>
  <si>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</si>
  <si>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</si>
  <si>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</si>
  <si>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</si>
  <si>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</si>
  <si>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</si>
  <si>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</si>
  <si>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</si>
  <si>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</si>
  <si>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</si>
  <si>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</si>
  <si>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</si>
  <si>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</si>
  <si>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</si>
  <si>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</si>
  <si>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</si>
  <si>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</si>
  <si>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</si>
  <si>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</si>
  <si>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</si>
  <si>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</si>
  <si>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</si>
  <si>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</si>
  <si>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</si>
  <si>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</si>
  <si>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</si>
  <si>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</si>
  <si>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</si>
  <si>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</si>
  <si>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</si>
  <si>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</si>
  <si>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</si>
  <si>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</si>
  <si>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</si>
  <si>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</si>
  <si>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</si>
  <si>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</si>
  <si>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</si>
  <si>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</si>
  <si>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</si>
  <si>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</si>
  <si>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</si>
  <si>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</si>
  <si>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</si>
  <si>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</si>
  <si>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</si>
  <si>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</si>
  <si>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</si>
  <si>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</si>
  <si>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</si>
  <si>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</si>
  <si>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</si>
  <si>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</si>
  <si>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</si>
  <si>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</si>
  <si>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</si>
  <si>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</si>
  <si>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</si>
  <si>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</si>
  <si>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</si>
  <si>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</si>
  <si>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</si>
  <si>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</si>
  <si>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</si>
  <si>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</si>
  <si>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</si>
  <si>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</si>
  <si>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</si>
  <si>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</si>
  <si>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</si>
  <si>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</si>
  <si>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</si>
  <si>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</si>
  <si>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</si>
  <si>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</si>
  <si>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</si>
  <si>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</si>
  <si>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</si>
  <si>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</si>
  <si>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</si>
  <si>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</si>
  <si>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</si>
  <si>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</si>
  <si>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</si>
  <si>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</si>
  <si>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</si>
  <si>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</si>
  <si>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</si>
  <si>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</si>
  <si>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</si>
  <si>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</si>
  <si>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</si>
  <si>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</si>
  <si>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</si>
  <si>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</si>
  <si>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</si>
  <si>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</si>
  <si>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</si>
  <si>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</si>
  <si>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</si>
  <si>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</si>
  <si>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</si>
  <si>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</si>
  <si>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</si>
  <si>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</si>
  <si>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</si>
  <si>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</si>
  <si>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</si>
  <si>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</si>
  <si>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</si>
  <si>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</si>
  <si>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</si>
  <si>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</si>
  <si>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</si>
  <si>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</si>
  <si>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</si>
  <si>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</si>
  <si>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</si>
  <si>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</si>
  <si>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</si>
  <si>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</si>
  <si>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</si>
  <si>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</si>
  <si>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</si>
  <si>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</si>
  <si>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</si>
  <si>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</si>
  <si>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</si>
  <si>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</si>
  <si>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</si>
  <si>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</si>
  <si>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</si>
  <si>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</si>
  <si>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</si>
  <si>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</si>
  <si>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</si>
  <si>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</si>
  <si>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</si>
  <si>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</si>
  <si>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</si>
  <si>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</si>
  <si>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</si>
  <si>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</si>
  <si>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</si>
  <si>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</si>
  <si>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</si>
  <si>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</si>
  <si>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</si>
  <si>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</si>
  <si>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</si>
  <si>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</si>
  <si>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</si>
  <si>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</si>
  <si>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</si>
  <si>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</si>
  <si>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</si>
  <si>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</si>
  <si>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</si>
  <si>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</si>
  <si>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</si>
  <si>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</si>
  <si>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</si>
  <si>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</si>
  <si>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</si>
  <si>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</si>
  <si>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</si>
  <si>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</si>
  <si>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</si>
  <si>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</si>
  <si>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</si>
  <si>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</si>
  <si>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</si>
  <si>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</si>
  <si>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</si>
  <si>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</si>
  <si>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</si>
  <si>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</si>
  <si>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</si>
  <si>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</si>
  <si>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</si>
  <si>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</si>
  <si>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</si>
  <si>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</si>
  <si>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</si>
  <si>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</si>
  <si>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</si>
  <si>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</si>
  <si>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</si>
  <si>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</si>
  <si>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</si>
  <si>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</si>
  <si>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</si>
  <si>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</si>
  <si>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</si>
  <si>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</si>
  <si>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</si>
  <si>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</si>
  <si>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</si>
  <si>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</si>
  <si>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</si>
  <si>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</si>
  <si>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</si>
  <si>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</si>
  <si>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</si>
  <si>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</si>
  <si>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</si>
  <si>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</si>
  <si>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</si>
  <si>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</si>
  <si>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</si>
  <si>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</si>
  <si>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</si>
  <si>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</si>
  <si>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</si>
  <si>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</si>
  <si>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</si>
  <si>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</si>
  <si>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</si>
  <si>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</si>
  <si>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</si>
  <si>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</si>
  <si>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</si>
  <si>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</si>
  <si>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</si>
  <si>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</si>
  <si>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</si>
  <si>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</si>
  <si>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</si>
  <si>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</si>
  <si>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</si>
  <si>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</si>
  <si>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</si>
  <si>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</si>
  <si>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</si>
  <si>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</si>
  <si>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</si>
  <si>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</si>
  <si>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</si>
  <si>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</si>
  <si>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</si>
  <si>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</si>
  <si>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</si>
  <si>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</si>
  <si>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</si>
  <si>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</si>
  <si>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</si>
  <si>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</si>
  <si>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</si>
  <si>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</si>
  <si>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</si>
  <si>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</si>
  <si>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</si>
  <si>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</si>
  <si>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</si>
  <si>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</si>
  <si>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</si>
  <si>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</si>
  <si>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</si>
  <si>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</si>
  <si>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</si>
  <si>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</si>
  <si>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</si>
  <si>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</si>
  <si>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</si>
  <si>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</si>
  <si>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</si>
  <si>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</si>
  <si>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</si>
  <si>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</si>
  <si>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</si>
  <si>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</si>
  <si>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</si>
  <si>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</si>
  <si>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</si>
  <si>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</si>
  <si>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</si>
  <si>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</si>
  <si>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</si>
  <si>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</si>
  <si>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</si>
  <si>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</si>
  <si>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</si>
  <si>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</si>
  <si>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</si>
  <si>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</si>
  <si>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</si>
  <si>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</si>
  <si>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</si>
  <si>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</si>
  <si>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</si>
  <si>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</si>
  <si>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</si>
  <si>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</si>
  <si>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</si>
  <si>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</si>
  <si>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</si>
  <si>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</si>
  <si>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</si>
  <si>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</si>
  <si>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</si>
  <si>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</si>
  <si>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</si>
  <si>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</si>
  <si>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</si>
  <si>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</si>
  <si>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</si>
  <si>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</si>
  <si>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</si>
  <si>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</si>
  <si>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</si>
  <si>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</si>
  <si>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</si>
  <si>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</si>
  <si>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</si>
  <si>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</si>
  <si>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</si>
  <si>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</si>
  <si>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</si>
  <si>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</si>
  <si>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</si>
  <si>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</si>
  <si>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</si>
  <si>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</si>
  <si>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</si>
  <si>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</si>
  <si>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</si>
  <si>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</si>
  <si>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</si>
  <si>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</si>
  <si>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</si>
  <si>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</si>
  <si>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</si>
  <si>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</si>
  <si>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</si>
  <si>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</si>
  <si>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</si>
  <si>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</si>
  <si>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</si>
  <si>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</si>
  <si>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</si>
  <si>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</si>
  <si>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</si>
  <si>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</si>
  <si>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</si>
  <si>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</si>
  <si>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</si>
  <si>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</si>
  <si>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</si>
  <si>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</si>
  <si>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</si>
  <si>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</si>
  <si>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</si>
  <si>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</si>
  <si>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</si>
  <si>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</si>
  <si>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</si>
  <si>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</si>
  <si>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</si>
  <si>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</si>
  <si>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</si>
  <si>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</si>
  <si>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</si>
  <si>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</si>
  <si>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</si>
  <si>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</si>
  <si>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</si>
  <si>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</si>
  <si>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</si>
  <si>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</si>
  <si>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</si>
  <si>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</si>
  <si>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</si>
  <si>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</si>
  <si>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</si>
  <si>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</si>
  <si>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</si>
  <si>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</si>
  <si>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</si>
  <si>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</si>
  <si>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</si>
  <si>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</si>
  <si>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</si>
  <si>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</si>
  <si>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</si>
  <si>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</si>
  <si>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</si>
  <si>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</si>
  <si>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</si>
  <si>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</si>
  <si>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</si>
  <si>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</si>
  <si>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</si>
  <si>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</si>
  <si>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</si>
  <si>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</si>
  <si>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</si>
  <si>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</si>
  <si>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</si>
  <si>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</si>
  <si>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</si>
  <si>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</si>
  <si>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</si>
  <si>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</si>
  <si>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</si>
  <si>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</si>
  <si>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</si>
  <si>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</si>
  <si>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</si>
  <si>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</si>
  <si>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</si>
  <si>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</si>
  <si>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</si>
  <si>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</si>
  <si>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</si>
  <si>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</si>
  <si>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</si>
  <si>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</si>
  <si>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</si>
  <si>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</si>
  <si>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</si>
  <si>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</si>
  <si>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</si>
  <si>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</si>
  <si>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</si>
  <si>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</si>
  <si>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</si>
  <si>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</si>
  <si>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</si>
  <si>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</si>
  <si>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</si>
  <si>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</si>
  <si>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</si>
  <si>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</si>
  <si>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</si>
  <si>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</si>
  <si>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</si>
  <si>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</si>
  <si>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</si>
  <si>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</si>
  <si>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</si>
  <si>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</si>
  <si>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</si>
  <si>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</si>
  <si>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</si>
  <si>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</si>
  <si>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</si>
  <si>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</si>
  <si>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</si>
  <si>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</si>
  <si>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</si>
  <si>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</si>
  <si>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</si>
  <si>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</si>
  <si>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</si>
  <si>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</si>
  <si>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</si>
  <si>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</si>
  <si>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</si>
  <si>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</si>
  <si>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</si>
  <si>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</si>
  <si>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</si>
  <si>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</si>
  <si>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</si>
  <si>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</si>
  <si>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</si>
  <si>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</si>
  <si>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</si>
  <si>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</si>
  <si>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</si>
  <si>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</si>
  <si>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</si>
  <si>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</si>
  <si>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</si>
  <si>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</si>
  <si>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</si>
  <si>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</si>
  <si>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</si>
  <si>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</si>
  <si>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</si>
  <si>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</si>
  <si>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</si>
  <si>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</si>
  <si>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</si>
  <si>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</si>
  <si>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</si>
  <si>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</si>
  <si>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</si>
  <si>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</si>
  <si>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</si>
  <si>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</si>
  <si>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</si>
  <si>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</si>
  <si>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</si>
  <si>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</si>
  <si>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</si>
  <si>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</si>
  <si>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</si>
  <si>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</si>
  <si>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</si>
  <si>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</si>
  <si>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</si>
  <si>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</si>
  <si>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</si>
  <si>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</si>
  <si>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</si>
  <si>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</si>
  <si>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</si>
  <si>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</si>
  <si>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</si>
  <si>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</si>
  <si>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</si>
  <si>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</si>
  <si>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</si>
  <si>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</si>
  <si>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</si>
  <si>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</si>
  <si>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</si>
  <si>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</si>
  <si>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</si>
  <si>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</si>
  <si>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</si>
  <si>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</si>
  <si>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</si>
  <si>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</si>
  <si>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</si>
  <si>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</si>
  <si>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</si>
  <si>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</si>
  <si>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</si>
  <si>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</si>
  <si>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</si>
  <si>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</si>
  <si>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</si>
  <si>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</si>
  <si>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</si>
  <si>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</si>
  <si>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</si>
  <si>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</si>
  <si>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</si>
  <si>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</si>
  <si>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</si>
  <si>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</si>
  <si>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</si>
  <si>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</si>
  <si>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</si>
  <si>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</si>
  <si>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</si>
  <si>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</si>
  <si>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</si>
  <si>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</si>
  <si>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</si>
  <si>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</si>
  <si>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</si>
  <si>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</si>
  <si>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</si>
  <si>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</si>
  <si>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</si>
  <si>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</si>
  <si>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</si>
  <si>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</si>
  <si>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</si>
  <si>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</si>
  <si>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</si>
  <si>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</si>
  <si>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</si>
  <si>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</si>
  <si>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</si>
  <si>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</si>
  <si>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</si>
  <si>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</si>
  <si>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</si>
  <si>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</si>
  <si>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</si>
  <si>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</si>
  <si>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</si>
  <si>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</si>
  <si>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</si>
  <si>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</si>
  <si>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</si>
  <si>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</si>
  <si>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</si>
  <si>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</si>
  <si>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</si>
  <si>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</si>
  <si>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</si>
  <si>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</si>
  <si>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</si>
  <si>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</si>
  <si>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</si>
  <si>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</si>
  <si>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</si>
  <si>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</si>
  <si>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</si>
  <si>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</si>
  <si>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</si>
  <si>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</si>
  <si>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</si>
  <si>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</si>
  <si>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</si>
  <si>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</si>
  <si>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</si>
  <si>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</si>
  <si>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</si>
  <si>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</si>
  <si>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</si>
  <si>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</si>
  <si>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</si>
  <si>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</si>
  <si>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</si>
  <si>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</si>
  <si>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</si>
  <si>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</si>
  <si>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</si>
  <si>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</si>
  <si>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</si>
  <si>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</si>
  <si>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</si>
  <si>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</si>
  <si>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</si>
  <si>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</si>
  <si>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</si>
  <si>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</si>
  <si>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</si>
  <si>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</si>
  <si>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</si>
  <si>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</si>
  <si>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</si>
  <si>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</si>
  <si>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</si>
  <si>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</si>
  <si>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</si>
  <si>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</si>
  <si>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</si>
  <si>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</si>
  <si>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</si>
  <si>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</si>
  <si>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</si>
  <si>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</si>
  <si>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</si>
  <si>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</si>
  <si>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</si>
  <si>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</si>
  <si>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</si>
  <si>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</si>
  <si>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</si>
  <si>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</si>
  <si>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</si>
  <si>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</si>
  <si>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</si>
  <si>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</si>
  <si>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</si>
  <si>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</si>
  <si>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</si>
  <si>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</si>
  <si>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</si>
  <si>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</si>
  <si>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</si>
  <si>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</si>
  <si>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</si>
  <si>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</si>
  <si>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</si>
  <si>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</si>
  <si>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</si>
  <si>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</si>
  <si>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</si>
  <si>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</si>
  <si>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</si>
  <si>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</si>
  <si>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</si>
  <si>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</si>
  <si>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</si>
  <si>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</si>
  <si>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</si>
  <si>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</si>
  <si>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</si>
  <si>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</si>
  <si>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</si>
  <si>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</si>
  <si>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</si>
  <si>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</si>
  <si>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</si>
  <si>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</si>
  <si>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</si>
  <si>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</si>
  <si>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</si>
  <si>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</si>
  <si>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</si>
  <si>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</si>
  <si>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</si>
  <si>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</si>
  <si>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</si>
  <si>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</si>
  <si>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</si>
  <si>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</si>
  <si>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</si>
  <si>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</si>
  <si>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</si>
  <si>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</si>
  <si>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</si>
  <si>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</si>
  <si>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</si>
  <si>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</si>
  <si>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</si>
  <si>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</si>
  <si>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</si>
  <si>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</si>
  <si>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</si>
  <si>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</si>
  <si>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</si>
  <si>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</si>
  <si>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</si>
  <si>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</si>
  <si>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</si>
  <si>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</si>
  <si>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</si>
  <si>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</si>
  <si>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</si>
  <si>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</si>
  <si>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</si>
  <si>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</si>
  <si>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</si>
  <si>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</si>
  <si>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</si>
  <si>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</si>
  <si>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</si>
  <si>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</si>
  <si>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</si>
  <si>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</si>
  <si>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</si>
  <si>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</si>
  <si>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</si>
  <si>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</si>
  <si>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</si>
  <si>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</si>
  <si>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</si>
  <si>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</si>
  <si>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</si>
  <si>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</si>
  <si>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</si>
  <si>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</si>
  <si>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</si>
  <si>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</si>
  <si>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</si>
  <si>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</si>
  <si>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</si>
  <si>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</si>
  <si>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</si>
  <si>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</si>
  <si>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</si>
  <si>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</si>
  <si>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</si>
  <si>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</si>
  <si>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</si>
  <si>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</si>
  <si>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</si>
  <si>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</si>
  <si>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</si>
  <si>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</si>
  <si>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</si>
  <si>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</si>
  <si>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</si>
  <si>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</si>
  <si>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</si>
  <si>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</si>
  <si>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</si>
  <si>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</si>
  <si>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</si>
  <si>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</si>
  <si>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</si>
  <si>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</si>
  <si>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</si>
  <si>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</si>
  <si>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</si>
  <si>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</si>
  <si>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</si>
  <si>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</si>
  <si>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</si>
  <si>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</si>
  <si>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</si>
  <si>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</si>
  <si>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</si>
  <si>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</si>
  <si>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</si>
  <si>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</si>
  <si>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</si>
  <si>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</si>
  <si>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</si>
  <si>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</si>
  <si>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</si>
  <si>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</si>
  <si>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</si>
  <si>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</si>
  <si>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</si>
  <si>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</si>
  <si>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</si>
  <si>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</si>
  <si>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</si>
  <si>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</si>
  <si>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</si>
  <si>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</si>
  <si>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</si>
  <si>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</si>
  <si>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</si>
  <si>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</si>
  <si>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</si>
  <si>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</si>
  <si>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</si>
  <si>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</si>
  <si>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</si>
  <si>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</si>
  <si>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</si>
  <si>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</si>
  <si>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</si>
  <si>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</si>
  <si>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</si>
  <si>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</si>
  <si>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</si>
  <si>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</si>
  <si>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</si>
  <si>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</si>
  <si>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</si>
  <si>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</si>
  <si>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</si>
  <si>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</si>
  <si>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</si>
  <si>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</si>
  <si>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</si>
  <si>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</si>
  <si>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</si>
  <si>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</si>
  <si>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</si>
  <si>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</si>
  <si>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</si>
  <si>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</si>
  <si>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</si>
  <si>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</si>
  <si>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</si>
  <si>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</si>
  <si>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</si>
  <si>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</si>
  <si>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</si>
  <si>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</si>
  <si>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</si>
  <si>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</si>
  <si>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</si>
  <si>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</si>
  <si>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</si>
  <si>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</si>
  <si>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</si>
  <si>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</si>
  <si>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</si>
  <si>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</si>
  <si>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</si>
  <si>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</si>
  <si>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</si>
  <si>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</si>
  <si>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</si>
  <si>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</si>
  <si>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</si>
  <si>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</si>
  <si>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</si>
  <si>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</si>
  <si>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</si>
  <si>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</si>
  <si>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</si>
  <si>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</si>
  <si>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</si>
  <si>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</si>
  <si>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</si>
  <si>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</si>
  <si>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</si>
  <si>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</si>
  <si>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</si>
  <si>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</si>
  <si>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</si>
  <si>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</si>
  <si>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</si>
  <si>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</si>
  <si>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</si>
  <si>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</si>
  <si>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</si>
  <si>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</si>
  <si>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</si>
  <si>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</si>
  <si>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</si>
  <si>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</si>
  <si>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</si>
  <si>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</si>
  <si>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</si>
  <si>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</si>
  <si>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</si>
  <si>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</si>
  <si>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</si>
  <si>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</si>
  <si>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</si>
  <si>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</si>
  <si>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</si>
  <si>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</si>
  <si>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</si>
  <si>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</si>
  <si>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</si>
  <si>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</si>
  <si>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</si>
  <si>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</si>
  <si>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</si>
  <si>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</si>
  <si>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</si>
  <si>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</si>
  <si>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</si>
  <si>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</si>
  <si>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</si>
  <si>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</si>
  <si>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</si>
  <si>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</si>
  <si>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</si>
  <si>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</si>
  <si>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</si>
  <si>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</si>
  <si>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</si>
  <si>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</si>
  <si>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</si>
  <si>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</si>
  <si>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</si>
  <si>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</si>
  <si>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</si>
  <si>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</si>
  <si>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</si>
  <si>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</si>
  <si>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</si>
  <si>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</si>
  <si>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</si>
  <si>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</si>
  <si>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</si>
  <si>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</si>
  <si>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</si>
  <si>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</si>
  <si>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</si>
  <si>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</si>
  <si>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</si>
  <si>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</si>
  <si>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</si>
  <si>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</si>
  <si>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</si>
  <si>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</si>
  <si>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</si>
  <si>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</si>
  <si>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</si>
  <si>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</si>
  <si>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</si>
  <si>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</si>
  <si>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</si>
  <si>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</si>
  <si>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</si>
  <si>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</si>
  <si>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</si>
  <si>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</si>
  <si>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</si>
  <si>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</si>
  <si>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</si>
  <si>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</si>
  <si>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</si>
  <si>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</si>
  <si>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</si>
  <si>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</si>
  <si>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</si>
  <si>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</si>
  <si>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</si>
  <si>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</si>
  <si>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</si>
  <si>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</si>
  <si>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</si>
  <si>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</si>
  <si>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</si>
  <si>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</si>
  <si>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</si>
  <si>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</si>
  <si>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</si>
  <si>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</si>
  <si>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</si>
  <si>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</si>
  <si>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</si>
  <si>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</si>
  <si>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</si>
  <si>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</si>
  <si>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</si>
  <si>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</si>
  <si>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</si>
  <si>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</si>
  <si>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</si>
  <si>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</si>
  <si>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</si>
  <si>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</si>
  <si>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</si>
  <si>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</si>
  <si>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</si>
  <si>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</si>
  <si>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</si>
  <si>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</si>
  <si>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</si>
  <si>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</si>
  <si>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</si>
  <si>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</si>
  <si>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</si>
  <si>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</si>
  <si>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</si>
  <si>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</si>
  <si>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</si>
  <si>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</si>
  <si>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</si>
  <si>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</si>
  <si>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</si>
  <si>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</si>
  <si>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</si>
  <si>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</si>
  <si>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</si>
  <si>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</si>
  <si>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</si>
  <si>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</si>
  <si>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</si>
  <si>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</si>
  <si>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</si>
  <si>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</si>
  <si>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</si>
  <si>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</si>
  <si>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</si>
  <si>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</si>
  <si>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</si>
  <si>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</si>
  <si>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</si>
  <si>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</si>
  <si>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</si>
  <si>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</si>
  <si>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</si>
  <si>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</si>
  <si>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</si>
  <si>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</si>
  <si>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</si>
  <si>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</si>
  <si>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</si>
  <si>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</si>
  <si>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</si>
  <si>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</si>
  <si>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</si>
  <si>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</si>
  <si>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</si>
  <si>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</si>
  <si>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</si>
  <si>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</si>
  <si>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</si>
  <si>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</si>
  <si>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</si>
  <si>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</si>
  <si>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</si>
  <si>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</si>
  <si>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</si>
  <si>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</si>
  <si>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</si>
  <si>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</si>
  <si>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</si>
  <si>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</si>
  <si>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</si>
  <si>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</si>
  <si>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</si>
  <si>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</si>
  <si>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</si>
  <si>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</si>
  <si>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</si>
  <si>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</si>
  <si>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</si>
  <si>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</si>
  <si>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</si>
  <si>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</si>
  <si>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</si>
  <si>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</si>
  <si>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</si>
  <si>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</si>
  <si>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</si>
  <si>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</si>
  <si>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</si>
  <si>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</si>
  <si>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</si>
  <si>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</si>
  <si>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</si>
  <si>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</si>
  <si>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</si>
  <si>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</si>
  <si>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</si>
  <si>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</si>
  <si>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</si>
  <si>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</si>
  <si>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</si>
  <si>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</si>
  <si>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</si>
  <si>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</si>
  <si>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</si>
  <si>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</si>
  <si>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</si>
  <si>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</si>
  <si>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</si>
  <si>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</si>
  <si>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</si>
  <si>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</si>
  <si>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</si>
  <si>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</si>
  <si>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</si>
  <si>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</si>
  <si>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</si>
  <si>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</si>
  <si>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</si>
  <si>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</si>
  <si>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</si>
  <si>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</si>
  <si>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</si>
  <si>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</si>
  <si>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</si>
  <si>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</si>
  <si>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</si>
  <si>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</si>
  <si>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</si>
  <si>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</si>
  <si>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</si>
  <si>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</si>
  <si>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</si>
  <si>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</si>
  <si>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</si>
  <si>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</si>
  <si>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</si>
  <si>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</si>
  <si>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</si>
  <si>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</si>
  <si>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</si>
  <si>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</si>
  <si>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</si>
  <si>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</si>
  <si>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</si>
  <si>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</si>
  <si>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</si>
  <si>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</si>
  <si>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</si>
  <si>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</si>
  <si>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</si>
  <si>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</si>
  <si>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</si>
  <si>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</si>
  <si>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</si>
  <si>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</si>
  <si>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</si>
  <si>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</si>
  <si>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</si>
  <si>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</si>
  <si>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</si>
  <si>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</si>
  <si>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</si>
  <si>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</si>
  <si>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</si>
  <si>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</si>
  <si>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</si>
  <si>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</si>
  <si>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</si>
  <si>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</si>
  <si>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</si>
  <si>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</si>
  <si>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</si>
  <si>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</si>
  <si>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</si>
  <si>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</si>
  <si>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</si>
  <si>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</si>
  <si>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</si>
  <si>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</si>
  <si>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</si>
  <si>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</si>
  <si>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</si>
  <si>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</si>
  <si>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</si>
  <si>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</si>
  <si>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</si>
  <si>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</si>
  <si>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</si>
  <si>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</si>
  <si>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</si>
  <si>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</si>
  <si>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</si>
  <si>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</si>
  <si>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</si>
  <si>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</si>
  <si>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</si>
  <si>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</si>
  <si>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</si>
  <si>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</si>
  <si>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</si>
  <si>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</si>
  <si>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</si>
  <si>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</si>
  <si>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</si>
  <si>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</si>
  <si>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</si>
  <si>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</si>
  <si>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</si>
  <si>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</si>
  <si>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</si>
  <si>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</si>
  <si>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</si>
  <si>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</si>
  <si>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</si>
  <si>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</si>
  <si>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</si>
  <si>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</si>
  <si>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</si>
  <si>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</si>
  <si>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</si>
  <si>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</si>
  <si>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</si>
  <si>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</si>
  <si>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</si>
  <si>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</si>
  <si>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</si>
  <si>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</si>
  <si>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</si>
  <si>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</si>
  <si>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</si>
  <si>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</si>
  <si>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</si>
  <si>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</si>
  <si>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</si>
  <si>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</si>
  <si>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</si>
  <si>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</si>
  <si>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</si>
  <si>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</si>
  <si>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</si>
  <si>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</si>
  <si>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</si>
  <si>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</si>
  <si>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</si>
  <si>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</si>
  <si>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</si>
  <si>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</si>
  <si>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</si>
  <si>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</si>
  <si>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</si>
  <si>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</si>
  <si>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</si>
  <si>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</si>
  <si>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</si>
  <si>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</si>
  <si>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</si>
  <si>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</si>
  <si>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</si>
  <si>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</si>
  <si>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</si>
  <si>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</si>
  <si>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</si>
  <si>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</si>
  <si>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</si>
  <si>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</si>
  <si>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</si>
  <si>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</si>
  <si>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</si>
  <si>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</si>
  <si>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</si>
  <si>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</si>
  <si>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</si>
  <si>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</si>
  <si>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</si>
  <si>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</si>
  <si>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</si>
  <si>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</si>
  <si>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</si>
  <si>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</si>
  <si>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</si>
  <si>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</si>
  <si>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</si>
  <si>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</si>
  <si>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</si>
  <si>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</si>
  <si>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</si>
  <si>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</si>
  <si>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</si>
  <si>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</si>
  <si>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</si>
  <si>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</si>
  <si>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</si>
  <si>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</si>
  <si>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</si>
  <si>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</si>
  <si>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</si>
  <si>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</si>
  <si>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</si>
  <si>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</si>
  <si>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</si>
  <si>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</si>
  <si>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</si>
  <si>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</si>
  <si>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</si>
  <si>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</si>
  <si>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</si>
  <si>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</si>
  <si>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</si>
  <si>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</si>
  <si>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</si>
  <si>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</si>
  <si>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</si>
  <si>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</si>
  <si>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</si>
  <si>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</si>
  <si>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</si>
  <si>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</si>
  <si>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</si>
  <si>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</si>
  <si>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</si>
  <si>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</si>
  <si>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</si>
  <si>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</si>
  <si>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</si>
  <si>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</si>
  <si>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</si>
  <si>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</si>
  <si>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</si>
  <si>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</si>
  <si>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</si>
  <si>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</si>
  <si>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</si>
  <si>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</si>
  <si>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</si>
  <si>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</si>
  <si>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</si>
  <si>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</si>
  <si>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</si>
  <si>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</si>
  <si>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</si>
  <si>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</si>
  <si>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</si>
  <si>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</si>
  <si>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</si>
  <si>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</si>
  <si>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</si>
  <si>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</si>
  <si>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</si>
  <si>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</si>
  <si>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</si>
  <si>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</si>
  <si>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</si>
  <si>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</si>
  <si>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</si>
  <si>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</si>
  <si>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</si>
  <si>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</si>
  <si>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</si>
  <si>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</si>
  <si>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</si>
  <si>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</si>
  <si>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</si>
  <si>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</si>
  <si>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</si>
  <si>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</si>
  <si>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</si>
  <si>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</si>
  <si>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</si>
  <si>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</si>
  <si>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</si>
  <si>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</si>
  <si>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</si>
  <si>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</si>
  <si>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</si>
  <si>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</si>
  <si>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</si>
  <si>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</si>
  <si>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</si>
  <si>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</si>
  <si>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</si>
  <si>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</si>
  <si>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</si>
  <si>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</si>
  <si>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</si>
  <si>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</si>
  <si>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</si>
  <si>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</si>
  <si>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</si>
  <si>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</si>
  <si>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</si>
  <si>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</si>
  <si>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</si>
  <si>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</si>
  <si>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</si>
  <si>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</si>
  <si>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</si>
  <si>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</si>
  <si>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</si>
  <si>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</si>
  <si>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</si>
  <si>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</si>
  <si>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</si>
  <si>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</si>
  <si>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</si>
  <si>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</si>
  <si>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</si>
  <si>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</si>
  <si>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</si>
  <si>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</si>
  <si>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</si>
  <si>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</si>
  <si>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</si>
  <si>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</si>
  <si>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</si>
  <si>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</si>
  <si>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</si>
  <si>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</si>
  <si>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</si>
  <si>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</si>
  <si>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</si>
  <si>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</si>
  <si>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</si>
  <si>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</si>
  <si>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</si>
  <si>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</si>
  <si>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</si>
  <si>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</si>
  <si>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</si>
  <si>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</si>
  <si>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</si>
  <si>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</si>
  <si>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</si>
  <si>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</si>
  <si>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</si>
  <si>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</si>
  <si>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</si>
  <si>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</si>
  <si>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</si>
  <si>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</si>
  <si>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</si>
  <si>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</si>
  <si>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</si>
  <si>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</si>
  <si>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</si>
  <si>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</si>
  <si>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</si>
  <si>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</si>
  <si>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</si>
  <si>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</si>
  <si>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</si>
  <si>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</si>
  <si>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</si>
  <si>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</si>
  <si>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</si>
  <si>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</si>
  <si>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</si>
  <si>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</si>
  <si>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</si>
  <si>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</si>
  <si>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</si>
  <si>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</si>
  <si>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</si>
  <si>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</si>
  <si>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</si>
  <si>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</si>
  <si>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</si>
  <si>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</si>
  <si>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</si>
  <si>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</si>
  <si>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</si>
  <si>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</si>
  <si>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</si>
  <si>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</si>
  <si>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</si>
  <si>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</si>
  <si>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</si>
  <si>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</si>
  <si>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</si>
  <si>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</si>
  <si>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</si>
  <si>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</si>
  <si>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</si>
  <si>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</si>
  <si>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</si>
  <si>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</si>
  <si>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</si>
  <si>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</si>
  <si>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</si>
  <si>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</si>
  <si>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</si>
  <si>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</si>
  <si>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</si>
  <si>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</si>
  <si>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</si>
  <si>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</si>
  <si>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</si>
  <si>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</si>
  <si>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</si>
  <si>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</si>
  <si>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</si>
  <si>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</si>
  <si>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</si>
  <si>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</si>
  <si>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</si>
  <si>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</si>
  <si>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</si>
  <si>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</si>
  <si>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</si>
  <si>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</si>
  <si>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</si>
  <si>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</si>
  <si>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</si>
  <si>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</si>
  <si>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</si>
  <si>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</si>
  <si>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</si>
  <si>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</si>
  <si>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</si>
  <si>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</si>
  <si>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</si>
  <si>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</si>
  <si>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</si>
  <si>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</si>
  <si>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</si>
  <si>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</si>
  <si>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</si>
  <si>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</si>
  <si>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</si>
  <si>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</si>
  <si>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</si>
  <si>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</si>
  <si>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</si>
  <si>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</si>
  <si>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</si>
  <si>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</si>
  <si>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</si>
  <si>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</si>
  <si>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</si>
  <si>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</si>
  <si>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</si>
  <si>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</si>
  <si>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</si>
  <si>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</si>
  <si>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</si>
  <si>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</si>
  <si>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</si>
  <si>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</si>
  <si>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</si>
  <si>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</si>
  <si>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</si>
  <si>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</si>
  <si>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</si>
  <si>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</si>
  <si>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</si>
  <si>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</si>
  <si>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</si>
  <si>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</si>
  <si>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</si>
  <si>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</si>
  <si>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</si>
  <si>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</si>
  <si>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</si>
  <si>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</si>
  <si>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</si>
  <si>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</si>
  <si>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</si>
  <si>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</si>
  <si>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</si>
  <si>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</si>
  <si>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</si>
  <si>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</si>
  <si>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</si>
  <si>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</si>
  <si>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</si>
  <si>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</si>
  <si>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</si>
  <si>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</si>
  <si>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</si>
  <si>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</si>
  <si>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</si>
  <si>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</si>
  <si>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</si>
  <si>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</si>
  <si>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</si>
  <si>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</si>
  <si>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</si>
  <si>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</si>
  <si>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</si>
  <si>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</si>
  <si>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</si>
  <si>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</si>
  <si>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</si>
  <si>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</si>
  <si>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</si>
  <si>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</si>
  <si>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</si>
  <si>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</si>
  <si>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</si>
  <si>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</si>
  <si>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</si>
  <si>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</si>
  <si>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</si>
  <si>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</si>
  <si>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</si>
  <si>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</si>
  <si>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</si>
  <si>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</si>
  <si>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</si>
  <si>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</si>
  <si>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</si>
  <si>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</si>
  <si>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</si>
  <si>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</si>
  <si>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</si>
  <si>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</si>
  <si>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</si>
  <si>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</si>
  <si>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</si>
  <si>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</si>
  <si>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</si>
  <si>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</si>
  <si>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</si>
  <si>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</si>
  <si>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</si>
  <si>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</si>
  <si>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</si>
  <si>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</si>
  <si>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</si>
  <si>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</si>
  <si>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</si>
  <si>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</si>
  <si>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</si>
  <si>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</si>
  <si>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</si>
  <si>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</si>
  <si>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</si>
  <si>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</si>
  <si>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</si>
  <si>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</si>
  <si>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</si>
  <si>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</si>
  <si>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</si>
  <si>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</si>
  <si>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</si>
  <si>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</si>
  <si>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</si>
  <si>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</si>
  <si>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</si>
  <si>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</si>
  <si>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</si>
  <si>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</si>
  <si>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</si>
  <si>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</si>
  <si>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</si>
  <si>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</si>
  <si>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</si>
  <si>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</si>
  <si>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</si>
  <si>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</si>
  <si>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</si>
  <si>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</si>
  <si>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</si>
  <si>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</si>
  <si>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</si>
  <si>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</si>
  <si>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</si>
  <si>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</si>
  <si>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</si>
  <si>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</si>
  <si>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</si>
  <si>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</si>
  <si>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</si>
  <si>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</si>
  <si>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</si>
  <si>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</si>
  <si>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</si>
  <si>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</si>
  <si>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</si>
  <si>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</si>
  <si>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</si>
  <si>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</si>
  <si>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</si>
  <si>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</si>
  <si>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</si>
  <si>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</si>
  <si>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</si>
  <si>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</si>
  <si>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</si>
  <si>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</si>
  <si>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</si>
  <si>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</si>
  <si>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</si>
  <si>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</si>
  <si>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</si>
  <si>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</si>
  <si>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</si>
  <si>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</si>
  <si>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</si>
  <si>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</si>
  <si>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</si>
  <si>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</si>
  <si>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</si>
  <si>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</si>
  <si>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</si>
  <si>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</si>
  <si>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</si>
  <si>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</si>
  <si>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</si>
  <si>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</si>
  <si>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</si>
  <si>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</si>
  <si>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</si>
  <si>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</si>
  <si>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</si>
  <si>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</si>
  <si>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</si>
  <si>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</si>
  <si>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</si>
  <si>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</si>
  <si>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</si>
  <si>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</si>
  <si>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</si>
  <si>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</si>
  <si>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</si>
  <si>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</si>
  <si>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</si>
  <si>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</si>
  <si>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</si>
  <si>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</si>
  <si>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</si>
  <si>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</si>
  <si>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</si>
  <si>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</si>
  <si>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</si>
  <si>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</si>
  <si>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</si>
  <si>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</si>
  <si>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</si>
  <si>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</si>
  <si>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</si>
  <si>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</si>
  <si>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</si>
  <si>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</si>
  <si>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</si>
  <si>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</si>
  <si>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</si>
  <si>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</si>
  <si>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</si>
  <si>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</si>
  <si>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</si>
  <si>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</si>
  <si>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</si>
  <si>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</si>
  <si>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</si>
  <si>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</si>
  <si>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</si>
  <si>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</si>
  <si>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</si>
  <si>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</si>
  <si>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</si>
  <si>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</si>
  <si>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</si>
  <si>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</si>
  <si>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</si>
  <si>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</si>
  <si>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</si>
  <si>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</si>
  <si>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</si>
  <si>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</si>
  <si>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</si>
  <si>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</si>
  <si>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</si>
  <si>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</si>
  <si>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</si>
  <si>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</si>
  <si>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</si>
  <si>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</si>
  <si>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</si>
  <si>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</si>
  <si>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</si>
  <si>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</si>
  <si>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</si>
  <si>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</si>
  <si>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</si>
  <si>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</si>
  <si>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</si>
  <si>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</si>
  <si>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</si>
  <si>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</si>
  <si>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</si>
  <si>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</si>
  <si>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</si>
  <si>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</si>
  <si>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</si>
  <si>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</si>
  <si>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</si>
  <si>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</si>
  <si>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</si>
  <si>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</si>
  <si>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</si>
  <si>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</si>
  <si>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</si>
  <si>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</si>
  <si>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</si>
  <si>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</si>
  <si>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</si>
  <si>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</si>
  <si>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</si>
  <si>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</si>
  <si>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</si>
  <si>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</si>
  <si>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</si>
  <si>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</si>
  <si>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</si>
  <si>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</si>
  <si>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</si>
  <si>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</si>
  <si>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</si>
  <si>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</si>
  <si>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</si>
  <si>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</si>
  <si>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</si>
  <si>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</si>
  <si>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</si>
  <si>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</si>
  <si>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</si>
  <si>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</si>
  <si>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</si>
  <si>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</si>
  <si>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</si>
  <si>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</si>
  <si>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</si>
  <si>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</si>
  <si>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</si>
  <si>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</si>
  <si>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</si>
  <si>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</si>
  <si>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</si>
  <si>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</si>
  <si>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</si>
  <si>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</si>
  <si>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</si>
  <si>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</si>
  <si>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</si>
  <si>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</si>
  <si>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</si>
  <si>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</si>
  <si>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</si>
  <si>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</si>
  <si>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</si>
  <si>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</si>
  <si>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</si>
  <si>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</si>
  <si>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</si>
  <si>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</si>
  <si>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</si>
  <si>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</si>
  <si>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</si>
  <si>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</si>
  <si>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</si>
  <si>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</si>
  <si>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</si>
  <si>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</si>
  <si>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</si>
  <si>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</si>
  <si>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</si>
  <si>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</si>
  <si>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</si>
  <si>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</si>
  <si>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</si>
  <si>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</si>
  <si>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</si>
  <si>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</si>
  <si>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</si>
  <si>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</si>
  <si>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</si>
  <si>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</si>
  <si>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</si>
  <si>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</si>
  <si>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</si>
  <si>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</si>
  <si>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</si>
  <si>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</si>
  <si>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</si>
  <si>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</si>
  <si>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</si>
  <si>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</si>
  <si>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</si>
  <si>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</si>
  <si>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</si>
  <si>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</si>
  <si>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</si>
  <si>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</si>
  <si>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</si>
  <si>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</si>
  <si>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</si>
  <si>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</si>
  <si>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</si>
  <si>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</si>
  <si>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</si>
  <si>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</si>
  <si>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</si>
  <si>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</si>
  <si>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</si>
  <si>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</si>
  <si>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</si>
  <si>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</si>
  <si>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</si>
  <si>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</si>
  <si>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</si>
  <si>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</si>
  <si>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</si>
  <si>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</si>
  <si>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</si>
  <si>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</si>
  <si>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</si>
  <si>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</si>
  <si>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</si>
  <si>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</si>
  <si>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</si>
  <si>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</si>
  <si>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</si>
  <si>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</si>
  <si>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</si>
  <si>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</si>
  <si>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</si>
  <si>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</si>
  <si>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</si>
  <si>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</si>
  <si>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</si>
  <si>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</si>
  <si>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</si>
  <si>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</si>
  <si>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</si>
  <si>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</si>
  <si>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</si>
  <si>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</si>
  <si>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</si>
  <si>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</si>
  <si>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</si>
  <si>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</si>
  <si>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</si>
  <si>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</si>
  <si>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</si>
  <si>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</si>
  <si>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</si>
  <si>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</si>
  <si>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</si>
  <si>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</si>
  <si>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</si>
  <si>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</si>
  <si>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</si>
  <si>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</si>
  <si>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</si>
  <si>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</si>
  <si>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</si>
  <si>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</si>
  <si>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</si>
  <si>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</si>
  <si>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</si>
  <si>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</si>
  <si>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</si>
  <si>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</si>
  <si>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</si>
  <si>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</si>
  <si>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</si>
  <si>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</si>
  <si>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</si>
  <si>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</si>
  <si>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</si>
  <si>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</si>
  <si>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</si>
  <si>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</si>
  <si>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</si>
  <si>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</si>
  <si>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</si>
  <si>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</si>
  <si>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</si>
  <si>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</si>
  <si>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</si>
  <si>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</si>
  <si>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</si>
  <si>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</si>
  <si>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</si>
  <si>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</si>
  <si>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</si>
  <si>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</si>
  <si>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</si>
  <si>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</si>
  <si>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</si>
  <si>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</si>
  <si>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</si>
  <si>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</si>
  <si>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</si>
  <si>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</si>
  <si>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</si>
  <si>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</si>
  <si>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</si>
  <si>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</si>
  <si>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</si>
  <si>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</si>
  <si>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</si>
  <si>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</si>
  <si>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</si>
  <si>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</si>
  <si>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</si>
  <si>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</si>
  <si>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</si>
  <si>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</si>
  <si>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</si>
  <si>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</si>
  <si>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</si>
  <si>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</si>
  <si>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</si>
  <si>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</si>
  <si>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</si>
  <si>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</si>
  <si>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</si>
  <si>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</si>
  <si>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</si>
  <si>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</si>
  <si>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</si>
  <si>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</si>
  <si>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</si>
  <si>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</si>
  <si>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</si>
  <si>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</si>
  <si>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</si>
  <si>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</si>
  <si>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</si>
  <si>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</si>
  <si>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</si>
  <si>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</si>
  <si>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</si>
  <si>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</si>
  <si>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</si>
  <si>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</si>
  <si>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</si>
  <si>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</si>
  <si>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</si>
  <si>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</si>
  <si>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</si>
  <si>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</si>
  <si>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</si>
  <si>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</si>
  <si>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</si>
  <si>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</si>
  <si>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</si>
  <si>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</si>
  <si>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</si>
  <si>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</si>
  <si>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</si>
  <si>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</si>
  <si>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</si>
  <si>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</si>
  <si>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</si>
  <si>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</si>
  <si>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</si>
  <si>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</si>
  <si>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</si>
  <si>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</si>
  <si>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</si>
  <si>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</si>
  <si>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</si>
  <si>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</si>
  <si>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</si>
  <si>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</si>
  <si>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</si>
  <si>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</si>
  <si>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</si>
  <si>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</si>
  <si>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</si>
  <si>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</si>
  <si>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</si>
  <si>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</si>
  <si>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</si>
  <si>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</si>
  <si>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</si>
  <si>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</si>
  <si>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</si>
  <si>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</si>
  <si>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</si>
  <si>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</si>
  <si>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</si>
  <si>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</si>
  <si>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</si>
  <si>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</si>
  <si>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</si>
  <si>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</si>
  <si>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</si>
  <si>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</si>
  <si>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</si>
  <si>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</si>
  <si>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</si>
  <si>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</si>
  <si>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</si>
  <si>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</si>
  <si>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</si>
  <si>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</si>
  <si>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</si>
  <si>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</si>
  <si>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</si>
  <si>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</si>
  <si>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</si>
  <si>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</si>
  <si>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</si>
  <si>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</si>
  <si>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</si>
  <si>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</si>
  <si>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</si>
  <si>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</si>
  <si>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</si>
  <si>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</si>
  <si>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</si>
  <si>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</si>
  <si>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</si>
  <si>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</si>
  <si>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</si>
  <si>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</si>
  <si>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</si>
  <si>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</si>
  <si>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</si>
  <si>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</si>
  <si>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</si>
  <si>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</si>
  <si>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</si>
  <si>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</si>
  <si>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</si>
  <si>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</si>
  <si>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</si>
  <si>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</si>
  <si>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</si>
  <si>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</si>
  <si>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</si>
  <si>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</si>
  <si>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</si>
  <si>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</si>
  <si>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</si>
  <si>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</si>
  <si>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</si>
  <si>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</si>
  <si>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</si>
  <si>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</si>
  <si>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</si>
  <si>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</si>
  <si>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</si>
  <si>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</si>
  <si>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</si>
  <si>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</si>
  <si>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</si>
  <si>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</si>
  <si>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</si>
  <si>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</si>
  <si>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</si>
  <si>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</si>
  <si>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</si>
  <si>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</si>
  <si>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</si>
  <si>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</si>
  <si>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</si>
  <si>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</si>
  <si>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</si>
  <si>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</si>
  <si>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</si>
  <si>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</si>
  <si>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</si>
  <si>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</si>
  <si>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</si>
  <si>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</si>
  <si>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</si>
  <si>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</si>
  <si>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</si>
  <si>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</si>
  <si>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</si>
  <si>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</si>
  <si>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</si>
  <si>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</si>
  <si>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</si>
  <si>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</si>
  <si>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</si>
  <si>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</si>
  <si>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</si>
  <si>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</si>
  <si>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</si>
  <si>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</si>
  <si>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</si>
  <si>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</si>
  <si>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</si>
  <si>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</si>
  <si>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</si>
  <si>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</si>
  <si>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</si>
  <si>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</si>
  <si>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</si>
  <si>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</si>
  <si>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</si>
  <si>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</si>
  <si>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</si>
  <si>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</si>
  <si>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</si>
  <si>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</si>
  <si>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</si>
  <si>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</si>
  <si>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</si>
  <si>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</si>
  <si>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</si>
  <si>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</si>
  <si>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</si>
  <si>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</si>
  <si>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</si>
  <si>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</si>
  <si>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</si>
  <si>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</si>
  <si>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</si>
  <si>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</si>
  <si>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</si>
  <si>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</si>
  <si>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</si>
  <si>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</si>
  <si>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</si>
  <si>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</si>
  <si>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</si>
  <si>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</si>
  <si>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</si>
  <si>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</si>
  <si>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</si>
  <si>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</si>
  <si>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</si>
  <si>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</si>
  <si>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</si>
  <si>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</si>
  <si>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</si>
  <si>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</si>
  <si>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</si>
  <si>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</si>
  <si>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</si>
  <si>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</si>
  <si>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</si>
  <si>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</si>
  <si>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</si>
  <si>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</si>
  <si>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</si>
  <si>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</si>
  <si>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</si>
  <si>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</si>
  <si>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</si>
  <si>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</si>
  <si>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</si>
  <si>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</si>
  <si>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</si>
  <si>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</si>
  <si>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</si>
  <si>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</si>
  <si>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</si>
  <si>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</si>
  <si>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</si>
  <si>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</si>
  <si>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</si>
  <si>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</si>
  <si>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</si>
  <si>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</si>
  <si>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</si>
  <si>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</si>
  <si>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</si>
  <si>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</si>
  <si>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</si>
  <si>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</si>
  <si>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</si>
  <si>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</si>
  <si>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</si>
  <si>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</si>
  <si>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</si>
  <si>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</si>
  <si>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</si>
  <si>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</si>
  <si>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</si>
  <si>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</si>
  <si>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</si>
  <si>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</si>
  <si>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</si>
  <si>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</si>
  <si>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</si>
  <si>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</si>
  <si>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</si>
  <si>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</si>
  <si>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</si>
  <si>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</si>
  <si>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</si>
  <si>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</si>
  <si>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</si>
  <si>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</si>
  <si>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</si>
  <si>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</si>
  <si>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</si>
  <si>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</si>
  <si>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</si>
  <si>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</si>
  <si>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</si>
  <si>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</si>
  <si>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</si>
  <si>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</si>
  <si>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</si>
  <si>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</si>
  <si>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</si>
  <si>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</si>
  <si>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</si>
  <si>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</si>
  <si>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</si>
  <si>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</si>
  <si>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</si>
  <si>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</si>
  <si>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</si>
  <si>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</si>
  <si>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</si>
  <si>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</si>
  <si>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</si>
  <si>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</si>
  <si>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</si>
  <si>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</si>
  <si>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</si>
  <si>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</si>
  <si>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</si>
  <si>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</si>
  <si>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</si>
  <si>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</si>
  <si>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</si>
  <si>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</si>
  <si>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</si>
  <si>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</si>
  <si>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</si>
  <si>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</si>
  <si>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</si>
  <si>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</si>
  <si>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</si>
  <si>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</si>
  <si>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</si>
  <si>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</si>
  <si>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</si>
  <si>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</si>
  <si>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</si>
  <si>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</si>
  <si>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</si>
  <si>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</si>
  <si>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</si>
  <si>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</si>
  <si>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</si>
  <si>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</si>
  <si>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</si>
  <si>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</si>
  <si>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</si>
  <si>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</si>
  <si>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</si>
  <si>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</si>
  <si>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</si>
  <si>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</si>
  <si>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</si>
  <si>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</si>
  <si>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</si>
  <si>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</si>
  <si>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</si>
  <si>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</si>
  <si>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</si>
  <si>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</si>
  <si>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</si>
  <si>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</si>
  <si>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</si>
  <si>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</si>
  <si>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</si>
  <si>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</si>
  <si>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</si>
  <si>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</si>
  <si>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</si>
  <si>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</si>
  <si>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</si>
  <si>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</si>
  <si>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</si>
  <si>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</si>
  <si>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</si>
  <si>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</si>
  <si>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</si>
  <si>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</si>
  <si>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</si>
  <si>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</si>
  <si>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</si>
  <si>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</si>
  <si>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</si>
  <si>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</si>
  <si>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</si>
  <si>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</si>
  <si>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</si>
  <si>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</si>
  <si>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</si>
  <si>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</si>
  <si>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</si>
  <si>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</si>
  <si>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</si>
  <si>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</si>
  <si>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</si>
  <si>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</si>
  <si>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</si>
  <si>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</si>
  <si>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</si>
  <si>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</si>
  <si>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</si>
  <si>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</si>
  <si>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</si>
  <si>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</si>
  <si>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</si>
  <si>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</si>
  <si>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</si>
  <si>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</si>
  <si>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</si>
  <si>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</si>
  <si>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</si>
  <si>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</si>
  <si>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</si>
  <si>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</si>
  <si>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</si>
  <si>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</si>
  <si>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</si>
  <si>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</si>
  <si>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</si>
  <si>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</si>
  <si>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</si>
  <si>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</si>
  <si>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</si>
  <si>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</si>
  <si>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</si>
  <si>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</si>
  <si>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</si>
  <si>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</si>
  <si>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</si>
  <si>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</si>
  <si>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</si>
  <si>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</si>
  <si>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</si>
  <si>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</si>
  <si>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</si>
  <si>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</si>
  <si>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</si>
  <si>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</si>
  <si>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</si>
  <si>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</si>
  <si>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</si>
  <si>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</si>
  <si>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</si>
  <si>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</si>
  <si>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</si>
  <si>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</si>
  <si>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</si>
  <si>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</si>
  <si>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</si>
  <si>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</si>
  <si>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</si>
  <si>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</si>
  <si>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</si>
  <si>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</si>
  <si>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</si>
  <si>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</si>
  <si>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</si>
  <si>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</si>
  <si>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</si>
  <si>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</si>
  <si>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</si>
  <si>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</si>
  <si>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</si>
  <si>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</si>
  <si>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</si>
  <si>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</si>
  <si>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</si>
  <si>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</si>
  <si>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</si>
  <si>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</si>
  <si>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</si>
  <si>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</si>
  <si>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</si>
  <si>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</si>
  <si>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</si>
  <si>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</si>
  <si>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</si>
  <si>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</si>
  <si>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</si>
  <si>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</si>
  <si>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</si>
  <si>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</si>
  <si>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</si>
  <si>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</si>
  <si>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</si>
  <si>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</si>
  <si>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</si>
  <si>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</si>
  <si>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</si>
  <si>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</si>
  <si>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</si>
  <si>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</si>
  <si>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</si>
  <si>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</si>
  <si>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</si>
  <si>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</si>
  <si>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</si>
  <si>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</si>
  <si>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</si>
  <si>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</si>
  <si>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</si>
  <si>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</si>
  <si>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</si>
  <si>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</si>
  <si>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</si>
  <si>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</si>
  <si>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</si>
  <si>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</si>
  <si>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</si>
  <si>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</si>
  <si>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</si>
  <si>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</si>
  <si>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</si>
  <si>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</si>
  <si>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</si>
  <si>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</si>
  <si>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</si>
  <si>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</si>
  <si>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</si>
  <si>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</si>
  <si>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</si>
  <si>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</si>
  <si>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</si>
  <si>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</si>
  <si>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</si>
  <si>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</si>
  <si>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</si>
  <si>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</si>
  <si>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</si>
  <si>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</si>
  <si>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</si>
  <si>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</si>
  <si>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</si>
  <si>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</si>
  <si>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</si>
  <si>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</si>
  <si>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</si>
  <si>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</si>
  <si>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</si>
  <si>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</si>
  <si>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</si>
  <si>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</si>
  <si>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</si>
  <si>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</si>
  <si>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</si>
  <si>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</si>
  <si>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</si>
  <si>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</si>
  <si>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</si>
  <si>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</si>
  <si>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</si>
  <si>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</si>
  <si>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</si>
  <si>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</si>
  <si>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</si>
  <si>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</si>
  <si>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</si>
  <si>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</si>
  <si>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</si>
  <si>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</si>
  <si>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</si>
  <si>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</si>
  <si>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</si>
  <si>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</si>
  <si>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</si>
  <si>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</si>
  <si>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</si>
  <si>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</si>
  <si>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</si>
  <si>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</si>
  <si>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</si>
  <si>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</si>
  <si>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</si>
  <si>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</si>
  <si>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</si>
  <si>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</si>
  <si>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</si>
  <si>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</si>
  <si>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</si>
  <si>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</si>
  <si>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</si>
  <si>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</si>
  <si>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</si>
  <si>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</si>
  <si>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</si>
  <si>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</si>
  <si>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</si>
  <si>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</si>
  <si>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</si>
  <si>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</si>
  <si>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</si>
  <si>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</si>
  <si>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</si>
  <si>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</si>
  <si>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</si>
  <si>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</si>
  <si>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</si>
  <si>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</si>
  <si>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</si>
  <si>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</si>
  <si>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</si>
  <si>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</si>
  <si>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</si>
  <si>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</si>
  <si>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</si>
  <si>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</si>
  <si>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</si>
  <si>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</si>
  <si>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</si>
  <si>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</si>
  <si>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</si>
  <si>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</si>
  <si>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</si>
  <si>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</si>
  <si>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</si>
  <si>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</si>
  <si>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</si>
  <si>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</si>
  <si>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</si>
  <si>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</si>
  <si>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</si>
  <si>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</si>
  <si>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</si>
  <si>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</si>
  <si>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</si>
  <si>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</si>
  <si>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</si>
  <si>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</si>
  <si>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</si>
  <si>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</si>
  <si>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</si>
  <si>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</si>
  <si>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</si>
  <si>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</si>
  <si>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</si>
  <si>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</si>
  <si>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</si>
  <si>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</si>
  <si>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</si>
  <si>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</si>
  <si>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</si>
  <si>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</si>
  <si>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</si>
  <si>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</si>
  <si>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</si>
  <si>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</si>
  <si>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</si>
  <si>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</si>
  <si>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</si>
  <si>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</si>
  <si>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</si>
  <si>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</si>
  <si>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</si>
  <si>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</si>
  <si>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</si>
  <si>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</si>
  <si>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</si>
  <si>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</si>
  <si>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</si>
  <si>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</si>
  <si>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</si>
  <si>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</si>
  <si>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</si>
  <si>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</si>
  <si>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</si>
  <si>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</si>
  <si>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</si>
  <si>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</si>
  <si>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</si>
  <si>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</si>
  <si>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</si>
  <si>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</si>
  <si>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</si>
  <si>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</si>
  <si>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</si>
  <si>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</si>
  <si>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</si>
  <si>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</si>
  <si>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</si>
  <si>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</si>
  <si>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</si>
  <si>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</si>
  <si>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</si>
  <si>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</si>
  <si>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</si>
  <si>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</si>
  <si>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</si>
  <si>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</si>
  <si>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</si>
  <si>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</si>
  <si>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</si>
  <si>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</si>
  <si>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</si>
  <si>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</si>
  <si>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</si>
  <si>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</si>
  <si>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</si>
  <si>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</si>
  <si>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</si>
  <si>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</si>
  <si>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</si>
  <si>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</si>
  <si>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</si>
  <si>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</si>
  <si>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</si>
  <si>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</si>
  <si>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</si>
  <si>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</si>
  <si>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</si>
  <si>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</si>
  <si>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</si>
  <si>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</si>
  <si>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</si>
  <si>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</si>
  <si>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</si>
  <si>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</si>
  <si>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</si>
  <si>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</si>
  <si>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</si>
  <si>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</si>
  <si>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</si>
  <si>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</si>
  <si>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</si>
  <si>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</si>
  <si>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</si>
  <si>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</si>
  <si>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</si>
  <si>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</si>
  <si>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</si>
  <si>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</si>
  <si>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</si>
  <si>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</si>
  <si>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</si>
  <si>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</si>
  <si>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</si>
  <si>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</si>
  <si>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</si>
  <si>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</si>
  <si>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</si>
  <si>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</si>
  <si>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</si>
  <si>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</si>
  <si>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</si>
  <si>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</si>
  <si>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</si>
  <si>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</si>
  <si>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</si>
  <si>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</si>
  <si>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</si>
  <si>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</si>
  <si>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</si>
  <si>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</si>
  <si>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</si>
  <si>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</si>
  <si>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</si>
  <si>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</si>
  <si>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</si>
  <si>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</si>
  <si>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</si>
  <si>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</si>
  <si>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</si>
  <si>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</si>
  <si>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</si>
  <si>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</si>
  <si>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</si>
  <si>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</si>
  <si>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</si>
  <si>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</si>
  <si>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</si>
  <si>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</si>
  <si>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</si>
  <si>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</si>
  <si>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</si>
  <si>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</si>
  <si>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</si>
  <si>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</si>
  <si>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</si>
  <si>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</si>
  <si>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</si>
  <si>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</si>
  <si>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</si>
  <si>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</si>
  <si>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</si>
  <si>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</si>
  <si>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</si>
  <si>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</si>
  <si>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</si>
  <si>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</si>
  <si>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</si>
  <si>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</si>
  <si>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</si>
  <si>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</si>
  <si>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</si>
  <si>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</si>
  <si>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</si>
  <si>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</si>
  <si>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</si>
  <si>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</si>
  <si>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</si>
  <si>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</si>
  <si>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</si>
  <si>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</si>
  <si>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</si>
  <si>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</si>
  <si>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</si>
  <si>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</si>
  <si>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</si>
  <si>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</si>
  <si>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</si>
  <si>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</si>
  <si>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</si>
  <si>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</si>
  <si>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</si>
  <si>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</si>
  <si>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</si>
  <si>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</si>
  <si>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</si>
  <si>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</si>
  <si>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</si>
  <si>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</si>
  <si>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</si>
  <si>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</si>
  <si>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</si>
  <si>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</si>
  <si>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</si>
  <si>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</si>
  <si>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</si>
  <si>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</si>
  <si>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</si>
  <si>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</si>
  <si>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</si>
  <si>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</si>
  <si>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</si>
  <si>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</si>
  <si>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</si>
  <si>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</si>
  <si>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</si>
  <si>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</si>
  <si>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</si>
  <si>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</si>
  <si>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</si>
  <si>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</si>
  <si>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</si>
  <si>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</si>
  <si>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</si>
  <si>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</si>
  <si>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</si>
  <si>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</si>
  <si>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</si>
  <si>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</si>
  <si>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</si>
  <si>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</si>
  <si>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</si>
  <si>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</si>
  <si>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</si>
  <si>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</si>
  <si>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</si>
  <si>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</si>
  <si>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</si>
  <si>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</si>
  <si>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</si>
  <si>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</si>
  <si>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</si>
  <si>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</si>
  <si>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</si>
  <si>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</si>
  <si>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</si>
  <si>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</si>
  <si>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</si>
  <si>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</si>
  <si>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</si>
  <si>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</si>
  <si>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</si>
  <si>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</si>
  <si>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</si>
  <si>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</si>
  <si>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</si>
  <si>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</si>
  <si>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</si>
  <si>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</si>
  <si>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</si>
  <si>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</si>
  <si>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</si>
  <si>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</si>
  <si>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</si>
  <si>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</si>
  <si>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</si>
  <si>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</si>
  <si>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</si>
  <si>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</si>
  <si>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</si>
  <si>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</si>
  <si>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</si>
  <si>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</si>
  <si>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</si>
  <si>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</si>
  <si>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</si>
  <si>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</si>
  <si>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</si>
  <si>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</si>
  <si>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</si>
  <si>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</si>
  <si>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</si>
  <si>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</si>
  <si>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</si>
  <si>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</si>
  <si>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</si>
  <si>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</si>
  <si>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</si>
  <si>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</si>
  <si>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</si>
  <si>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</si>
  <si>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</si>
  <si>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</si>
  <si>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</si>
  <si>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</si>
  <si>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</si>
  <si>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</si>
  <si>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</si>
  <si>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</si>
  <si>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</si>
  <si>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</si>
  <si>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</si>
  <si>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</si>
  <si>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</si>
  <si>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</si>
  <si>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</si>
  <si>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</si>
  <si>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</si>
  <si>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</si>
  <si>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</si>
  <si>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</si>
  <si>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</si>
  <si>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</si>
  <si>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</si>
  <si>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</si>
  <si>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</si>
  <si>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</si>
  <si>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</si>
  <si>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</si>
  <si>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</si>
  <si>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</si>
  <si>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</si>
  <si>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</si>
  <si>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</si>
  <si>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</si>
  <si>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</si>
  <si>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</si>
  <si>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</si>
  <si>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</si>
  <si>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</si>
  <si>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</si>
  <si>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</si>
  <si>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</si>
  <si>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</si>
  <si>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</si>
  <si>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</si>
  <si>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</si>
  <si>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</si>
  <si>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</si>
  <si>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</si>
  <si>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</si>
  <si>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</si>
  <si>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</si>
  <si>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</si>
  <si>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</si>
  <si>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</si>
  <si>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</si>
  <si>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</si>
  <si>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</si>
  <si>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</si>
  <si>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</si>
  <si>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</si>
  <si>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</si>
  <si>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</si>
  <si>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</si>
  <si>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</si>
  <si>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</si>
  <si>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</si>
  <si>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</si>
  <si>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</si>
  <si>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</si>
  <si>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</si>
  <si>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</si>
  <si>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</si>
  <si>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</si>
  <si>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</si>
  <si>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</si>
  <si>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</si>
  <si>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</si>
  <si>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</si>
  <si>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</si>
  <si>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</si>
  <si>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</si>
  <si>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</si>
  <si>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</si>
  <si>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</si>
  <si>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</si>
  <si>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</si>
  <si>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</si>
  <si>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</si>
  <si>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</si>
  <si>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</si>
  <si>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</si>
  <si>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</si>
  <si>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</si>
  <si>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</si>
  <si>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</si>
  <si>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</si>
  <si>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</si>
  <si>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</si>
  <si>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</si>
  <si>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</si>
  <si>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</si>
  <si>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</si>
  <si>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</si>
  <si>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</si>
  <si>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</si>
  <si>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</si>
  <si>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</si>
  <si>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</si>
  <si>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</si>
  <si>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</si>
  <si>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</si>
  <si>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</si>
  <si>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</si>
  <si>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</si>
  <si>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</si>
  <si>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</si>
  <si>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</si>
  <si>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</si>
  <si>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</si>
  <si>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</si>
  <si>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</si>
  <si>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</si>
  <si>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</si>
  <si>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</si>
  <si>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</si>
  <si>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</si>
  <si>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</si>
  <si>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</si>
  <si>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</si>
  <si>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</si>
  <si>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</si>
  <si>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</si>
  <si>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</si>
  <si>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</si>
  <si>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</si>
  <si>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</si>
  <si>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</si>
  <si>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</si>
  <si>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</si>
  <si>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</si>
  <si>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</si>
  <si>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</si>
  <si>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</si>
  <si>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</si>
  <si>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</si>
  <si>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</si>
  <si>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</si>
  <si>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</si>
  <si>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</si>
  <si>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</si>
  <si>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</si>
  <si>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</si>
  <si>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</si>
  <si>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</si>
  <si>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</si>
  <si>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</si>
  <si>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</si>
  <si>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</si>
  <si>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</si>
  <si>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</si>
  <si>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</si>
  <si>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</si>
  <si>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</si>
  <si>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</si>
  <si>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</si>
  <si>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</si>
  <si>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</si>
  <si>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</si>
  <si>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</si>
  <si>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</si>
  <si>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</si>
  <si>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</si>
  <si>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</si>
  <si>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</si>
  <si>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</si>
  <si>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</si>
  <si>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</si>
  <si>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</si>
  <si>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</si>
  <si>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</si>
  <si>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</si>
  <si>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</si>
  <si>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</si>
  <si>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</si>
  <si>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</si>
  <si>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</si>
  <si>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</si>
  <si>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</si>
  <si>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</si>
  <si>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</si>
  <si>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</si>
  <si>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</si>
  <si>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</si>
  <si>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</si>
  <si>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</si>
  <si>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</si>
  <si>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</si>
  <si>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</si>
  <si>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</si>
  <si>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</si>
  <si>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</si>
  <si>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</si>
  <si>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</si>
  <si>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</si>
  <si>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</si>
  <si>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</si>
  <si>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</si>
  <si>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</si>
  <si>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</si>
  <si>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</si>
  <si>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</si>
  <si>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</si>
  <si>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</si>
  <si>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</si>
  <si>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</si>
  <si>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</si>
  <si>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</si>
  <si>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</si>
  <si>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</si>
  <si>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</si>
  <si>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</si>
  <si>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</si>
  <si>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</si>
  <si>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</si>
  <si>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</si>
  <si>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</si>
  <si>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</si>
  <si>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</si>
  <si>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</si>
  <si>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</si>
  <si>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</si>
  <si>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</si>
  <si>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</si>
  <si>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</si>
  <si>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</si>
  <si>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</si>
  <si>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</si>
  <si>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</si>
  <si>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</si>
  <si>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</si>
  <si>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</si>
  <si>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</si>
  <si>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</si>
  <si>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</si>
  <si>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</si>
  <si>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</si>
  <si>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</si>
  <si>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</si>
  <si>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</si>
  <si>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</si>
  <si>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</si>
  <si>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</si>
  <si>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</si>
  <si>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</si>
  <si>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</si>
  <si>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</si>
  <si>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</si>
  <si>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</si>
  <si>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</si>
  <si>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</si>
  <si>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</si>
  <si>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</si>
  <si>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</si>
  <si>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</si>
  <si>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</si>
  <si>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</si>
  <si>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</si>
  <si>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</si>
  <si>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</si>
  <si>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</si>
  <si>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</si>
  <si>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</si>
  <si>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</si>
  <si>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</si>
  <si>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</si>
  <si>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</si>
  <si>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</si>
  <si>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</si>
  <si>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</si>
  <si>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</si>
  <si>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</si>
  <si>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</si>
  <si>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</si>
  <si>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</si>
  <si>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</si>
  <si>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</si>
  <si>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</si>
  <si>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</si>
  <si>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</si>
  <si>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</si>
  <si>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</si>
  <si>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</si>
  <si>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</si>
  <si>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</si>
  <si>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</si>
  <si>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</si>
  <si>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</si>
  <si>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</si>
  <si>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</si>
  <si>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</si>
  <si>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</si>
  <si>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</si>
  <si>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</si>
  <si>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</si>
  <si>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</si>
  <si>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</si>
  <si>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</si>
  <si>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</si>
  <si>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</si>
  <si>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</si>
  <si>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</si>
  <si>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</si>
  <si>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</si>
  <si>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</si>
  <si>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</si>
  <si>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</si>
  <si>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</si>
  <si>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</si>
  <si>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</si>
  <si>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</si>
  <si>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</si>
  <si>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</si>
  <si>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</si>
  <si>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</si>
  <si>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</si>
  <si>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</si>
  <si>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</si>
  <si>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</si>
  <si>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</si>
  <si>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</si>
  <si>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</si>
  <si>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</si>
  <si>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</si>
  <si>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</si>
  <si>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</si>
  <si>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</si>
  <si>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</si>
  <si>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</si>
  <si>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</si>
  <si>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</si>
  <si>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</si>
  <si>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</si>
  <si>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</si>
  <si>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</si>
  <si>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</si>
  <si>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</si>
  <si>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</si>
  <si>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</si>
  <si>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</si>
  <si>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</si>
  <si>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</si>
  <si>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</si>
  <si>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</si>
  <si>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</si>
  <si>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</si>
  <si>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</si>
  <si>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</si>
  <si>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</si>
  <si>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</si>
  <si>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</si>
  <si>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</si>
  <si>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</si>
  <si>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</si>
  <si>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</si>
  <si>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</si>
  <si>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</si>
  <si>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</si>
  <si>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</si>
  <si>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</si>
  <si>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</si>
  <si>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</si>
  <si>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</si>
  <si>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</si>
  <si>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</si>
  <si>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</si>
  <si>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</si>
  <si>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</si>
  <si>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</si>
  <si>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</si>
  <si>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</si>
  <si>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</si>
  <si>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</si>
  <si>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</si>
  <si>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</si>
  <si>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</si>
  <si>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</si>
  <si>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</si>
  <si>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</si>
  <si>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</si>
  <si>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</si>
  <si>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</si>
  <si>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</si>
  <si>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</si>
  <si>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</si>
  <si>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</si>
  <si>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</si>
  <si>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</si>
  <si>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</si>
  <si>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</si>
  <si>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</si>
  <si>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</si>
  <si>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</si>
  <si>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</si>
  <si>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</si>
  <si>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</si>
  <si>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</si>
  <si>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</si>
  <si>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</si>
  <si>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</si>
  <si>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</si>
  <si>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</si>
  <si>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</si>
  <si>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</si>
  <si>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</si>
  <si>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</si>
  <si>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</si>
  <si>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</si>
  <si>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</si>
  <si>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</si>
  <si>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</si>
  <si>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</si>
  <si>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</si>
  <si>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</si>
  <si>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</si>
  <si>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</si>
  <si>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</si>
  <si>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</si>
  <si>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</si>
  <si>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</si>
  <si>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</si>
  <si>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</si>
  <si>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</si>
  <si>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</si>
  <si>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</si>
  <si>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</si>
  <si>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</si>
  <si>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</si>
  <si>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</si>
  <si>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</si>
  <si>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</si>
  <si>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</si>
  <si>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</si>
  <si>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</si>
  <si>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</si>
  <si>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</si>
  <si>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</si>
  <si>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</si>
  <si>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</si>
  <si>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</si>
  <si>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</si>
  <si>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</si>
  <si>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</si>
  <si>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</si>
  <si>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</si>
  <si>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</si>
  <si>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</si>
  <si>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</si>
  <si>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</si>
  <si>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</si>
  <si>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</si>
  <si>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</si>
  <si>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</si>
  <si>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</si>
  <si>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</si>
  <si>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</si>
  <si>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</si>
  <si>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</si>
  <si>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</si>
  <si>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</si>
  <si>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</si>
  <si>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</si>
  <si>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</si>
  <si>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</si>
  <si>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</si>
  <si>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</si>
  <si>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</si>
  <si>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</si>
  <si>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</si>
  <si>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</si>
  <si>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</si>
  <si>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</si>
  <si>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</si>
  <si>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</si>
  <si>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</si>
  <si>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</si>
  <si>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</si>
  <si>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</si>
  <si>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</si>
  <si>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</si>
  <si>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</si>
  <si>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</si>
  <si>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</si>
  <si>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</si>
  <si>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</si>
  <si>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</si>
  <si>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</si>
  <si>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</si>
  <si>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</si>
  <si>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</si>
  <si>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</si>
  <si>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</si>
  <si>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</si>
  <si>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</si>
  <si>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</si>
  <si>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</si>
  <si>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</si>
  <si>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</si>
  <si>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</si>
  <si>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</si>
  <si>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</si>
  <si>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</si>
  <si>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</si>
  <si>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</si>
  <si>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</si>
  <si>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</si>
  <si>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</si>
  <si>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</si>
  <si>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</si>
  <si>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</si>
  <si>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</si>
  <si>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</si>
  <si>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</si>
  <si>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</si>
  <si>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</si>
  <si>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</si>
  <si>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</si>
  <si>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</si>
  <si>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</si>
  <si>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</si>
  <si>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</si>
  <si>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</si>
  <si>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</si>
  <si>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</si>
  <si>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</si>
  <si>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</si>
  <si>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</si>
  <si>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</si>
  <si>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</si>
  <si>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</si>
  <si>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</si>
  <si>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</si>
  <si>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</si>
  <si>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</si>
  <si>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</si>
  <si>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</si>
  <si>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</si>
  <si>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</si>
  <si>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</si>
  <si>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</si>
  <si>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</si>
  <si>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</si>
  <si>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</si>
  <si>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</si>
  <si>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</si>
  <si>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</si>
  <si>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</si>
  <si>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</si>
  <si>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</si>
  <si>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</si>
  <si>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</si>
  <si>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</si>
  <si>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</si>
  <si>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</si>
  <si>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</si>
  <si>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</si>
  <si>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</si>
  <si>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</si>
  <si>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</si>
  <si>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</si>
  <si>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</si>
  <si>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</si>
  <si>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</si>
  <si>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</si>
  <si>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</si>
  <si>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</si>
  <si>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</si>
  <si>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</si>
  <si>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</si>
  <si>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</si>
  <si>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</si>
  <si>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</si>
  <si>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</si>
  <si>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</si>
  <si>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</si>
  <si>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</si>
  <si>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</si>
  <si>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</si>
  <si>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</si>
  <si>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</si>
  <si>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</si>
  <si>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</si>
  <si>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</si>
  <si>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</si>
  <si>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</si>
  <si>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</si>
  <si>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</si>
  <si>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</si>
  <si>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</si>
  <si>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</si>
  <si>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</si>
  <si>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</si>
  <si>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</si>
  <si>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</si>
  <si>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</si>
  <si>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</si>
  <si>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</si>
  <si>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</si>
  <si>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</si>
  <si>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</si>
  <si>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</si>
  <si>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</si>
  <si>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</si>
  <si>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</si>
  <si>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</si>
  <si>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</si>
  <si>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</si>
  <si>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</si>
  <si>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</si>
  <si>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</si>
  <si>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</si>
  <si>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</si>
  <si>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</si>
  <si>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</si>
  <si>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</si>
  <si>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</si>
  <si>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</si>
  <si>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</si>
  <si>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</si>
  <si>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</si>
  <si>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</si>
  <si>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</si>
  <si>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</si>
  <si>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</si>
  <si>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</si>
  <si>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</si>
  <si>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</si>
  <si>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</si>
  <si>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</si>
  <si>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</si>
  <si>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</si>
  <si>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</si>
  <si>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</si>
  <si>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</si>
  <si>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</si>
  <si>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</si>
  <si>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</si>
  <si>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</si>
  <si>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</si>
  <si>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</si>
  <si>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</si>
  <si>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</si>
  <si>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</si>
  <si>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</si>
  <si>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</si>
  <si>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</si>
  <si>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</si>
  <si>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</si>
  <si>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</si>
  <si>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</si>
  <si>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</si>
  <si>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</si>
  <si>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</si>
  <si>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</si>
  <si>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</si>
  <si>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</si>
  <si>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</si>
  <si>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</si>
  <si>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</si>
  <si>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</si>
  <si>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</si>
  <si>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</si>
  <si>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</si>
  <si>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</si>
  <si>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</si>
  <si>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</si>
  <si>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</si>
  <si>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</si>
  <si>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</si>
  <si>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</si>
  <si>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</si>
  <si>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</si>
  <si>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</si>
  <si>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</si>
  <si>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</si>
  <si>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</si>
  <si>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</si>
  <si>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</si>
  <si>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</si>
  <si>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</si>
  <si>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</si>
  <si>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</si>
  <si>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</si>
  <si>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</si>
  <si>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</si>
  <si>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</si>
  <si>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</si>
  <si>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</si>
  <si>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</si>
  <si>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</si>
  <si>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</si>
  <si>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</si>
  <si>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</si>
  <si>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</si>
  <si>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</si>
  <si>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</si>
  <si>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</si>
  <si>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</si>
  <si>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</si>
  <si>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</si>
  <si>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</si>
  <si>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</si>
  <si>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</si>
  <si>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</si>
  <si>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</si>
  <si>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</si>
  <si>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</si>
  <si>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</si>
  <si>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</si>
  <si>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</si>
  <si>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</si>
  <si>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</si>
  <si>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</si>
  <si>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</si>
  <si>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</si>
  <si>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</si>
  <si>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</si>
  <si>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</si>
  <si>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</si>
  <si>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</si>
  <si>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</si>
  <si>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</si>
  <si>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</si>
  <si>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</si>
  <si>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</si>
  <si>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</si>
  <si>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</si>
  <si>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</si>
  <si>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</si>
  <si>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</si>
  <si>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</si>
  <si>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</si>
  <si>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</si>
  <si>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</si>
  <si>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</si>
  <si>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</si>
  <si>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</si>
  <si>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</si>
  <si>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</si>
  <si>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</si>
  <si>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</si>
  <si>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</si>
  <si>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</si>
  <si>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</si>
  <si>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</si>
  <si>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</si>
  <si>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</si>
  <si>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</si>
  <si>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</si>
  <si>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</si>
  <si>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</si>
  <si>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</si>
  <si>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</si>
  <si>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</si>
  <si>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</si>
  <si>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</si>
  <si>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</si>
  <si>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</si>
  <si>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</si>
  <si>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</si>
  <si>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</si>
  <si>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</si>
  <si>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</si>
  <si>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</si>
  <si>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</si>
  <si>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</si>
  <si>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</si>
  <si>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</si>
  <si>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</si>
  <si>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</si>
  <si>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</si>
  <si>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</si>
  <si>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</si>
  <si>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</si>
  <si>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</si>
  <si>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</si>
  <si>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</si>
  <si>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</si>
  <si>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</si>
  <si>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</si>
  <si>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</si>
  <si>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</si>
  <si>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</si>
  <si>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</si>
  <si>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</si>
  <si>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</si>
  <si>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</si>
  <si>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</si>
  <si>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</si>
  <si>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</si>
  <si>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</si>
  <si>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</si>
  <si>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</si>
  <si>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</si>
  <si>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</si>
  <si>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</si>
  <si>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</si>
  <si>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</si>
  <si>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</si>
  <si>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</si>
  <si>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</si>
  <si>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</si>
  <si>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</si>
  <si>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</si>
  <si>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</si>
  <si>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</si>
  <si>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</si>
  <si>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</si>
  <si>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</si>
  <si>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</si>
  <si>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</si>
  <si>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</si>
  <si>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</si>
  <si>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</si>
  <si>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</si>
  <si>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</si>
  <si>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</si>
  <si>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</si>
  <si>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</si>
  <si>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</si>
  <si>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</si>
  <si>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</si>
  <si>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</si>
  <si>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</si>
  <si>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</si>
  <si>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</si>
  <si>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</si>
  <si>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</si>
  <si>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</si>
  <si>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</si>
  <si>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</si>
  <si>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</si>
  <si>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</si>
  <si>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</si>
  <si>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</si>
  <si>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</si>
  <si>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</si>
  <si>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</si>
  <si>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</si>
  <si>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</si>
  <si>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</si>
  <si>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</si>
  <si>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</si>
  <si>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</si>
  <si>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</si>
  <si>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</si>
  <si>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</si>
  <si>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</si>
  <si>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</si>
  <si>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</si>
  <si>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</si>
  <si>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</si>
  <si>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</si>
  <si>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</si>
  <si>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</si>
  <si>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</si>
  <si>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</si>
  <si>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</si>
  <si>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</si>
  <si>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</si>
  <si>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</si>
  <si>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</si>
  <si>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</si>
  <si>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</si>
  <si>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</si>
  <si>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</si>
  <si>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</si>
  <si>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</si>
  <si>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</si>
  <si>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</si>
  <si>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</si>
  <si>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</si>
  <si>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</si>
  <si>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</si>
  <si>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</si>
  <si>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</si>
  <si>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</si>
  <si>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</si>
  <si>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</si>
  <si>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</si>
  <si>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</si>
  <si>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</si>
  <si>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</si>
  <si>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</si>
  <si>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</si>
  <si>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</si>
  <si>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</si>
  <si>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</si>
  <si>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</si>
  <si>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</si>
  <si>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</si>
  <si>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</si>
  <si>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</si>
  <si>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</si>
  <si>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</si>
  <si>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</si>
  <si>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</si>
  <si>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</si>
  <si>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</si>
  <si>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</si>
  <si>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</si>
  <si>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</si>
  <si>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</si>
  <si>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</si>
  <si>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</si>
  <si>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</si>
  <si>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</si>
  <si>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</si>
  <si>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</si>
  <si>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</si>
  <si>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</si>
  <si>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</si>
  <si>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</si>
  <si>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</si>
  <si>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</si>
  <si>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</si>
  <si>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</si>
  <si>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</si>
  <si>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</si>
  <si>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</si>
  <si>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</si>
  <si>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</si>
  <si>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</si>
  <si>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</si>
  <si>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</si>
  <si>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</si>
  <si>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</si>
  <si>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</si>
  <si>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</si>
  <si>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</si>
  <si>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</si>
  <si>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</si>
  <si>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</si>
  <si>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</si>
  <si>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</si>
  <si>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</si>
  <si>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</si>
  <si>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</si>
  <si>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</si>
  <si>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</si>
  <si>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</si>
  <si>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</si>
  <si>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</si>
  <si>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</si>
  <si>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</si>
  <si>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</si>
  <si>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</si>
  <si>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</si>
  <si>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</si>
  <si>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</si>
  <si>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</si>
  <si>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</si>
  <si>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</si>
  <si>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</si>
  <si>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</si>
  <si>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</si>
  <si>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</si>
  <si>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</si>
  <si>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</si>
  <si>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</si>
  <si>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</si>
  <si>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</si>
  <si>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</si>
  <si>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</si>
  <si>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</si>
  <si>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</si>
  <si>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</si>
  <si>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</si>
  <si>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</si>
  <si>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</si>
  <si>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</si>
  <si>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</si>
  <si>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</si>
  <si>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</si>
  <si>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</si>
  <si>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</si>
  <si>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</si>
  <si>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</si>
  <si>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</si>
  <si>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</si>
  <si>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</si>
  <si>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</si>
  <si>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</si>
  <si>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</si>
  <si>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</si>
  <si>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</si>
  <si>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</si>
  <si>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</si>
  <si>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</si>
  <si>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</si>
  <si>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</si>
  <si>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</si>
  <si>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</si>
  <si>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</si>
  <si>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</si>
  <si>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</si>
  <si>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</si>
  <si>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</si>
  <si>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</si>
  <si>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</si>
  <si>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</si>
  <si>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</si>
  <si>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</si>
  <si>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</si>
  <si>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</si>
  <si>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</si>
  <si>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</si>
  <si>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</si>
  <si>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</si>
  <si>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</si>
  <si>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</si>
  <si>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</si>
  <si>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</si>
  <si>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</si>
  <si>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</si>
  <si>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</si>
  <si>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</si>
  <si>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</si>
  <si>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</si>
  <si>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</si>
  <si>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</si>
  <si>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</si>
  <si>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</si>
  <si>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</si>
  <si>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</si>
  <si>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</si>
  <si>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</si>
  <si>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</si>
  <si>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</si>
  <si>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</si>
  <si>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</si>
  <si>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</si>
  <si>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</si>
  <si>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</si>
  <si>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</si>
  <si>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</si>
  <si>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</si>
  <si>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</si>
  <si>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</si>
  <si>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</si>
  <si>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</si>
  <si>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</si>
  <si>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</si>
  <si>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</si>
  <si>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</si>
  <si>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</si>
  <si>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</si>
  <si>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</si>
  <si>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</si>
  <si>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</si>
  <si>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</si>
  <si>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</si>
  <si>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</si>
  <si>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</si>
  <si>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</si>
  <si>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</si>
  <si>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</si>
  <si>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</si>
  <si>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</si>
  <si>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</si>
  <si>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</si>
  <si>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</si>
  <si>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</si>
  <si>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</si>
  <si>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</si>
  <si>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</si>
  <si>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</si>
  <si>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</si>
  <si>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</si>
  <si>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</si>
  <si>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</si>
  <si>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</si>
  <si>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</si>
  <si>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</si>
  <si>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</si>
  <si>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</si>
  <si>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</si>
  <si>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</si>
  <si>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</si>
  <si>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</si>
  <si>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</si>
  <si>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</si>
  <si>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</si>
  <si>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</si>
  <si>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</si>
  <si>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</si>
  <si>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</si>
  <si>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</si>
  <si>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</si>
  <si>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</si>
  <si>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</si>
  <si>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</si>
  <si>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</si>
  <si>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</si>
  <si>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</si>
  <si>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</si>
  <si>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</si>
  <si>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</si>
  <si>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</si>
  <si>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</si>
  <si>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</si>
  <si>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</si>
  <si>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</si>
  <si>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</si>
  <si>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</si>
  <si>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</si>
  <si>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</si>
  <si>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</si>
  <si>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</si>
  <si>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</si>
  <si>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</si>
  <si>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</si>
  <si>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</si>
  <si>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</si>
  <si>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</si>
  <si>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</si>
  <si>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</si>
  <si>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</si>
  <si>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</si>
  <si>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</si>
  <si>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</si>
  <si>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</si>
  <si>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</si>
  <si>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</si>
  <si>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</si>
  <si>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</si>
  <si>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</si>
  <si>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</si>
  <si>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</si>
  <si>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</si>
  <si>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</si>
  <si>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</si>
  <si>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</si>
  <si>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</si>
  <si>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</si>
  <si>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</si>
  <si>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</si>
  <si>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</si>
  <si>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</si>
  <si>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</si>
  <si>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</si>
  <si>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</si>
  <si>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</si>
  <si>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</si>
  <si>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</si>
  <si>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</si>
  <si>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</si>
  <si>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</si>
  <si>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</si>
  <si>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</si>
  <si>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</si>
  <si>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</si>
  <si>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</si>
  <si>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</si>
  <si>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</si>
  <si>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</si>
  <si>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</si>
  <si>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</si>
  <si>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</si>
  <si>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</si>
  <si>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</si>
  <si>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</si>
  <si>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</si>
  <si>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</si>
  <si>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</si>
  <si>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</si>
  <si>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</si>
  <si>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</si>
  <si>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</si>
  <si>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</si>
  <si>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</si>
  <si>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</si>
  <si>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</si>
  <si>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</si>
  <si>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</si>
  <si>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</si>
  <si>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</si>
  <si>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</si>
  <si>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</si>
  <si>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</si>
  <si>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</si>
  <si>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</si>
  <si>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</si>
  <si>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</si>
  <si>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</si>
  <si>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</si>
  <si>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</si>
  <si>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</si>
  <si>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</si>
  <si>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</si>
  <si>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</si>
  <si>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</si>
  <si>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</si>
  <si>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</si>
  <si>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</si>
  <si>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</si>
  <si>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</si>
  <si>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</si>
  <si>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</si>
  <si>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</si>
  <si>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</si>
  <si>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</si>
  <si>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</si>
  <si>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</si>
  <si>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</si>
  <si>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</si>
  <si>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</si>
  <si>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</si>
  <si>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</si>
  <si>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</si>
  <si>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</si>
  <si>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</si>
  <si>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</si>
  <si>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</si>
  <si>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</si>
  <si>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</si>
  <si>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</si>
  <si>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</si>
  <si>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</si>
  <si>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</si>
  <si>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</si>
  <si>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</si>
  <si>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</si>
  <si>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</si>
  <si>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</si>
  <si>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</si>
  <si>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</si>
  <si>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</si>
  <si>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</si>
  <si>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</si>
  <si>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</si>
  <si>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</si>
  <si>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</si>
  <si>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</si>
  <si>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</si>
  <si>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</si>
  <si>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</si>
  <si>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</si>
  <si>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</si>
  <si>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</si>
  <si>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</si>
  <si>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</si>
  <si>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</si>
  <si>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</si>
  <si>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</si>
  <si>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</si>
  <si>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</si>
  <si>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</si>
  <si>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</si>
  <si>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</si>
  <si>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</si>
  <si>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</si>
  <si>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</si>
  <si>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</si>
  <si>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</si>
  <si>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</si>
  <si>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</si>
  <si>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</si>
  <si>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</si>
  <si>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</si>
  <si>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</si>
  <si>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</si>
  <si>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</si>
  <si>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</si>
  <si>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</si>
  <si>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</si>
  <si>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</si>
  <si>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</si>
  <si>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</si>
  <si>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</si>
  <si>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</si>
  <si>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</si>
  <si>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</si>
  <si>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</si>
  <si>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</si>
  <si>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</si>
  <si>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</si>
  <si>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</si>
  <si>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</si>
  <si>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</si>
  <si>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</si>
  <si>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</si>
  <si>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</si>
  <si>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</si>
  <si>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</si>
  <si>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</si>
  <si>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</si>
  <si>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</si>
  <si>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</si>
  <si>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</si>
  <si>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</si>
  <si>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</si>
  <si>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</si>
  <si>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</si>
  <si>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</si>
  <si>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</si>
  <si>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</si>
  <si>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</si>
  <si>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</si>
  <si>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</si>
  <si>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</si>
  <si>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</si>
  <si>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</si>
  <si>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</si>
  <si>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</si>
  <si>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</si>
  <si>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</si>
  <si>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</si>
  <si>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</si>
  <si>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</si>
  <si>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</si>
  <si>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</si>
  <si>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</si>
  <si>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</si>
  <si>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</si>
  <si>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</si>
  <si>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</si>
  <si>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</si>
  <si>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</si>
  <si>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</si>
  <si>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</si>
  <si>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</si>
  <si>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</si>
  <si>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</si>
  <si>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</si>
  <si>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</si>
  <si>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</si>
  <si>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</si>
  <si>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</si>
  <si>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</si>
  <si>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</si>
  <si>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</si>
  <si>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</si>
  <si>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</si>
  <si>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</si>
  <si>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</si>
  <si>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</si>
  <si>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</si>
  <si>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</si>
  <si>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</si>
  <si>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</si>
  <si>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</si>
  <si>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</si>
  <si>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</si>
  <si>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</si>
  <si>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</si>
  <si>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</si>
  <si>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</si>
  <si>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</si>
  <si>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</si>
  <si>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</si>
  <si>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</si>
  <si>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</si>
  <si>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</si>
  <si>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</si>
  <si>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</si>
  <si>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</si>
  <si>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</si>
  <si>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</si>
  <si>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</si>
  <si>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</si>
  <si>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</si>
  <si>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</si>
  <si>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</si>
  <si>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</si>
  <si>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</si>
  <si>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</si>
  <si>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</si>
  <si>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</si>
  <si>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</si>
  <si>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</si>
  <si>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</si>
  <si>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</si>
  <si>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</si>
  <si>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</si>
  <si>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</si>
  <si>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</si>
  <si>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</si>
  <si>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</si>
  <si>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</si>
  <si>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</si>
  <si>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</si>
  <si>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</si>
  <si>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</si>
  <si>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</si>
  <si>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</si>
  <si>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</si>
  <si>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</si>
  <si>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</si>
  <si>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</si>
  <si>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</si>
  <si>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</si>
  <si>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</si>
  <si>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</si>
  <si>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</si>
  <si>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</si>
  <si>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</si>
  <si>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</si>
  <si>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</si>
  <si>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</si>
  <si>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</si>
  <si>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</si>
  <si>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</si>
  <si>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</si>
  <si>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</si>
  <si>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</si>
  <si>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</si>
  <si>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</si>
  <si>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</si>
  <si>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</si>
  <si>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</si>
  <si>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</si>
  <si>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</si>
  <si>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</si>
  <si>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</si>
  <si>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</si>
  <si>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</si>
  <si>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</si>
  <si>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</si>
  <si>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</si>
  <si>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</si>
  <si>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</si>
  <si>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</si>
  <si>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</si>
  <si>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</si>
  <si>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</si>
  <si>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</si>
  <si>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</si>
  <si>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</si>
  <si>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</si>
  <si>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</si>
  <si>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</si>
  <si>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</si>
  <si>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</si>
  <si>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</si>
  <si>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</si>
  <si>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</si>
  <si>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</si>
  <si>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</si>
  <si>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</si>
  <si>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</si>
  <si>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</si>
  <si>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</si>
  <si>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</si>
  <si>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</si>
  <si>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</si>
  <si>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</si>
  <si>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</si>
  <si>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</si>
  <si>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</si>
  <si>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</si>
  <si>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</si>
  <si>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</si>
  <si>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</si>
  <si>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</si>
  <si>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</si>
  <si>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</si>
  <si>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</si>
  <si>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</si>
  <si>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</si>
  <si>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</si>
  <si>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</si>
  <si>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</si>
  <si>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</si>
  <si>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</si>
  <si>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</si>
  <si>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</si>
  <si>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</si>
  <si>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</si>
  <si>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</si>
  <si>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</si>
  <si>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</si>
  <si>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</si>
  <si>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</si>
  <si>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</si>
  <si>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</si>
  <si>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</si>
  <si>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</si>
  <si>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</si>
  <si>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</si>
  <si>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</si>
  <si>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</si>
  <si>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</si>
  <si>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</si>
  <si>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</si>
  <si>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</si>
  <si>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</si>
  <si>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</si>
  <si>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</si>
  <si>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</si>
  <si>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</si>
  <si>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</si>
  <si>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</si>
  <si>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</si>
  <si>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</si>
  <si>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</si>
  <si>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</si>
  <si>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</si>
  <si>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</si>
  <si>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</si>
  <si>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</si>
  <si>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</si>
  <si>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</si>
  <si>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</si>
  <si>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</si>
  <si>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</si>
  <si>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</si>
  <si>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</si>
  <si>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</si>
  <si>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</si>
  <si>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</si>
  <si>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</si>
  <si>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</si>
  <si>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</si>
  <si>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</si>
  <si>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</si>
  <si>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</si>
  <si>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</si>
  <si>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</si>
  <si>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</si>
  <si>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</si>
  <si>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</si>
  <si>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</si>
  <si>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</si>
  <si>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</si>
  <si>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</si>
  <si>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</si>
  <si>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</si>
  <si>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</si>
  <si>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</si>
  <si>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</si>
  <si>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</si>
  <si>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</si>
  <si>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</si>
  <si>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</si>
  <si>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</si>
  <si>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</si>
  <si>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</si>
  <si>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</si>
  <si>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</si>
  <si>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</si>
  <si>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</si>
  <si>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</si>
  <si>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</si>
  <si>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</si>
  <si>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</si>
  <si>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</si>
  <si>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</si>
  <si>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</si>
  <si>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</si>
  <si>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</si>
  <si>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</si>
  <si>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</si>
  <si>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</si>
  <si>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</si>
  <si>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</si>
  <si>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</si>
  <si>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</si>
  <si>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</si>
  <si>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</si>
  <si>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</si>
  <si>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</si>
  <si>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</si>
  <si>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</si>
  <si>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</si>
  <si>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</si>
  <si>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</si>
  <si>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</si>
  <si>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</si>
  <si>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</si>
  <si>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</si>
  <si>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</si>
  <si>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</si>
  <si>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</si>
  <si>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</si>
  <si>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</si>
  <si>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</si>
  <si>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</si>
  <si>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</si>
  <si>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</si>
  <si>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</si>
  <si>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</si>
  <si>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</si>
  <si>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</si>
  <si>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</si>
  <si>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</si>
  <si>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</si>
  <si>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</si>
  <si>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</si>
  <si>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</si>
  <si>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</si>
  <si>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</si>
  <si>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</si>
  <si>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</si>
  <si>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</si>
  <si>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</si>
  <si>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</si>
  <si>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</si>
  <si>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</si>
  <si>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</si>
  <si>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</si>
  <si>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</si>
  <si>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</si>
  <si>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</si>
  <si>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</si>
  <si>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</si>
  <si>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</si>
  <si>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</si>
  <si>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</si>
  <si>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</si>
  <si>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</si>
  <si>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</si>
  <si>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</si>
  <si>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</si>
  <si>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</si>
  <si>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</si>
  <si>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</si>
  <si>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</si>
  <si>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</si>
  <si>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</si>
  <si>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</si>
  <si>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</si>
  <si>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</si>
  <si>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</si>
  <si>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</si>
  <si>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</si>
  <si>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</si>
  <si>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</si>
  <si>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</si>
  <si>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</si>
  <si>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</si>
  <si>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</si>
  <si>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</si>
  <si>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</si>
  <si>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</si>
  <si>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</si>
  <si>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</si>
  <si>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</si>
  <si>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</si>
  <si>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</si>
  <si>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</si>
  <si>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</si>
  <si>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</si>
  <si>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</si>
  <si>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</si>
  <si>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</si>
  <si>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</si>
  <si>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</si>
  <si>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</si>
  <si>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</si>
  <si>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</si>
  <si>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</si>
  <si>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</si>
  <si>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</si>
  <si>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</si>
  <si>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</si>
  <si>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</si>
  <si>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</si>
  <si>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</si>
  <si>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</si>
  <si>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</si>
  <si>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</si>
  <si>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</si>
  <si>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</si>
  <si>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</si>
  <si>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</si>
  <si>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</si>
  <si>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</si>
  <si>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</si>
  <si>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</si>
  <si>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</si>
  <si>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</si>
  <si>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</si>
  <si>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</si>
  <si>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</si>
  <si>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</si>
  <si>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</si>
  <si>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</si>
  <si>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</si>
  <si>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</si>
  <si>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</si>
  <si>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</si>
  <si>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</si>
  <si>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</si>
  <si>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</si>
  <si>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</si>
  <si>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</si>
  <si>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</si>
  <si>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</si>
  <si>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</si>
  <si>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</si>
  <si>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</si>
  <si>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</si>
  <si>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</si>
  <si>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</si>
  <si>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</si>
  <si>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</si>
  <si>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</si>
  <si>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</si>
  <si>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</si>
  <si>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</si>
  <si>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</si>
  <si>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</si>
  <si>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</si>
  <si>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</si>
  <si>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</si>
  <si>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</si>
  <si>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</si>
  <si>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</si>
  <si>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</si>
  <si>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</si>
  <si>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</si>
  <si>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</si>
  <si>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</si>
  <si>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</si>
  <si>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</si>
  <si>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</si>
  <si>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</si>
  <si>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</si>
  <si>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</si>
  <si>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</si>
  <si>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</si>
  <si>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</si>
  <si>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</si>
  <si>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</si>
  <si>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</si>
  <si>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</si>
  <si>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</si>
  <si>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</si>
  <si>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</si>
  <si>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</si>
  <si>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</si>
  <si>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</si>
  <si>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</si>
  <si>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</si>
  <si>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</si>
  <si>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</si>
  <si>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</si>
  <si>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</si>
  <si>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</si>
  <si>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</si>
  <si>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</si>
  <si>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</si>
  <si>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</si>
  <si>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</si>
  <si>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</si>
  <si>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</si>
  <si>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</si>
  <si>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</si>
  <si>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</si>
  <si>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</si>
  <si>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</si>
  <si>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</si>
  <si>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</si>
  <si>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</si>
  <si>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</si>
  <si>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</si>
  <si>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</si>
  <si>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</si>
  <si>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</si>
  <si>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</si>
  <si>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</si>
  <si>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</si>
  <si>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</si>
  <si>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</si>
  <si>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</si>
  <si>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</si>
  <si>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</si>
  <si>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</si>
  <si>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</si>
  <si>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</si>
  <si>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</si>
  <si>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</si>
  <si>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</si>
  <si>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</si>
  <si>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</si>
  <si>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</si>
  <si>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</si>
  <si>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</si>
  <si>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</si>
  <si>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</si>
  <si>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</si>
  <si>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</si>
  <si>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</si>
  <si>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</si>
  <si>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</si>
  <si>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</si>
  <si>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</si>
  <si>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</si>
  <si>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</si>
  <si>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</si>
  <si>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</si>
  <si>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</si>
  <si>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</si>
  <si>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</si>
  <si>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</si>
  <si>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</si>
  <si>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</si>
  <si>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</si>
  <si>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</si>
  <si>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</si>
  <si>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</si>
  <si>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</si>
  <si>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</si>
  <si>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</si>
  <si>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</si>
  <si>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</si>
  <si>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</si>
  <si>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</si>
  <si>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</si>
  <si>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</si>
  <si>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</si>
  <si>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</si>
  <si>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</si>
  <si>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</si>
  <si>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</si>
  <si>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</si>
  <si>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</si>
  <si>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</si>
  <si>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</si>
  <si>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</si>
  <si>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</si>
  <si>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</si>
  <si>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</si>
  <si>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</si>
  <si>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</si>
  <si>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</si>
  <si>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</si>
  <si>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</si>
  <si>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</si>
  <si>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</si>
  <si>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</si>
  <si>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</si>
  <si>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</si>
  <si>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</si>
  <si>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</si>
  <si>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</si>
  <si>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</si>
  <si>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</si>
  <si>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</si>
  <si>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</si>
  <si>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</si>
  <si>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</si>
  <si>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</si>
  <si>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</si>
  <si>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</si>
  <si>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</si>
  <si>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</si>
  <si>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</si>
  <si>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</si>
  <si>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</si>
  <si>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</si>
  <si>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</si>
  <si>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</si>
  <si>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</si>
  <si>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</si>
  <si>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</si>
  <si>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</si>
  <si>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</si>
  <si>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</si>
  <si>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</si>
  <si>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</si>
  <si>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</si>
  <si>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</si>
  <si>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</si>
  <si>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</si>
  <si>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</si>
  <si>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</si>
  <si>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</si>
  <si>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</si>
  <si>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</si>
  <si>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</si>
  <si>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</si>
  <si>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</si>
  <si>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</si>
  <si>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</si>
  <si>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</si>
  <si>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</si>
  <si>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</si>
  <si>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</si>
  <si>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</si>
  <si>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</si>
  <si>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</si>
  <si>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</si>
  <si>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</si>
  <si>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</si>
  <si>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</si>
  <si>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</si>
  <si>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</si>
  <si>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</si>
  <si>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</si>
  <si>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</si>
  <si>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</si>
  <si>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</si>
  <si>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</si>
  <si>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</si>
  <si>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</si>
  <si>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</si>
  <si>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</si>
  <si>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</si>
  <si>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</si>
  <si>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</si>
  <si>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</si>
  <si>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</si>
  <si>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</si>
  <si>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</si>
  <si>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</si>
  <si>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</si>
  <si>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</si>
  <si>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</si>
  <si>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</si>
  <si>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</si>
  <si>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</si>
  <si>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</si>
  <si>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</si>
  <si>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</si>
  <si>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</si>
  <si>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</si>
  <si>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</si>
  <si>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</si>
  <si>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</si>
  <si>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</si>
  <si>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</si>
  <si>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</si>
  <si>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</si>
  <si>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</si>
  <si>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</si>
  <si>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</si>
  <si>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</si>
  <si>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</si>
  <si>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</si>
  <si>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</si>
  <si>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</si>
  <si>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</si>
  <si>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</si>
  <si>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</si>
  <si>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</si>
  <si>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</si>
  <si>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</si>
  <si>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</si>
  <si>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</si>
  <si>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</si>
  <si>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</si>
  <si>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</si>
  <si>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</si>
  <si>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</si>
  <si>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</si>
  <si>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</si>
  <si>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</si>
  <si>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</si>
  <si>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</si>
  <si>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</si>
  <si>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</si>
  <si>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</si>
  <si>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</si>
  <si>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</si>
  <si>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</si>
  <si>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</si>
  <si>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</si>
  <si>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</si>
  <si>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</si>
  <si>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</si>
  <si>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</si>
  <si>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</si>
  <si>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</si>
  <si>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</si>
  <si>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</si>
  <si>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</si>
  <si>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</si>
  <si>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</si>
  <si>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</si>
  <si>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</si>
  <si>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</si>
  <si>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</si>
  <si>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</si>
  <si>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</si>
  <si>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</si>
  <si>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</si>
  <si>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</si>
  <si>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</si>
  <si>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</si>
  <si>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</si>
  <si>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</si>
  <si>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</si>
  <si>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</si>
  <si>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</si>
  <si>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</si>
  <si>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</si>
  <si>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</si>
  <si>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</si>
  <si>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</si>
  <si>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</si>
  <si>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</si>
  <si>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</si>
  <si>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</si>
  <si>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</si>
  <si>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</si>
  <si>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</si>
  <si>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</si>
  <si>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</si>
  <si>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</si>
  <si>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</si>
  <si>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</si>
  <si>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</si>
  <si>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</si>
  <si>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</si>
  <si>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</si>
  <si>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</si>
  <si>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</si>
  <si>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</si>
  <si>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</si>
  <si>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</si>
  <si>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</si>
  <si>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</si>
  <si>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</si>
  <si>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</si>
  <si>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</si>
  <si>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</si>
  <si>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</si>
  <si>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</si>
  <si>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</si>
  <si>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</si>
  <si>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</si>
  <si>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</si>
  <si>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</si>
  <si>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</si>
  <si>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</si>
  <si>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</si>
  <si>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</si>
  <si>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</si>
  <si>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</si>
  <si>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</si>
  <si>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</si>
  <si>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</si>
  <si>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</si>
  <si>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</si>
  <si>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</si>
  <si>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</si>
  <si>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</si>
  <si>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</si>
  <si>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</si>
  <si>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</si>
  <si>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</si>
  <si>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</si>
  <si>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</si>
  <si>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</si>
  <si>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</si>
  <si>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</si>
  <si>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</si>
  <si>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</si>
  <si>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</si>
  <si>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</si>
  <si>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</si>
  <si>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</si>
  <si>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</si>
  <si>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</si>
  <si>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</si>
  <si>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</si>
  <si>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</si>
  <si>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</si>
  <si>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</si>
  <si>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</si>
  <si>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</si>
  <si>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</si>
  <si>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</si>
  <si>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</si>
  <si>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</si>
  <si>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</si>
  <si>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</si>
  <si>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</si>
  <si>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</si>
  <si>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</si>
  <si>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</si>
  <si>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</si>
  <si>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</si>
  <si>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</si>
  <si>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</si>
  <si>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</si>
  <si>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</si>
  <si>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</si>
  <si>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</si>
  <si>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</si>
  <si>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</si>
  <si>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</si>
  <si>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</si>
  <si>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</si>
  <si>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</si>
  <si>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</si>
  <si>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</si>
  <si>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</si>
  <si>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</si>
  <si>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</si>
  <si>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</si>
  <si>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</si>
  <si>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</si>
  <si>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</si>
  <si>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</si>
  <si>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</si>
  <si>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</si>
  <si>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</si>
  <si>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</si>
  <si>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</si>
  <si>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</si>
  <si>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</si>
  <si>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</si>
  <si>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</si>
  <si>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</si>
  <si>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</si>
  <si>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</si>
  <si>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</si>
  <si>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</si>
  <si>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</si>
  <si>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</si>
  <si>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</si>
  <si>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</si>
  <si>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</si>
  <si>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</si>
  <si>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</si>
  <si>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</si>
  <si>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</si>
  <si>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</si>
  <si>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</si>
  <si>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</si>
  <si>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</si>
  <si>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</si>
  <si>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</si>
  <si>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</si>
  <si>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</si>
  <si>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</si>
  <si>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</si>
  <si>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</si>
  <si>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</si>
  <si>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</si>
  <si>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</si>
  <si>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</si>
  <si>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</si>
  <si>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</si>
  <si>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</si>
  <si>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</si>
  <si>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</si>
  <si>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</si>
  <si>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</si>
  <si>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</si>
  <si>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</si>
  <si>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</si>
  <si>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</si>
  <si>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</si>
  <si>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</si>
  <si>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</si>
  <si>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</si>
  <si>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</si>
  <si>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</si>
  <si>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</si>
  <si>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</si>
  <si>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</si>
  <si>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</si>
  <si>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</si>
  <si>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</si>
  <si>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</si>
  <si>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</si>
  <si>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</si>
  <si>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</si>
  <si>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</si>
  <si>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</si>
  <si>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</si>
  <si>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</si>
  <si>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</si>
  <si>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</si>
  <si>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</si>
  <si>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</si>
  <si>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</si>
  <si>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</si>
  <si>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</si>
  <si>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</si>
  <si>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</si>
  <si>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</si>
  <si>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</si>
  <si>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</si>
  <si>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</si>
  <si>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</si>
  <si>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</si>
  <si>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</si>
  <si>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</si>
  <si>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</si>
  <si>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</si>
  <si>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</si>
  <si>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</si>
  <si>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</si>
  <si>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</si>
  <si>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</si>
  <si>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</si>
  <si>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</si>
  <si>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</si>
  <si>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</si>
  <si>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</si>
  <si>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</si>
  <si>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</si>
  <si>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</si>
  <si>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</si>
  <si>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</si>
  <si>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</si>
  <si>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</si>
  <si>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</si>
  <si>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</si>
  <si>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</si>
  <si>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</si>
  <si>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</si>
  <si>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</si>
  <si>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</si>
  <si>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</si>
  <si>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</si>
  <si>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</si>
  <si>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</si>
  <si>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</si>
  <si>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</si>
  <si>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</si>
  <si>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</si>
  <si>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</si>
  <si>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</si>
  <si>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</si>
  <si>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</si>
  <si>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</si>
  <si>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</si>
  <si>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</si>
  <si>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</si>
  <si>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</si>
  <si>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</si>
  <si>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</si>
  <si>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</si>
  <si>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</si>
  <si>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</si>
  <si>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</si>
  <si>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</si>
  <si>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</si>
  <si>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</si>
  <si>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</si>
  <si>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</si>
  <si>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</si>
  <si>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</si>
  <si>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</si>
  <si>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</si>
  <si>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</si>
  <si>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</si>
  <si>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</si>
  <si>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</si>
  <si>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</si>
  <si>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</si>
  <si>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</si>
  <si>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</si>
  <si>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</si>
  <si>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</si>
  <si>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</si>
  <si>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</si>
  <si>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</si>
  <si>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</si>
  <si>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</si>
  <si>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</si>
  <si>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</si>
  <si>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</si>
  <si>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</si>
  <si>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</si>
  <si>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</si>
  <si>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</si>
  <si>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</si>
  <si>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</si>
  <si>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</si>
  <si>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</si>
  <si>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</si>
  <si>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</si>
  <si>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</si>
  <si>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</si>
  <si>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</si>
  <si>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</si>
  <si>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</si>
  <si>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</si>
  <si>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</si>
  <si>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</si>
  <si>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</si>
  <si>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</si>
  <si>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</si>
  <si>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</si>
  <si>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</si>
  <si>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</si>
  <si>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</si>
  <si>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</si>
  <si>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</si>
  <si>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</si>
  <si>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</si>
  <si>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</si>
  <si>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</si>
  <si>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</si>
  <si>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</si>
  <si>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</si>
  <si>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</si>
  <si>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</si>
  <si>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</si>
  <si>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</si>
  <si>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</si>
  <si>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</si>
  <si>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</si>
  <si>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</si>
  <si>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</si>
  <si>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</si>
  <si>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</si>
  <si>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</si>
  <si>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</si>
  <si>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</si>
  <si>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</si>
  <si>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</si>
  <si>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</si>
  <si>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</si>
  <si>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</si>
  <si>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</si>
  <si>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</si>
  <si>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</si>
  <si>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</si>
  <si>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</si>
  <si>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</si>
  <si>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</si>
  <si>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</si>
  <si>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</si>
  <si>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</si>
  <si>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</si>
  <si>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</si>
  <si>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</si>
  <si>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</si>
  <si>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</si>
  <si>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</si>
  <si>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</si>
  <si>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</si>
  <si>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</si>
  <si>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</si>
  <si>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</si>
  <si>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</si>
  <si>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</si>
  <si>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</si>
  <si>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</si>
  <si>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</si>
  <si>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</si>
  <si>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</si>
  <si>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</si>
  <si>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</si>
  <si>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</si>
  <si>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</si>
  <si>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</si>
  <si>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</si>
  <si>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</si>
  <si>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</si>
  <si>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</si>
  <si>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</si>
  <si>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</si>
  <si>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</si>
  <si>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</si>
  <si>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</si>
  <si>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</si>
  <si>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</si>
  <si>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</si>
  <si>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</si>
  <si>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</si>
  <si>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</si>
  <si>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</si>
  <si>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</si>
  <si>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</si>
  <si>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</si>
  <si>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</si>
  <si>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</si>
  <si>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</si>
  <si>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</si>
  <si>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</si>
  <si>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</si>
  <si>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</si>
  <si>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</si>
  <si>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</si>
  <si>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</si>
  <si>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</si>
  <si>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</si>
  <si>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</si>
  <si>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</si>
  <si>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</si>
  <si>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</si>
  <si>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</si>
  <si>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</si>
  <si>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</si>
  <si>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</si>
  <si>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</si>
  <si>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</si>
  <si>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</si>
  <si>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</si>
  <si>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</si>
  <si>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</si>
  <si>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</si>
  <si>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</si>
  <si>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</si>
  <si>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</si>
  <si>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</si>
  <si>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</si>
  <si>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</si>
  <si>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</si>
  <si>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</si>
  <si>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</si>
  <si>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</si>
  <si>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</si>
  <si>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</si>
  <si>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</si>
  <si>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</si>
  <si>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</si>
  <si>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</si>
  <si>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</si>
  <si>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</si>
  <si>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</si>
  <si>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</si>
  <si>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</si>
  <si>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</si>
  <si>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</si>
  <si>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</si>
  <si>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</si>
  <si>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</si>
  <si>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</si>
  <si>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</si>
  <si>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</si>
  <si>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</si>
  <si>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</si>
  <si>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</si>
  <si>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</si>
  <si>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</si>
  <si>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</si>
  <si>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</si>
  <si>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</si>
  <si>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</si>
  <si>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</si>
  <si>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</si>
  <si>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</si>
  <si>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</si>
  <si>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</si>
  <si>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</si>
  <si>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</si>
  <si>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</si>
  <si>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</si>
  <si>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</si>
  <si>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</si>
  <si>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</si>
  <si>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</si>
  <si>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</si>
  <si>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</si>
  <si>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</si>
  <si>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</si>
  <si>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</si>
  <si>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</si>
  <si>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</si>
  <si>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</si>
  <si>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</si>
  <si>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</si>
  <si>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</si>
  <si>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</si>
  <si>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</si>
  <si>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</si>
  <si>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</si>
  <si>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</si>
  <si>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</si>
  <si>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</si>
  <si>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</si>
  <si>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</si>
  <si>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</si>
  <si>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</si>
  <si>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</si>
  <si>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</si>
  <si>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</si>
  <si>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</si>
  <si>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</si>
  <si>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</si>
  <si>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</si>
  <si>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</si>
  <si>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</si>
  <si>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</si>
  <si>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</si>
  <si>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</si>
  <si>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</si>
  <si>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</si>
  <si>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</si>
  <si>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</si>
  <si>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</si>
  <si>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</si>
  <si>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</si>
  <si>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</si>
  <si>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</si>
  <si>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</si>
  <si>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</si>
  <si>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</si>
  <si>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</si>
  <si>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</si>
  <si>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</si>
  <si>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</si>
  <si>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</si>
  <si>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</si>
  <si>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</si>
  <si>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</si>
  <si>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</si>
  <si>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</si>
  <si>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</si>
  <si>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</si>
  <si>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</si>
  <si>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</si>
  <si>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</si>
  <si>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</si>
  <si>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</si>
  <si>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</si>
  <si>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</si>
  <si>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</si>
  <si>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</si>
  <si>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</si>
  <si>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</si>
  <si>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</si>
  <si>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</si>
  <si>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</si>
  <si>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</si>
  <si>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</si>
  <si>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</si>
  <si>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</si>
  <si>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</si>
  <si>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</si>
  <si>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</si>
  <si>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</si>
  <si>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</si>
  <si>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</si>
  <si>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</si>
  <si>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</si>
  <si>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</si>
  <si>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</si>
  <si>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</si>
  <si>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</si>
  <si>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</si>
  <si>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</si>
  <si>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</si>
  <si>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</si>
  <si>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</si>
  <si>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</si>
  <si>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</si>
  <si>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</si>
  <si>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</si>
  <si>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</si>
  <si>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</si>
  <si>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</si>
  <si>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</si>
  <si>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</si>
  <si>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</si>
  <si>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</si>
  <si>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</si>
  <si>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</si>
  <si>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</si>
  <si>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</si>
  <si>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</si>
  <si>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</si>
  <si>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</si>
  <si>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</si>
  <si>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</si>
  <si>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</si>
  <si>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</si>
  <si>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</si>
  <si>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</si>
  <si>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</si>
  <si>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</si>
  <si>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</si>
  <si>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</si>
  <si>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</si>
  <si>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</si>
  <si>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</si>
  <si>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</si>
  <si>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</si>
  <si>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</si>
  <si>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</si>
  <si>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</si>
  <si>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</si>
  <si>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</si>
  <si>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</si>
  <si>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</si>
  <si>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</si>
  <si>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</si>
  <si>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</si>
  <si>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</si>
  <si>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</si>
  <si>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</si>
  <si>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</si>
  <si>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</si>
  <si>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</si>
  <si>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</si>
  <si>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</si>
  <si>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</si>
  <si>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</si>
  <si>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</si>
  <si>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</si>
  <si>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</si>
  <si>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</si>
  <si>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</si>
  <si>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</si>
  <si>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</si>
  <si>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</si>
  <si>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</si>
  <si>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</si>
  <si>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</si>
  <si>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</si>
  <si>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</si>
  <si>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</si>
  <si>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</si>
  <si>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</si>
  <si>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</si>
  <si>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</si>
  <si>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</si>
  <si>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</si>
  <si>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</si>
  <si>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</si>
  <si>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</si>
  <si>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</si>
  <si>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</si>
  <si>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</si>
  <si>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</si>
  <si>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</si>
  <si>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</si>
  <si>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</si>
  <si>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</si>
  <si>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</si>
  <si>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</si>
  <si>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</si>
  <si>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</si>
  <si>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</si>
  <si>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</si>
  <si>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</si>
  <si>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</si>
  <si>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</si>
  <si>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</si>
  <si>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</si>
  <si>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</si>
  <si>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</si>
  <si>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</si>
  <si>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</si>
  <si>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</si>
  <si>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</si>
  <si>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</si>
  <si>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</si>
  <si>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</si>
  <si>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</si>
  <si>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</si>
  <si>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</si>
  <si>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</si>
  <si>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</si>
  <si>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</si>
  <si>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</si>
  <si>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</si>
  <si>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</si>
  <si>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</si>
  <si>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</si>
  <si>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</si>
  <si>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</si>
  <si>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</si>
  <si>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</si>
  <si>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</si>
  <si>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</si>
  <si>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</si>
  <si>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</si>
  <si>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</si>
  <si>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</si>
  <si>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</si>
  <si>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</si>
  <si>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</si>
  <si>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</si>
  <si>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</si>
  <si>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</si>
  <si>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</si>
  <si>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</si>
  <si>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</si>
  <si>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</si>
  <si>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</si>
  <si>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</si>
  <si>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</si>
  <si>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</si>
  <si>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</si>
  <si>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</si>
  <si>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</si>
  <si>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</si>
  <si>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</si>
  <si>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</si>
  <si>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</si>
  <si>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</si>
  <si>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</si>
  <si>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</si>
  <si>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</si>
  <si>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</si>
  <si>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</si>
  <si>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</si>
  <si>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</si>
  <si>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</si>
  <si>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</si>
  <si>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</si>
  <si>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</si>
  <si>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</si>
  <si>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</si>
  <si>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</si>
  <si>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</si>
  <si>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</si>
  <si>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</si>
  <si>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</si>
  <si>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</si>
  <si>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</si>
  <si>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</si>
  <si>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</si>
  <si>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</si>
  <si>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</si>
  <si>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</si>
  <si>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</si>
  <si>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</si>
  <si>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</si>
  <si>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</si>
  <si>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</si>
  <si>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</si>
  <si>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</si>
  <si>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</si>
  <si>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</si>
  <si>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</si>
  <si>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</si>
  <si>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</si>
  <si>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</si>
  <si>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</si>
  <si>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</si>
  <si>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</si>
  <si>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</si>
  <si>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</si>
  <si>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</si>
  <si>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</si>
  <si>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</si>
  <si>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</si>
  <si>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</si>
  <si>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</si>
  <si>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</si>
  <si>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</si>
  <si>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</si>
  <si>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</si>
  <si>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</si>
  <si>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</si>
  <si>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</si>
  <si>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</si>
  <si>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</si>
  <si>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</si>
  <si>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</si>
  <si>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</si>
  <si>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</si>
  <si>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</si>
  <si>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</si>
  <si>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</si>
  <si>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</si>
  <si>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</si>
  <si>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</si>
  <si>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</si>
  <si>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</si>
  <si>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</si>
  <si>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</si>
  <si>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</si>
  <si>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</si>
  <si>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</si>
  <si>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</si>
  <si>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</si>
  <si>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</si>
  <si>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</si>
  <si>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</si>
  <si>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</si>
  <si>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</si>
  <si>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</si>
  <si>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</si>
  <si>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</si>
  <si>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</si>
  <si>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</si>
  <si>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</si>
  <si>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</si>
  <si>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</si>
  <si>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</si>
  <si>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</si>
  <si>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</si>
  <si>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</si>
  <si>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</si>
  <si>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</si>
  <si>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</si>
  <si>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</si>
  <si>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</si>
  <si>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</si>
  <si>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</si>
  <si>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</si>
  <si>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</si>
  <si>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</si>
  <si>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</si>
  <si>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</si>
  <si>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</si>
  <si>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</si>
  <si>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</si>
  <si>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</si>
  <si>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</si>
  <si>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</si>
  <si>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</si>
  <si>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</si>
  <si>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</si>
  <si>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</si>
  <si>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</si>
  <si>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</si>
  <si>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</si>
  <si>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</si>
  <si>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</si>
  <si>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</si>
  <si>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</si>
  <si>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</si>
  <si>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</si>
  <si>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</si>
  <si>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</si>
  <si>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</si>
  <si>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</si>
  <si>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</si>
  <si>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</si>
  <si>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</si>
  <si>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</si>
  <si>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</si>
  <si>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</si>
  <si>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</si>
  <si>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</si>
  <si>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</si>
  <si>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</si>
  <si>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</si>
  <si>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</si>
  <si>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</si>
  <si>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</si>
  <si>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</si>
  <si>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</si>
  <si>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</si>
  <si>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</si>
  <si>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</si>
  <si>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</si>
  <si>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</si>
  <si>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</si>
  <si>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</si>
  <si>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</si>
  <si>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</si>
  <si>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</si>
  <si>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</si>
  <si>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</si>
  <si>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</si>
  <si>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</si>
  <si>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</si>
  <si>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</si>
  <si>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</si>
  <si>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</si>
  <si>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</si>
  <si>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</si>
  <si>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</si>
  <si>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</si>
  <si>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</si>
  <si>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</si>
  <si>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</si>
  <si>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</si>
  <si>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</si>
  <si>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</si>
  <si>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</si>
  <si>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</si>
  <si>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</si>
  <si>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</si>
  <si>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</si>
  <si>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</si>
  <si>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</si>
  <si>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</si>
  <si>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</si>
  <si>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</si>
  <si>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</si>
  <si>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</si>
  <si>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</si>
  <si>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</si>
  <si>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</si>
  <si>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</si>
  <si>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</si>
  <si>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</si>
  <si>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</si>
  <si>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</si>
  <si>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</si>
  <si>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</si>
  <si>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</si>
  <si>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</si>
  <si>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</si>
  <si>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</si>
  <si>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</si>
  <si>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</si>
  <si>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</si>
  <si>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</si>
  <si>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</si>
  <si>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</si>
  <si>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</si>
  <si>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</si>
  <si>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</si>
  <si>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</si>
  <si>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</si>
  <si>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</si>
  <si>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</si>
  <si>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</si>
  <si>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</si>
  <si>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</si>
  <si>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</si>
  <si>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</si>
  <si>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</si>
  <si>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</si>
  <si>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</si>
  <si>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</si>
  <si>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</si>
  <si>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</si>
  <si>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</si>
  <si>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</si>
  <si>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</si>
  <si>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</si>
  <si>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</si>
  <si>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</si>
  <si>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</si>
  <si>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</si>
  <si>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</si>
  <si>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</si>
  <si>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</si>
  <si>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</si>
  <si>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</si>
  <si>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</si>
  <si>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</si>
  <si>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</si>
  <si>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</si>
  <si>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</si>
  <si>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</si>
  <si>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</si>
  <si>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</si>
  <si>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</si>
  <si>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</si>
  <si>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</si>
  <si>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</si>
  <si>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</si>
  <si>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</si>
  <si>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</si>
  <si>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</si>
  <si>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</si>
  <si>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</si>
  <si>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</si>
  <si>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</si>
  <si>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</si>
  <si>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</si>
  <si>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</si>
  <si>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</si>
  <si>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</si>
  <si>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</si>
  <si>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</si>
  <si>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</si>
  <si>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</si>
  <si>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</si>
  <si>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</si>
  <si>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</si>
  <si>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</si>
  <si>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</si>
  <si>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</si>
  <si>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</si>
  <si>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</si>
  <si>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</si>
  <si>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</si>
  <si>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</si>
  <si>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</si>
  <si>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</si>
  <si>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</si>
  <si>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</si>
  <si>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</si>
  <si>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</si>
  <si>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</si>
  <si>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</si>
  <si>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</si>
  <si>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</si>
  <si>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</si>
  <si>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</si>
  <si>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</si>
  <si>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</si>
  <si>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</si>
  <si>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</si>
  <si>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</si>
  <si>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</si>
  <si>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</si>
  <si>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</si>
  <si>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</si>
  <si>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</si>
  <si>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</si>
  <si>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</si>
  <si>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</si>
  <si>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</si>
  <si>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</si>
  <si>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</si>
  <si>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</si>
  <si>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</si>
  <si>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</si>
  <si>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</si>
  <si>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</si>
  <si>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</si>
  <si>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</si>
  <si>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</si>
  <si>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</si>
  <si>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</si>
  <si>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</si>
  <si>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</si>
  <si>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</si>
  <si>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</si>
  <si>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</si>
  <si>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</si>
  <si>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</si>
  <si>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</si>
  <si>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</si>
  <si>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</si>
  <si>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</si>
  <si>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</si>
  <si>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</si>
  <si>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</si>
  <si>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</si>
  <si>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</si>
  <si>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</si>
  <si>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</si>
  <si>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</si>
  <si>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</si>
  <si>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</si>
  <si>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</si>
  <si>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</si>
  <si>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</si>
  <si>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</si>
  <si>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</si>
  <si>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</si>
  <si>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</si>
  <si>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</si>
  <si>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</si>
  <si>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</si>
  <si>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</si>
  <si>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</si>
  <si>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</si>
  <si>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</si>
  <si>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</si>
  <si>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</si>
  <si>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</si>
  <si>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</si>
  <si>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</si>
  <si>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</si>
  <si>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</si>
  <si>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</si>
  <si>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</si>
  <si>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</si>
  <si>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</si>
  <si>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</si>
  <si>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</si>
  <si>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</si>
  <si>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</si>
  <si>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</si>
  <si>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</si>
  <si>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</si>
  <si>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</si>
  <si>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</si>
  <si>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</si>
  <si>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</si>
  <si>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</si>
  <si>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</si>
  <si>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</si>
  <si>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</si>
  <si>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</si>
  <si>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</si>
  <si>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</si>
  <si>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</si>
  <si>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</si>
  <si>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</si>
  <si>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</si>
  <si>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</si>
  <si>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</si>
  <si>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</si>
  <si>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</si>
  <si>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</si>
  <si>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</si>
  <si>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</si>
  <si>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</si>
  <si>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</si>
  <si>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</si>
  <si>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</si>
  <si>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</si>
  <si>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</si>
  <si>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</si>
  <si>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</si>
  <si>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</si>
  <si>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</si>
  <si>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</si>
  <si>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</si>
  <si>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</si>
  <si>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</si>
  <si>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</si>
  <si>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</si>
  <si>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</si>
  <si>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</si>
  <si>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</si>
  <si>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</si>
  <si>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</si>
  <si>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</si>
  <si>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</si>
  <si>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</si>
  <si>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</si>
  <si>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</si>
  <si>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</si>
  <si>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</si>
  <si>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</si>
  <si>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</si>
  <si>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</si>
  <si>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</si>
  <si>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</si>
  <si>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</si>
  <si>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</si>
  <si>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</si>
  <si>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</si>
  <si>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</si>
  <si>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</si>
  <si>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</si>
  <si>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</si>
  <si>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</si>
  <si>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</si>
  <si>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</si>
  <si>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</si>
  <si>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</si>
  <si>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</si>
  <si>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</si>
  <si>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</si>
  <si>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</si>
  <si>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</si>
  <si>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</si>
  <si>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</si>
  <si>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</si>
  <si>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</si>
  <si>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</si>
  <si>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</si>
  <si>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</si>
  <si>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</si>
  <si>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</si>
  <si>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</si>
  <si>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</si>
  <si>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</si>
  <si>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</si>
  <si>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</si>
  <si>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</si>
  <si>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</si>
  <si>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</si>
  <si>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</si>
  <si>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</si>
  <si>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</si>
  <si>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</si>
  <si>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</si>
  <si>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</si>
  <si>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</si>
  <si>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</si>
  <si>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</si>
  <si>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</si>
  <si>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</si>
  <si>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</si>
  <si>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</si>
  <si>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</si>
  <si>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</si>
  <si>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</si>
  <si>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</si>
  <si>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</si>
  <si>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</si>
  <si>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</si>
  <si>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</si>
  <si>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</si>
  <si>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</si>
  <si>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</si>
  <si>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</si>
  <si>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</si>
  <si>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</si>
  <si>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</si>
  <si>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</si>
  <si>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</si>
  <si>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</si>
  <si>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</si>
  <si>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</si>
  <si>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</si>
  <si>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</si>
  <si>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</si>
  <si>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</si>
  <si>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</si>
  <si>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</si>
  <si>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</si>
  <si>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</si>
  <si>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</si>
  <si>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</si>
  <si>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</si>
  <si>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</si>
  <si>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</si>
  <si>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</si>
  <si>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</si>
  <si>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</si>
  <si>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</si>
  <si>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</si>
  <si>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</si>
  <si>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</si>
  <si>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</si>
  <si>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</si>
  <si>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</si>
  <si>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</si>
  <si>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</si>
  <si>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</si>
  <si>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</si>
  <si>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</si>
  <si>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</si>
  <si>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</si>
  <si>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</si>
  <si>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</si>
  <si>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</si>
  <si>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</si>
  <si>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</si>
  <si>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</si>
  <si>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</si>
  <si>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</si>
  <si>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</si>
  <si>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</si>
  <si>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</si>
  <si>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</si>
  <si>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</si>
  <si>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</si>
  <si>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</si>
  <si>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</si>
  <si>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</si>
  <si>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</si>
  <si>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</si>
  <si>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</si>
  <si>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</si>
  <si>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</si>
  <si>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</si>
  <si>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</si>
  <si>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</si>
  <si>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</si>
  <si>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</si>
  <si>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</si>
  <si>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</si>
  <si>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</si>
  <si>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</si>
  <si>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</si>
  <si>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</si>
  <si>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</si>
  <si>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</si>
  <si>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</si>
  <si>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</si>
  <si>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</si>
  <si>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</si>
  <si>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</si>
  <si>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</si>
  <si>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</si>
  <si>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</si>
  <si>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</si>
  <si>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</si>
  <si>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</si>
  <si>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</si>
  <si>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</si>
  <si>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</si>
  <si>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</si>
  <si>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</si>
  <si>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</si>
  <si>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</si>
  <si>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</si>
  <si>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</si>
  <si>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</si>
  <si>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</si>
  <si>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</si>
  <si>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</si>
  <si>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</si>
  <si>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</si>
  <si>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</si>
  <si>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</si>
  <si>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</si>
  <si>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</si>
  <si>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</si>
  <si>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</si>
  <si>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</si>
  <si>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</si>
  <si>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</si>
  <si>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</si>
  <si>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</si>
  <si>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</si>
  <si>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</si>
  <si>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</si>
  <si>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</si>
  <si>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</si>
  <si>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</si>
  <si>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</si>
  <si>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</si>
  <si>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</si>
  <si>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</si>
  <si>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</si>
  <si>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</si>
  <si>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</si>
  <si>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</si>
  <si>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</si>
  <si>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</si>
  <si>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</si>
  <si>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</si>
  <si>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</si>
  <si>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</si>
  <si>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</si>
  <si>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</si>
  <si>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</si>
  <si>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</si>
  <si>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</si>
  <si>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</si>
  <si>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</si>
  <si>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</si>
  <si>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</si>
  <si>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</si>
  <si>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</si>
  <si>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</si>
  <si>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</si>
  <si>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</si>
  <si>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</si>
  <si>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</si>
  <si>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</si>
  <si>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</si>
  <si>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</si>
  <si>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</si>
  <si>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</si>
  <si>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</si>
  <si>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</si>
  <si>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</si>
  <si>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</si>
  <si>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</si>
  <si>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</si>
  <si>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</si>
  <si>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</si>
  <si>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</si>
  <si>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</si>
  <si>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</si>
  <si>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</si>
  <si>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</si>
  <si>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</si>
  <si>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</si>
  <si>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</si>
  <si>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</si>
  <si>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</si>
  <si>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</si>
  <si>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</si>
  <si>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</si>
  <si>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</si>
  <si>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</si>
  <si>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</si>
  <si>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</si>
  <si>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</si>
  <si>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</si>
  <si>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</si>
  <si>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</si>
  <si>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</si>
  <si>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</si>
  <si>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</si>
  <si>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</si>
  <si>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</si>
  <si>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</si>
  <si>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</si>
  <si>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</si>
  <si>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</si>
  <si>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</si>
  <si>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</si>
  <si>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</si>
  <si>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</si>
  <si>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</si>
  <si>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</si>
  <si>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</si>
  <si>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</si>
  <si>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</si>
  <si>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</si>
  <si>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</si>
  <si>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</si>
  <si>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</si>
  <si>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</si>
  <si>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</si>
  <si>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</si>
  <si>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</si>
  <si>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</si>
  <si>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</si>
  <si>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</si>
  <si>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</si>
  <si>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</si>
  <si>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</si>
  <si>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</si>
  <si>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</si>
  <si>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</si>
  <si>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</si>
  <si>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</si>
  <si>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</si>
  <si>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</si>
  <si>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</si>
  <si>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</si>
  <si>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</si>
  <si>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</si>
  <si>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</si>
  <si>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</si>
  <si>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</si>
  <si>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</si>
  <si>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</si>
  <si>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</si>
  <si>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</si>
  <si>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</si>
  <si>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</si>
  <si>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</si>
  <si>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</si>
  <si>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</si>
  <si>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</si>
  <si>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</si>
  <si>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</si>
  <si>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</si>
  <si>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</si>
  <si>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</si>
  <si>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</si>
  <si>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</si>
  <si>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</si>
  <si>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</si>
  <si>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</si>
  <si>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</si>
  <si>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</si>
  <si>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</si>
  <si>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</si>
  <si>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</si>
  <si>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</si>
  <si>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</si>
  <si>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</si>
  <si>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</si>
  <si>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</si>
  <si>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</si>
  <si>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</si>
  <si>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</si>
  <si>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</si>
  <si>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</si>
  <si>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</si>
  <si>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</si>
  <si>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</si>
  <si>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</si>
  <si>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</si>
  <si>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</si>
  <si>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</si>
  <si>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</si>
  <si>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</si>
  <si>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</si>
  <si>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</si>
  <si>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</si>
  <si>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</si>
  <si>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</si>
  <si>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</si>
  <si>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</si>
  <si>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</si>
  <si>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</si>
  <si>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</si>
  <si>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</si>
  <si>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</si>
  <si>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</si>
  <si>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</si>
  <si>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</si>
  <si>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</si>
  <si>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</si>
  <si>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</si>
  <si>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</si>
  <si>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</si>
  <si>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</si>
  <si>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</si>
  <si>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</si>
  <si>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</si>
  <si>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</si>
  <si>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</si>
  <si>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</si>
  <si>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</si>
  <si>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</si>
  <si>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</si>
  <si>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</si>
  <si>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</si>
  <si>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</si>
  <si>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</si>
  <si>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</si>
  <si>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</si>
  <si>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</si>
  <si>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</si>
  <si>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</si>
  <si>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</si>
  <si>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</si>
  <si>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</si>
  <si>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</si>
  <si>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</si>
  <si>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</si>
  <si>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</si>
  <si>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</si>
  <si>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</si>
  <si>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</si>
  <si>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</si>
  <si>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</si>
  <si>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</si>
  <si>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</si>
  <si>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</si>
  <si>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</si>
  <si>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</si>
  <si>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</si>
  <si>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</si>
  <si>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</si>
  <si>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</si>
  <si>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</si>
  <si>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</si>
  <si>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</si>
  <si>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</si>
  <si>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</si>
  <si>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</si>
  <si>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</si>
  <si>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</si>
  <si>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</si>
  <si>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</si>
  <si>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</si>
  <si>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</si>
  <si>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</si>
  <si>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</si>
  <si>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</si>
  <si>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</si>
  <si>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</si>
  <si>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</si>
  <si>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</si>
  <si>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</si>
  <si>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</si>
  <si>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</si>
  <si>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</si>
  <si>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</si>
  <si>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</si>
  <si>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</si>
  <si>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</si>
  <si>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</si>
  <si>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</si>
  <si>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</si>
  <si>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</si>
  <si>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</si>
  <si>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</si>
  <si>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</si>
  <si>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</si>
  <si>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</si>
  <si>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</si>
  <si>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</si>
  <si>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</si>
  <si>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</si>
  <si>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</si>
  <si>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</si>
  <si>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</si>
  <si>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</si>
  <si>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</si>
  <si>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</si>
  <si>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</si>
  <si>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</si>
  <si>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</si>
  <si>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</si>
  <si>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</si>
  <si>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</si>
  <si>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</si>
  <si>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</si>
  <si>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</si>
  <si>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</si>
  <si>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</si>
  <si>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</si>
  <si>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</si>
  <si>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</si>
  <si>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</si>
  <si>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</si>
  <si>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</si>
  <si>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</si>
  <si>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</si>
  <si>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</si>
  <si>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</si>
  <si>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</si>
  <si>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</si>
  <si>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</si>
  <si>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</si>
  <si>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</si>
  <si>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</si>
  <si>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</si>
  <si>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</si>
  <si>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</si>
  <si>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</si>
  <si>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</si>
  <si>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</si>
  <si>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</si>
  <si>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</si>
  <si>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</si>
  <si>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</si>
  <si>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</si>
  <si>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</si>
  <si>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</si>
  <si>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</si>
  <si>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</si>
  <si>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</si>
  <si>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</si>
  <si>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</si>
  <si>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</si>
  <si>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</si>
  <si>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</si>
  <si>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</si>
  <si>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</si>
  <si>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</si>
  <si>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</si>
  <si>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</si>
  <si>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</si>
  <si>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</si>
  <si>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</si>
  <si>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</si>
  <si>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</si>
  <si>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</si>
  <si>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</si>
  <si>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</si>
  <si>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</si>
  <si>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</si>
  <si>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</si>
  <si>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</si>
  <si>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</si>
  <si>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</si>
  <si>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</si>
  <si>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</si>
  <si>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</si>
  <si>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</si>
  <si>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</si>
  <si>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</si>
  <si>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</si>
  <si>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</si>
  <si>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</si>
  <si>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</si>
  <si>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</si>
  <si>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</si>
  <si>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</si>
  <si>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</si>
  <si>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</si>
  <si>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</si>
  <si>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</si>
  <si>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</si>
  <si>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</si>
  <si>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</si>
  <si>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</si>
  <si>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</si>
  <si>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</si>
  <si>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</si>
  <si>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</si>
  <si>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</si>
  <si>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</si>
  <si>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</si>
  <si>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</si>
  <si>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</si>
  <si>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</si>
  <si>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</si>
  <si>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</si>
  <si>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</si>
  <si>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</si>
  <si>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</si>
  <si>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</si>
  <si>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</si>
  <si>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</si>
  <si>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</si>
  <si>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</si>
  <si>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</si>
  <si>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</si>
  <si>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</si>
  <si>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</si>
  <si>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</si>
  <si>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</si>
  <si>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</si>
  <si>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</si>
  <si>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</si>
  <si>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</si>
  <si>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</si>
  <si>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</si>
  <si>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</si>
  <si>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</si>
  <si>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</si>
  <si>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</si>
  <si>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</si>
  <si>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</si>
  <si>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</si>
  <si>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</si>
  <si>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</si>
  <si>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</si>
  <si>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</si>
  <si>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</si>
  <si>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</si>
  <si>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</si>
  <si>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</si>
  <si>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</si>
  <si>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</si>
  <si>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</si>
  <si>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</si>
  <si>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</si>
  <si>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</si>
  <si>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</si>
  <si>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</si>
  <si>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</si>
  <si>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</si>
  <si>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</si>
  <si>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</si>
  <si>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</si>
  <si>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</si>
  <si>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</si>
  <si>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</si>
  <si>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</si>
  <si>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</si>
  <si>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</si>
  <si>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</si>
  <si>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</si>
  <si>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</si>
  <si>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</si>
  <si>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</si>
  <si>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</si>
  <si>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</si>
  <si>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</si>
  <si>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</si>
  <si>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</si>
  <si>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</si>
  <si>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</si>
  <si>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</si>
  <si>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</si>
  <si>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</si>
  <si>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</si>
  <si>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</si>
  <si>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</si>
  <si>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</si>
  <si>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</si>
  <si>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</si>
  <si>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</si>
  <si>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</si>
  <si>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</si>
  <si>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</si>
  <si>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</si>
  <si>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</si>
  <si>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</si>
  <si>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</si>
  <si>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</si>
  <si>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</si>
  <si>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</si>
  <si>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</si>
  <si>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</si>
  <si>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</si>
  <si>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</si>
  <si>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</si>
  <si>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</si>
  <si>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</si>
  <si>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</si>
  <si>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</si>
  <si>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</si>
  <si>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</si>
  <si>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</si>
  <si>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</si>
  <si>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</si>
  <si>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</si>
  <si>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</si>
  <si>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</si>
  <si>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</si>
  <si>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</si>
  <si>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</si>
  <si>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</si>
  <si>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</si>
  <si>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</si>
  <si>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</si>
  <si>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</si>
  <si>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</si>
  <si>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</si>
  <si>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</si>
  <si>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</si>
  <si>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</si>
  <si>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</si>
  <si>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</si>
  <si>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</si>
  <si>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</si>
  <si>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</si>
  <si>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</si>
  <si>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</si>
  <si>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</si>
  <si>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</si>
  <si>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</si>
  <si>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</si>
  <si>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</si>
  <si>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</si>
  <si>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</si>
  <si>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</si>
  <si>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</si>
  <si>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</si>
  <si>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</si>
  <si>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</si>
  <si>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</si>
  <si>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</si>
  <si>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</si>
  <si>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</si>
  <si>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</si>
  <si>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</si>
  <si>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</si>
  <si>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</si>
  <si>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</si>
  <si>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</si>
  <si>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</si>
  <si>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</si>
  <si>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</si>
  <si>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</si>
  <si>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</si>
  <si>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</si>
  <si>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</si>
  <si>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</si>
  <si>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</si>
  <si>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</si>
  <si>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</si>
  <si>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</si>
  <si>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</si>
  <si>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</si>
  <si>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</si>
  <si>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</si>
  <si>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</si>
  <si>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</si>
  <si>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</si>
  <si>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</si>
  <si>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</si>
  <si>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</si>
  <si>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</si>
  <si>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</si>
  <si>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</si>
  <si>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</si>
  <si>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</si>
  <si>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</si>
  <si>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</si>
  <si>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</si>
  <si>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</si>
  <si>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</si>
  <si>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</si>
  <si>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</si>
  <si>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</si>
  <si>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</si>
  <si>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</si>
  <si>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</si>
  <si>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</si>
  <si>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</si>
  <si>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</si>
  <si>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</si>
  <si>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</si>
  <si>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</si>
  <si>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</si>
  <si>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</si>
  <si>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</si>
  <si>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</si>
  <si>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</si>
  <si>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</si>
  <si>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</si>
  <si>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</si>
  <si>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</si>
  <si>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</si>
  <si>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</si>
  <si>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</si>
  <si>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</si>
  <si>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</si>
  <si>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</si>
  <si>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</si>
  <si>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</si>
  <si>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</si>
  <si>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</si>
  <si>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</si>
  <si>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</si>
  <si>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</si>
  <si>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</si>
  <si>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</si>
  <si>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</si>
  <si>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</si>
  <si>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</si>
  <si>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</si>
  <si>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</si>
  <si>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</si>
  <si>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</si>
  <si>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</si>
  <si>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</si>
  <si>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</si>
  <si>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</si>
  <si>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</si>
  <si>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</si>
  <si>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</si>
  <si>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</si>
  <si>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</si>
  <si>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</si>
  <si>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</si>
  <si>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</si>
  <si>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</si>
  <si>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</si>
  <si>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</si>
  <si>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</si>
  <si>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</si>
  <si>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</si>
  <si>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</si>
  <si>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</si>
  <si>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</si>
  <si>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</si>
  <si>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</si>
  <si>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</si>
  <si>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</si>
  <si>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</si>
  <si>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</si>
  <si>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</si>
  <si>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</si>
  <si>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</si>
  <si>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</si>
  <si>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</si>
  <si>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</si>
  <si>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</si>
  <si>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</si>
  <si>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</si>
  <si>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</si>
  <si>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</si>
  <si>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</si>
  <si>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</si>
  <si>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</si>
  <si>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</si>
  <si>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</si>
  <si>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</si>
  <si>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</si>
  <si>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</si>
  <si>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</si>
  <si>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</si>
  <si>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</si>
  <si>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</si>
  <si>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</si>
  <si>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</si>
  <si>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</si>
  <si>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</si>
  <si>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</si>
  <si>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</si>
  <si>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</si>
  <si>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</si>
  <si>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</si>
  <si>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</si>
  <si>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</si>
  <si>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</si>
  <si>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</si>
  <si>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</si>
  <si>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</si>
  <si>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</si>
  <si>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</si>
  <si>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</si>
  <si>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</si>
  <si>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</si>
  <si>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</si>
  <si>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</si>
  <si>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</si>
  <si>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</si>
  <si>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</si>
  <si>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</si>
  <si>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</si>
  <si>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</si>
  <si>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</si>
  <si>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</si>
  <si>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</si>
  <si>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</si>
  <si>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</si>
  <si>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</si>
  <si>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</si>
  <si>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</si>
  <si>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</si>
  <si>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</si>
  <si>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</si>
  <si>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</si>
  <si>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</si>
  <si>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</si>
  <si>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</si>
  <si>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</si>
  <si>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</si>
  <si>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</si>
  <si>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</si>
  <si>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</si>
  <si>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</si>
  <si>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</si>
  <si>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</si>
  <si>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</si>
  <si>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</si>
  <si>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</si>
  <si>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</si>
  <si>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</si>
  <si>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</si>
  <si>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</si>
  <si>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</si>
  <si>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</si>
  <si>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</si>
  <si>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</si>
  <si>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</si>
  <si>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</si>
  <si>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</si>
  <si>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</si>
  <si>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</si>
  <si>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</si>
  <si>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</si>
  <si>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</si>
  <si>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</si>
  <si>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</si>
  <si>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</si>
  <si>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</si>
  <si>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</si>
  <si>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</si>
  <si>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</si>
  <si>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</si>
  <si>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</si>
  <si>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</si>
  <si>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</si>
  <si>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</si>
  <si>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</si>
  <si>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</si>
  <si>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</si>
  <si>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</si>
  <si>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</si>
  <si>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</si>
  <si>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</si>
  <si>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</si>
  <si>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</si>
  <si>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</si>
  <si>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</si>
  <si>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</si>
  <si>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</si>
  <si>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</si>
  <si>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</si>
  <si>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</si>
  <si>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</si>
  <si>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</si>
  <si>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</si>
  <si>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</si>
  <si>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</si>
  <si>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</si>
  <si>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</si>
  <si>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</si>
  <si>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</si>
  <si>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</si>
  <si>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</si>
  <si>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</si>
  <si>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</si>
  <si>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</si>
  <si>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</si>
  <si>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</si>
  <si>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</si>
  <si>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</si>
  <si>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</si>
  <si>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</si>
  <si>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</si>
  <si>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</si>
  <si>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</si>
  <si>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</si>
  <si>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</si>
  <si>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</si>
  <si>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</si>
  <si>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</si>
  <si>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</si>
  <si>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</si>
  <si>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</si>
  <si>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</si>
  <si>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</si>
  <si>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</si>
  <si>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</si>
  <si>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</si>
  <si>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</si>
  <si>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</si>
  <si>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</si>
  <si>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</si>
  <si>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</si>
  <si>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</si>
  <si>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</si>
  <si>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</si>
  <si>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</si>
  <si>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</si>
  <si>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</si>
  <si>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</si>
  <si>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</si>
  <si>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</si>
  <si>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</si>
  <si>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</si>
  <si>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</si>
  <si>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</si>
  <si>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</si>
  <si>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</si>
  <si>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</si>
  <si>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</si>
  <si>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</si>
  <si>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</si>
  <si>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</si>
  <si>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</si>
  <si>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</si>
  <si>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</si>
  <si>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</si>
  <si>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</si>
  <si>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</si>
  <si>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</si>
  <si>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</si>
  <si>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</si>
  <si>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</si>
  <si>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</si>
  <si>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</si>
  <si>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</si>
  <si>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</si>
  <si>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</si>
  <si>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</si>
  <si>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</si>
  <si>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</si>
  <si>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</si>
  <si>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</si>
  <si>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</si>
  <si>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</si>
  <si>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</si>
  <si>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</si>
  <si>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</si>
  <si>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</si>
  <si>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</si>
  <si>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</si>
  <si>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</si>
  <si>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</si>
  <si>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</si>
  <si>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</si>
  <si>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</si>
  <si>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</si>
  <si>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</si>
  <si>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</si>
  <si>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</si>
  <si>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</si>
  <si>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</si>
  <si>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</si>
  <si>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</si>
  <si>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</si>
  <si>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</si>
  <si>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</si>
  <si>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</si>
  <si>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</si>
  <si>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</si>
  <si>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</si>
  <si>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</si>
  <si>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</si>
  <si>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</si>
  <si>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</si>
  <si>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</si>
  <si>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</si>
  <si>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</si>
  <si>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</si>
  <si>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</si>
  <si>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</si>
  <si>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</si>
  <si>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</si>
  <si>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</si>
  <si>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</si>
  <si>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</si>
  <si>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</si>
  <si>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</si>
  <si>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</si>
  <si>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</si>
  <si>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</si>
  <si>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</si>
  <si>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</si>
  <si>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</si>
  <si>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</si>
  <si>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</si>
  <si>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</si>
  <si>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</si>
  <si>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</si>
  <si>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</si>
  <si>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</si>
  <si>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</si>
  <si>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</si>
  <si>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</si>
  <si>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</si>
  <si>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</si>
  <si>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</si>
  <si>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</si>
  <si>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</si>
  <si>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</si>
  <si>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</si>
  <si>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</si>
  <si>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</si>
  <si>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</si>
  <si>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</si>
  <si>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</si>
  <si>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</si>
  <si>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</si>
  <si>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</si>
  <si>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</si>
  <si>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</si>
  <si>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</si>
  <si>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</si>
  <si>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</si>
  <si>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</si>
  <si>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</si>
  <si>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</si>
  <si>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</si>
  <si>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</si>
  <si>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</si>
  <si>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</si>
  <si>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</si>
  <si>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</si>
  <si>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</si>
  <si>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</si>
  <si>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</si>
  <si>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</si>
  <si>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</si>
  <si>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</si>
  <si>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</si>
  <si>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</si>
  <si>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</si>
  <si>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</si>
  <si>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</si>
  <si>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</si>
  <si>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</si>
  <si>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</si>
  <si>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</si>
  <si>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</si>
  <si>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</si>
  <si>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</si>
  <si>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</si>
  <si>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</si>
  <si>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</si>
  <si>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</si>
  <si>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</si>
  <si>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</si>
  <si>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</si>
  <si>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</si>
  <si>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</si>
  <si>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</si>
  <si>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</si>
  <si>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</si>
  <si>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</si>
  <si>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</si>
  <si>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</si>
  <si>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</si>
  <si>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</si>
  <si>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</si>
  <si>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</si>
  <si>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</si>
  <si>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</si>
  <si>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</si>
  <si>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</si>
  <si>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</si>
  <si>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</si>
  <si>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</si>
  <si>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</si>
  <si>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</si>
  <si>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</si>
  <si>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</si>
  <si>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</si>
  <si>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</si>
  <si>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</si>
  <si>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</si>
  <si>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</si>
  <si>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</si>
  <si>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</si>
  <si>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</si>
  <si>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</si>
  <si>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</si>
  <si>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</si>
  <si>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</si>
  <si>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</si>
  <si>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</si>
  <si>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</si>
  <si>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</si>
  <si>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</si>
  <si>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</si>
  <si>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</si>
  <si>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</si>
  <si>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</si>
  <si>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</si>
  <si>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</si>
  <si>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</si>
  <si>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</si>
  <si>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</si>
  <si>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</si>
  <si>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</si>
  <si>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</si>
  <si>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</si>
  <si>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</si>
  <si>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</si>
  <si>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</si>
  <si>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</si>
  <si>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</si>
  <si>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</si>
  <si>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</si>
  <si>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</si>
  <si>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</si>
  <si>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</si>
  <si>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</si>
  <si>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</si>
  <si>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</si>
  <si>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</si>
  <si>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</si>
  <si>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</si>
  <si>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</si>
  <si>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</si>
  <si>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</si>
  <si>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</si>
  <si>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</si>
  <si>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</si>
  <si>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</si>
  <si>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</si>
  <si>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</si>
  <si>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</si>
  <si>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</si>
  <si>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</si>
  <si>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</si>
  <si>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</si>
  <si>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</si>
  <si>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</si>
  <si>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</si>
  <si>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</si>
  <si>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</si>
  <si>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</si>
  <si>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</si>
  <si>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</si>
  <si>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</si>
  <si>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</si>
  <si>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</si>
  <si>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</si>
  <si>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</si>
  <si>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</si>
  <si>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</si>
  <si>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</si>
  <si>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</si>
  <si>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</si>
  <si>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</si>
  <si>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</si>
  <si>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</si>
  <si>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</si>
  <si>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</si>
  <si>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</si>
  <si>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</si>
  <si>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</si>
  <si>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</si>
  <si>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</si>
  <si>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</si>
  <si>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</si>
  <si>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</si>
  <si>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</si>
  <si>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</si>
  <si>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</si>
  <si>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</si>
  <si>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</si>
  <si>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</si>
  <si>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</si>
  <si>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</si>
  <si>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</si>
  <si>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</si>
  <si>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</si>
  <si>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</si>
  <si>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</si>
  <si>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</si>
  <si>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</si>
  <si>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</si>
  <si>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</si>
  <si>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</si>
  <si>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</si>
  <si>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</si>
  <si>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</si>
  <si>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</si>
  <si>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</si>
  <si>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</si>
  <si>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</si>
  <si>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</si>
  <si>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</si>
  <si>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</si>
  <si>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</si>
  <si>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</si>
  <si>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</si>
  <si>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</si>
  <si>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</si>
  <si>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</si>
  <si>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</si>
  <si>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</si>
  <si>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</si>
  <si>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</si>
  <si>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</si>
  <si>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</si>
  <si>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</si>
  <si>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</si>
  <si>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</si>
  <si>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</si>
  <si>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</si>
  <si>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</si>
  <si>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</si>
  <si>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</si>
  <si>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</si>
  <si>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</si>
  <si>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</si>
  <si>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</si>
  <si>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</si>
  <si>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</si>
  <si>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</si>
  <si>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</si>
  <si>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</si>
  <si>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</si>
  <si>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</si>
  <si>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</si>
  <si>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</si>
  <si>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</si>
  <si>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</si>
  <si>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</si>
  <si>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</si>
  <si>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</si>
  <si>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</si>
  <si>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</si>
  <si>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</si>
  <si>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</si>
  <si>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</si>
  <si>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</si>
  <si>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</si>
  <si>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</si>
  <si>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</si>
  <si>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</si>
  <si>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</si>
  <si>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</si>
  <si>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</si>
  <si>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</si>
  <si>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</si>
  <si>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</si>
  <si>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</si>
  <si>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</si>
  <si>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</si>
  <si>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</si>
  <si>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</si>
  <si>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</si>
  <si>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</si>
  <si>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</si>
  <si>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</si>
  <si>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</si>
  <si>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</si>
  <si>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</si>
  <si>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</si>
  <si>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</si>
  <si>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</si>
  <si>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</si>
  <si>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</si>
  <si>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</si>
  <si>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</si>
  <si>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</si>
  <si>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</si>
  <si>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</si>
  <si>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</si>
  <si>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</si>
  <si>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</si>
  <si>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</si>
  <si>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</si>
  <si>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</si>
  <si>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</si>
  <si>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</si>
  <si>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</si>
  <si>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</si>
  <si>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</si>
  <si>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</si>
  <si>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</si>
  <si>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</si>
  <si>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</si>
  <si>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</si>
  <si>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</si>
  <si>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</si>
  <si>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</si>
  <si>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</si>
  <si>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</si>
  <si>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</si>
  <si>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</si>
  <si>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</si>
  <si>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</si>
  <si>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</si>
  <si>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</si>
  <si>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</si>
  <si>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</si>
  <si>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</si>
  <si>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</si>
  <si>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</si>
  <si>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</si>
  <si>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</si>
  <si>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</si>
  <si>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</si>
  <si>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</si>
  <si>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</si>
  <si>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</si>
  <si>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</si>
  <si>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</si>
  <si>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</si>
  <si>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</si>
  <si>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</si>
  <si>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</si>
  <si>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</si>
  <si>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</si>
  <si>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</si>
  <si>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</si>
  <si>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</si>
  <si>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</si>
  <si>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</si>
  <si>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</si>
  <si>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</si>
  <si>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</si>
  <si>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</si>
  <si>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</si>
  <si>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</si>
  <si>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</si>
  <si>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</si>
  <si>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</si>
  <si>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</si>
  <si>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</si>
  <si>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</si>
  <si>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</si>
  <si>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</si>
  <si>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</si>
  <si>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</si>
  <si>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</si>
  <si>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</si>
  <si>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</si>
  <si>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</si>
  <si>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</si>
  <si>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</si>
  <si>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</si>
  <si>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</si>
  <si>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</si>
  <si>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</si>
  <si>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</si>
  <si>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</si>
  <si>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</si>
  <si>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</si>
  <si>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</si>
  <si>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</si>
  <si>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</si>
  <si>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</si>
  <si>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</si>
  <si>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</si>
  <si>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</si>
  <si>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</si>
  <si>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</si>
  <si>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</si>
  <si>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</si>
  <si>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</si>
  <si>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</si>
  <si>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</si>
  <si>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</si>
  <si>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</si>
  <si>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</si>
  <si>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</si>
  <si>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</si>
  <si>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</si>
  <si>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</si>
  <si>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</si>
  <si>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</si>
  <si>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</si>
  <si>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</si>
  <si>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</si>
  <si>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</si>
  <si>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</si>
  <si>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</si>
  <si>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</si>
  <si>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</si>
  <si>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</si>
  <si>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</si>
  <si>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</si>
  <si>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</si>
  <si>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</si>
  <si>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</si>
  <si>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</si>
  <si>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</si>
  <si>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</si>
  <si>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</si>
  <si>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</si>
  <si>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</si>
  <si>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</si>
  <si>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</si>
  <si>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</si>
  <si>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</si>
  <si>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</si>
  <si>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</si>
  <si>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</si>
  <si>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</si>
  <si>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</si>
  <si>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</si>
  <si>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</si>
  <si>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</si>
  <si>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</si>
  <si>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</si>
  <si>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</si>
  <si>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</si>
  <si>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</si>
  <si>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</si>
  <si>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</si>
  <si>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</si>
  <si>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</si>
  <si>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</si>
  <si>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</si>
  <si>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</si>
  <si>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</si>
  <si>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</si>
  <si>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</si>
  <si>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</si>
  <si>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</si>
  <si>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</si>
  <si>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</si>
  <si>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</si>
  <si>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</si>
  <si>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</si>
  <si>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</si>
  <si>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</si>
  <si>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</si>
  <si>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</si>
  <si>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</si>
  <si>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</si>
  <si>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</si>
  <si>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</si>
  <si>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</si>
  <si>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</si>
  <si>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</si>
  <si>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</si>
  <si>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</si>
  <si>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</si>
  <si>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</si>
  <si>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</si>
  <si>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</si>
  <si>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</si>
  <si>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</si>
  <si>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</si>
  <si>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</si>
  <si>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</si>
  <si>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</si>
  <si>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</si>
  <si>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</si>
  <si>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</si>
  <si>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</si>
  <si>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</si>
  <si>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</si>
  <si>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</si>
  <si>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</si>
  <si>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</si>
  <si>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</si>
  <si>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</si>
  <si>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</si>
  <si>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</si>
  <si>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</si>
  <si>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</si>
  <si>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</si>
  <si>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</si>
  <si>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</si>
  <si>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</si>
  <si>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</si>
  <si>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</si>
  <si>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</si>
  <si>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</si>
  <si>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</si>
  <si>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</si>
  <si>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</si>
  <si>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</si>
  <si>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</si>
  <si>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</si>
  <si>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</si>
  <si>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</si>
  <si>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</si>
  <si>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</si>
  <si>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</si>
  <si>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</si>
  <si>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</si>
  <si>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</si>
  <si>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</si>
  <si>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</si>
  <si>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</si>
  <si>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</si>
  <si>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</si>
  <si>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</si>
  <si>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</si>
  <si>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</si>
  <si>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</si>
  <si>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</si>
  <si>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</si>
  <si>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</si>
  <si>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</si>
  <si>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</si>
  <si>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</si>
  <si>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</si>
  <si>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</si>
  <si>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</si>
  <si>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</si>
  <si>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</si>
  <si>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</si>
  <si>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</si>
  <si>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</si>
  <si>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</si>
  <si>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</si>
  <si>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</si>
  <si>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</si>
  <si>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</si>
  <si>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</si>
  <si>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</si>
  <si>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</si>
  <si>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</si>
  <si>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</si>
  <si>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</si>
  <si>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</si>
  <si>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</si>
  <si>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</si>
  <si>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</si>
  <si>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</si>
  <si>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</si>
  <si>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</si>
  <si>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</si>
  <si>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</si>
  <si>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</si>
  <si>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</si>
  <si>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</si>
  <si>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</si>
  <si>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</si>
  <si>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</si>
  <si>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</si>
  <si>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</si>
  <si>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</si>
  <si>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</si>
  <si>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</si>
  <si>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</si>
  <si>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</si>
  <si>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</si>
  <si>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</si>
  <si>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</si>
  <si>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</si>
  <si>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</si>
  <si>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</si>
  <si>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</si>
  <si>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</si>
  <si>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</si>
  <si>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</si>
  <si>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</si>
  <si>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</si>
  <si>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</si>
  <si>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</si>
  <si>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</si>
  <si>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</si>
  <si>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</si>
  <si>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</si>
  <si>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</si>
  <si>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</si>
  <si>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</si>
  <si>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</si>
  <si>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</si>
  <si>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</si>
  <si>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</si>
  <si>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</si>
  <si>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</si>
  <si>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</si>
  <si>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</si>
  <si>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</si>
  <si>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</si>
  <si>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</si>
  <si>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</si>
  <si>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</si>
  <si>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</si>
  <si>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</si>
  <si>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</si>
  <si>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</si>
  <si>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</si>
  <si>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</si>
  <si>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</si>
  <si>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</si>
  <si>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</si>
  <si>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</si>
  <si>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</si>
  <si>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</si>
  <si>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</si>
  <si>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</si>
  <si>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</si>
  <si>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</si>
  <si>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</si>
  <si>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</si>
  <si>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</si>
  <si>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</si>
  <si>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</si>
  <si>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</si>
  <si>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</si>
  <si>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</si>
  <si>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</si>
  <si>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</si>
  <si>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</si>
  <si>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</si>
  <si>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</si>
  <si>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</si>
  <si>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</si>
  <si>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</si>
  <si>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</si>
  <si>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</si>
  <si>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</si>
  <si>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</si>
  <si>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</si>
  <si>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</si>
  <si>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</si>
  <si>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</si>
  <si>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</si>
  <si>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</si>
  <si>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</si>
  <si>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</si>
  <si>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</si>
  <si>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</si>
  <si>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</si>
  <si>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</si>
  <si>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</si>
  <si>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</si>
  <si>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</si>
  <si>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</si>
  <si>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</si>
  <si>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</si>
  <si>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</si>
  <si>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</si>
  <si>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</si>
  <si>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</si>
  <si>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</si>
  <si>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</si>
  <si>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</si>
  <si>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</si>
  <si>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</si>
  <si>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</si>
  <si>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</si>
  <si>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</si>
  <si>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</si>
  <si>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</si>
  <si>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</si>
  <si>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</si>
  <si>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</si>
  <si>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</si>
  <si>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</si>
  <si>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</si>
  <si>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</si>
  <si>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</si>
  <si>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</si>
  <si>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</si>
  <si>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</si>
  <si>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</si>
  <si>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</si>
  <si>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</si>
  <si>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</si>
  <si>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</si>
  <si>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</si>
  <si>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</si>
  <si>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</si>
  <si>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</si>
  <si>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</si>
  <si>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</si>
  <si>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</si>
  <si>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</si>
  <si>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</si>
  <si>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</si>
  <si>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</si>
  <si>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</si>
  <si>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</si>
  <si>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</si>
  <si>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</si>
  <si>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</si>
  <si>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</si>
  <si>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</si>
  <si>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</si>
  <si>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</si>
  <si>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</si>
  <si>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</si>
  <si>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</si>
  <si>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</si>
  <si>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</si>
  <si>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</si>
  <si>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</si>
  <si>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</si>
  <si>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</si>
  <si>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</si>
  <si>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</si>
  <si>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</si>
  <si>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</si>
  <si>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</si>
  <si>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</si>
  <si>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</si>
  <si>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</si>
  <si>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</si>
  <si>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</si>
  <si>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</si>
  <si>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</si>
  <si>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</si>
  <si>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</si>
  <si>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</si>
  <si>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</si>
  <si>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</si>
  <si>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</si>
  <si>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</si>
  <si>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</si>
  <si>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</si>
  <si>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</si>
  <si>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</si>
  <si>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</si>
  <si>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</si>
  <si>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</si>
  <si>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</si>
  <si>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</si>
  <si>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</si>
  <si>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</si>
  <si>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</si>
  <si>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</si>
  <si>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</si>
  <si>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</si>
  <si>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</si>
  <si>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</si>
  <si>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</si>
  <si>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</si>
  <si>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</si>
  <si>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</si>
  <si>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</si>
  <si>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</si>
  <si>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</si>
  <si>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</si>
  <si>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</si>
  <si>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</si>
  <si>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</si>
  <si>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</si>
  <si>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</si>
  <si>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</si>
  <si>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</si>
  <si>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</si>
  <si>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</si>
  <si>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</si>
  <si>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</si>
  <si>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</si>
  <si>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</si>
  <si>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</si>
  <si>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</si>
  <si>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</si>
  <si>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</si>
  <si>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</si>
  <si>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</si>
  <si>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</si>
  <si>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</si>
  <si>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</si>
  <si>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</si>
  <si>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</si>
  <si>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</si>
  <si>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</si>
  <si>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</si>
  <si>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</si>
  <si>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</si>
  <si>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</si>
  <si>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</si>
  <si>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</si>
  <si>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</si>
  <si>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</si>
  <si>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</si>
  <si>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</si>
  <si>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</si>
  <si>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</si>
  <si>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</si>
  <si>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</si>
  <si>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</si>
  <si>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</si>
  <si>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</si>
  <si>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</si>
  <si>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</si>
  <si>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</si>
  <si>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</si>
  <si>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</si>
  <si>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</si>
  <si>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</si>
  <si>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</si>
  <si>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</si>
  <si>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</si>
  <si>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</si>
  <si>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</si>
  <si>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</si>
  <si>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</si>
  <si>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</si>
  <si>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</si>
  <si>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</si>
  <si>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</si>
  <si>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</si>
  <si>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</si>
  <si>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</si>
  <si>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</si>
  <si>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</si>
  <si>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</si>
  <si>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</si>
  <si>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</si>
  <si>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</si>
  <si>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</si>
  <si>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</si>
  <si>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</si>
  <si>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</si>
  <si>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</si>
  <si>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</si>
  <si>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</si>
  <si>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</si>
  <si>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</si>
  <si>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</si>
  <si>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</si>
  <si>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</si>
  <si>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</si>
  <si>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</si>
  <si>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</si>
  <si>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</si>
  <si>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</si>
  <si>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</si>
  <si>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</si>
  <si>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</si>
  <si>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</si>
  <si>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</si>
  <si>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</si>
  <si>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</si>
  <si>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</si>
  <si>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</si>
  <si>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</si>
  <si>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</si>
  <si>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</si>
  <si>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</si>
  <si>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</si>
  <si>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</si>
  <si>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</si>
  <si>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</si>
  <si>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</si>
  <si>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</si>
  <si>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</si>
  <si>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</si>
  <si>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</si>
  <si>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</si>
  <si>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</si>
  <si>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</si>
  <si>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</si>
  <si>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</si>
  <si>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</si>
  <si>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</si>
  <si>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</si>
  <si>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</si>
  <si>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</si>
  <si>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</si>
  <si>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</si>
  <si>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</si>
  <si>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</si>
  <si>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</si>
  <si>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</si>
  <si>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</si>
  <si>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</si>
  <si>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</si>
  <si>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</si>
  <si>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</si>
  <si>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</si>
  <si>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</si>
  <si>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</si>
  <si>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</si>
  <si>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</si>
  <si>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</si>
  <si>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</si>
  <si>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</si>
  <si>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</si>
  <si>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</si>
  <si>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</si>
  <si>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</si>
  <si>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</si>
  <si>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</si>
  <si>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</si>
  <si>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</si>
  <si>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</si>
  <si>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</si>
  <si>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</si>
  <si>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</si>
  <si>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</si>
  <si>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</si>
  <si>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</si>
  <si>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</si>
  <si>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</si>
  <si>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</si>
  <si>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</si>
  <si>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</si>
  <si>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</si>
  <si>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</si>
  <si>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</si>
  <si>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</si>
  <si>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</si>
  <si>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</si>
  <si>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</si>
  <si>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</si>
  <si>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</si>
  <si>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</si>
  <si>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</si>
  <si>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</si>
  <si>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</si>
  <si>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</si>
  <si>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</si>
  <si>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</si>
  <si>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</si>
  <si>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</si>
  <si>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</si>
  <si>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</si>
  <si>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</si>
  <si>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</si>
  <si>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</si>
  <si>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</si>
  <si>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</si>
  <si>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</si>
  <si>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</si>
  <si>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</si>
  <si>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</si>
  <si>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</si>
  <si>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</si>
  <si>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</si>
  <si>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</si>
  <si>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</si>
  <si>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</si>
  <si>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</si>
  <si>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</si>
  <si>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</si>
  <si>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</si>
  <si>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</si>
  <si>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</si>
  <si>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</si>
  <si>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</si>
  <si>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</si>
  <si>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</si>
  <si>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</si>
  <si>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</si>
  <si>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</si>
  <si>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</si>
  <si>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</si>
  <si>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</si>
  <si>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</si>
  <si>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</si>
  <si>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</si>
  <si>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</si>
  <si>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</si>
  <si>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</si>
  <si>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</si>
  <si>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</si>
  <si>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</si>
  <si>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</si>
  <si>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</si>
  <si>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</si>
  <si>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</si>
  <si>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</si>
  <si>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</si>
  <si>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</si>
  <si>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</si>
  <si>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</si>
  <si>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</si>
  <si>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</si>
  <si>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</si>
  <si>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</si>
  <si>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</si>
  <si>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</si>
  <si>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</si>
  <si>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</si>
  <si>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</si>
  <si>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</si>
  <si>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</si>
  <si>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</si>
  <si>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</si>
  <si>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</si>
  <si>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</si>
  <si>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</si>
  <si>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</si>
  <si>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</si>
  <si>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</si>
  <si>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</si>
  <si>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</si>
  <si>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</si>
  <si>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</si>
  <si>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</si>
  <si>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</si>
  <si>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</si>
  <si>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</si>
  <si>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</si>
  <si>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</si>
  <si>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</si>
  <si>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</si>
  <si>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</si>
  <si>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</si>
  <si>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</si>
  <si>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</si>
  <si>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</si>
  <si>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</si>
  <si>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</si>
  <si>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</si>
  <si>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</si>
  <si>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</si>
  <si>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</si>
  <si>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</si>
  <si>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</si>
  <si>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</si>
  <si>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</si>
  <si>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</si>
  <si>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</si>
  <si>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</si>
  <si>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</si>
  <si>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</si>
  <si>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</si>
  <si>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</si>
  <si>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</si>
  <si>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</si>
  <si>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</si>
  <si>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</si>
  <si>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</si>
  <si>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</si>
  <si>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</si>
  <si>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</si>
  <si>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</si>
  <si>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</si>
  <si>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</si>
  <si>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</si>
  <si>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</si>
  <si>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</si>
  <si>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</si>
  <si>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</si>
  <si>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</si>
  <si>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</si>
  <si>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</si>
  <si>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</si>
  <si>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</si>
  <si>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</si>
  <si>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</si>
  <si>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</si>
  <si>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</si>
  <si>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</si>
  <si>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</si>
  <si>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</si>
  <si>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</si>
  <si>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</si>
  <si>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</si>
  <si>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</si>
  <si>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</si>
  <si>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</si>
  <si>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</si>
  <si>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</si>
  <si>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</si>
  <si>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</si>
  <si>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</si>
  <si>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</si>
  <si>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</si>
  <si>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</si>
  <si>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</si>
  <si>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</si>
  <si>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</si>
  <si>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</si>
  <si>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</si>
  <si>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</si>
  <si>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</si>
  <si>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</si>
  <si>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</si>
  <si>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</si>
  <si>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</si>
  <si>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</si>
  <si>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</si>
  <si>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</si>
  <si>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</si>
  <si>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</si>
  <si>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</si>
  <si>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</si>
  <si>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</si>
  <si>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</si>
  <si>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</si>
  <si>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</si>
  <si>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</si>
  <si>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</si>
  <si>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 </t>
  </si>
  <si>
    <t xml:space="preserve">Goal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</si>
  <si>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</si>
  <si>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</si>
  <si>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</si>
  <si>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</si>
  <si>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</si>
  <si>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</si>
  <si>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</si>
  <si>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</si>
  <si>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</si>
  <si>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</si>
  <si>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</si>
  <si>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</si>
  <si>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</si>
  <si>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</si>
  <si>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 xml:space="preserve">Number Canceled 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</si>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</sst>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12506933508311457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A-9743-AC7C-578D05D57D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4-2049-8B7E-E456F1BE74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4-2049-8B7E-E456F1BE74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4-2049-8B7E-E456F1BE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37959455"/>
        <c:axId val="237961087"/>
      </c:barChart>
      <c:catAx>
        <c:axId val="2379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61087"/>
        <c:crosses val="autoZero"/>
        <c:auto val="1"/>
        <c:lblAlgn val="ctr"/>
        <c:lblOffset val="100"/>
        <c:noMultiLvlLbl val="0"/>
      </c:catAx>
      <c:valAx>
        <c:axId val="23796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Bases on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Theather Outcome Bases on Launch Date 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500082450426711E-2"/>
          <c:y val="0.27392051040463516"/>
          <c:w val="0.79022529579090584"/>
          <c:h val="0.67273634414657923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1-CD42-95E0-24BAFCDB6FC4}"/>
            </c:ext>
          </c:extLst>
        </c:ser>
        <c:ser>
          <c:idx val="1"/>
          <c:order val="1"/>
          <c:tx>
            <c:strRef>
              <c:f>'Outcome Bases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1-CD42-95E0-24BAFCDB6FC4}"/>
            </c:ext>
          </c:extLst>
        </c:ser>
        <c:ser>
          <c:idx val="2"/>
          <c:order val="2"/>
          <c:tx>
            <c:strRef>
              <c:f>'Outcome Bases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1-CD42-95E0-24BAFCDB6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811488"/>
        <c:axId val="1507426144"/>
      </c:lineChart>
      <c:catAx>
        <c:axId val="149881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26144"/>
        <c:crosses val="autoZero"/>
        <c:auto val="1"/>
        <c:lblAlgn val="ctr"/>
        <c:lblOffset val="100"/>
        <c:noMultiLvlLbl val="0"/>
      </c:catAx>
      <c:valAx>
        <c:axId val="15074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1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11035989611249"/>
          <c:y val="0.5388663761942909"/>
          <c:w val="0.12695692918305096"/>
          <c:h val="0.16546104819784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/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1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A-AA48-BD43-E268F9604CA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A-AA48-BD43-E268F9604CA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5A-AA48-BD43-E268F9604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088864"/>
        <c:axId val="1795702688"/>
      </c:lineChart>
      <c:catAx>
        <c:axId val="14960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02688"/>
        <c:crosses val="autoZero"/>
        <c:auto val="1"/>
        <c:lblAlgn val="ctr"/>
        <c:lblOffset val="100"/>
        <c:noMultiLvlLbl val="0"/>
      </c:catAx>
      <c:valAx>
        <c:axId val="17957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88864"/>
        <c:crosses val="autoZero"/>
        <c:crossBetween val="between"/>
      </c:valAx>
      <c:spPr>
        <a:noFill/>
        <a:ln w="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8-534F-B328-6BC5E7C6BE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5-F141-8B9D-117F6FACE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5-F141-8B9D-117F6FACE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5475727"/>
        <c:axId val="275477359"/>
      </c:barChart>
      <c:catAx>
        <c:axId val="2754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477359"/>
        <c:crosses val="autoZero"/>
        <c:auto val="1"/>
        <c:lblAlgn val="ctr"/>
        <c:lblOffset val="100"/>
        <c:noMultiLvlLbl val="0"/>
      </c:catAx>
      <c:valAx>
        <c:axId val="27547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4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13</xdr:row>
      <xdr:rowOff>139700</xdr:rowOff>
    </xdr:from>
    <xdr:to>
      <xdr:col>14</xdr:col>
      <xdr:colOff>190500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97CE5-D993-534E-AAF3-89C13F8C4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10</xdr:row>
      <xdr:rowOff>0</xdr:rowOff>
    </xdr:from>
    <xdr:to>
      <xdr:col>20</xdr:col>
      <xdr:colOff>152400</xdr:colOff>
      <xdr:row>36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0DD2FA-E204-E044-830B-9ED77F80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650874</xdr:colOff>
      <xdr:row>17</xdr:row>
      <xdr:rowOff>57150</xdr:rowOff>
    </xdr:from>
    <xdr:to>
      <xdr:col>7</xdr:col>
      <xdr:colOff>1447800</xdr:colOff>
      <xdr:row>38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F7A245-F385-D04C-895B-92D613053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406400</xdr:colOff>
      <xdr:row>11</xdr:row>
      <xdr:rowOff>177800</xdr:rowOff>
    </xdr:from>
    <xdr:to>
      <xdr:col>14</xdr:col>
      <xdr:colOff>25400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7BE46-F22C-034E-B673-D966D50E1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785753472221" createdVersion="6" refreshedVersion="6" minRefreshableVersion="3" recordCount="4114" xr:uid="{38539F73-704F-234C-954A-1FCC3FF86A41}">
  <cacheSource type="worksheet">
    <worksheetSource ref="A1:R4115" sheet="Kickstarter Challengu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832014930558" createdVersion="6" refreshedVersion="6" minRefreshableVersion="3" recordCount="4114" xr:uid="{063A291A-0319-7B42-9D7B-3FA75D9CBB2A}">
  <cacheSource type="worksheet">
    <worksheetSource ref="A1:U4115" sheet="Kickstarter Challengu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s v="musical"/>
    <x v="2922"/>
    <d v="2015-07-23T03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m/>
    <n v="1479860109"/>
    <b v="0"/>
    <n v="6"/>
    <b v="0"/>
    <s v="theater/plays"/>
    <n v="383.33"/>
    <n v="383.33"/>
    <x v="1"/>
    <s v="plays"/>
    <x v="4105"/>
    <d v="1970-01-01T00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A6397-B3A4-9844-B612-064A94B313A0}" name="PivotTable1" cacheId="1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44C0E-44C6-E84C-B20D-7B5C05ABD453}" name="PivotTable10" cacheId="10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37CA9-2D71-FC47-B304-ACB1F5C955C5}" name="PivotTable2" cacheId="1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D47CD-8B20-7D43-B1F0-7E00D4327E74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4" t="s">
        <v>8362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1B87-CC97-6F4E-80CE-16A6FDEF03F8}">
  <dimension ref="A1:E18"/>
  <sheetViews>
    <sheetView tabSelected="1" zoomScaleNormal="100" workbookViewId="0">
      <selection activeCell="O5" sqref="O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8368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8375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7" t="s">
        <v>8376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7" t="s">
        <v>8377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7" t="s">
        <v>8378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7" t="s">
        <v>8369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7" t="s">
        <v>8379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7" t="s">
        <v>8370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7" t="s">
        <v>8371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7" t="s">
        <v>8372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7" t="s">
        <v>8373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7" t="s">
        <v>8374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7" t="s">
        <v>8380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7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54F0-67C6-9140-812F-460C0E829C47}">
  <dimension ref="A1:H13"/>
  <sheetViews>
    <sheetView topLeftCell="B1" zoomScaleNormal="100" workbookViewId="0">
      <selection activeCell="F12" sqref="F12"/>
    </sheetView>
  </sheetViews>
  <sheetFormatPr baseColWidth="10" defaultRowHeight="15" x14ac:dyDescent="0.2"/>
  <cols>
    <col min="1" max="1" width="22.6640625" customWidth="1"/>
    <col min="2" max="2" width="58.6640625" customWidth="1"/>
    <col min="3" max="3" width="27.83203125" customWidth="1"/>
    <col min="4" max="4" width="24" customWidth="1"/>
    <col min="5" max="5" width="32.33203125" customWidth="1"/>
    <col min="6" max="6" width="24.1640625" customWidth="1"/>
    <col min="7" max="7" width="22.5" customWidth="1"/>
    <col min="8" max="8" width="37.5" customWidth="1"/>
  </cols>
  <sheetData>
    <row r="1" spans="1:8" x14ac:dyDescent="0.2">
      <c r="A1" s="1" t="s">
        <v>8367</v>
      </c>
      <c r="B1" s="1" t="s">
        <v>8381</v>
      </c>
      <c r="C1" s="1" t="s">
        <v>8399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>
        <f>COUNTIFS('Kickstarter Challengue'!F:F, "successful", 'Kickstarter Challengue'!D:D, "&lt;1000", 'Kickstarter Challengue'!R:R, "plays")</f>
        <v>141</v>
      </c>
      <c r="C2">
        <f>COUNTIFS('Kickstarter Challengue'!F:F, "failed", 'Kickstarter Challengue'!D:D, "&lt;1000", 'Kickstarter Challengue'!R:R, "plays")</f>
        <v>45</v>
      </c>
      <c r="D2">
        <f>COUNTIFS('Kickstarter Challengue'!F:F, "canceled", 'Kickstarter Challengue'!D:D, "&lt;1000", 'Kickstarter Challengue'!R:R,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8388</v>
      </c>
      <c r="B3">
        <f>COUNTIFS('Kickstarter Challengue'!$D:$D,"&gt;=1000",'Kickstarter Challengue'!$F:$F,"successful",'Kickstarter Challengue'!$D:$D,"&lt;=4999",'Kickstarter Challengue'!$R:$R,"plays")</f>
        <v>388</v>
      </c>
      <c r="C3">
        <f>COUNTIFS('Kickstarter Challengue'!$D:$D,"&gt;=1000",'Kickstarter Challengue'!$F:$F,"failed",'Kickstarter Challengue'!$D:$D,"&lt;=4999",'Kickstarter Challengue'!$R:$R,"plays")</f>
        <v>146</v>
      </c>
      <c r="D3">
        <f>COUNTIFS('Kickstarter Challengue'!$D:$D,"&gt;=1000",'Kickstarter Challengue'!$F:$F,"canceled",'Kickstarter Challengue'!$D:$D,"&lt;=4999",'Kickstarter Challengue'!$R:$R,"plays")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8389</v>
      </c>
      <c r="B4">
        <f>COUNTIFS('Kickstarter Challengue'!$D:$D,"&gt;=5000",'Kickstarter Challengue'!$F:$F,"successful",'Kickstarter Challengue'!$D:$D,"&lt;=9999",'Kickstarter Challengue'!$R:$R,"plays")</f>
        <v>93</v>
      </c>
      <c r="C4">
        <f>COUNTIFS('Kickstarter Challengue'!$D:$D,"&gt;=5000",'Kickstarter Challengue'!$F:$F,"failedl",'Kickstarter Challengue'!$D:$D,"&lt;=9999",'Kickstarter Challengue'!$R:$R,"plays")</f>
        <v>0</v>
      </c>
      <c r="D4">
        <f>COUNTIFS('Kickstarter Challengue'!$D:$D,"&gt;=5000",'Kickstarter Challengue'!$F:$F,"canceled",'Kickstarter Challengue'!$D:$D,"&lt;=9999",'Kickstarter Challengue'!$R:$R,"plays")</f>
        <v>0</v>
      </c>
      <c r="E4">
        <f t="shared" si="0"/>
        <v>93</v>
      </c>
      <c r="F4" s="19">
        <f t="shared" si="1"/>
        <v>1</v>
      </c>
      <c r="G4" s="19">
        <f t="shared" si="2"/>
        <v>0</v>
      </c>
      <c r="H4" s="19">
        <f t="shared" si="3"/>
        <v>0</v>
      </c>
    </row>
    <row r="5" spans="1:8" x14ac:dyDescent="0.2">
      <c r="A5" t="s">
        <v>8390</v>
      </c>
      <c r="B5">
        <f>COUNTIFS('Kickstarter Challengue'!$D:$D,"&gt;=10000",'Kickstarter Challengue'!$F:$F,"successful",'Kickstarter Challengue'!$D:$D,"&lt;=14999",'Kickstarter Challengue'!$R:$R,"plays")</f>
        <v>39</v>
      </c>
      <c r="C5">
        <f>COUNTIFS('Kickstarter Challengue'!$D:$D,"&gt;=10000",'Kickstarter Challengue'!$F:$F,"failed",'Kickstarter Challengue'!$D:$D,"&lt;=14999",'Kickstarter Challengue'!$R:$R,"plays")</f>
        <v>33</v>
      </c>
      <c r="D5">
        <f>COUNTIFS('Kickstarter Challengue'!$D:$D,"&gt;=10000",'Kickstarter Challengue'!$F:$F,"canceled",'Kickstarter Challengue'!$D:$D,"&lt;=14999",'Kickstarter Challengue'!$R:$R,"plays")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8391</v>
      </c>
      <c r="B6">
        <f>COUNTIFS('Kickstarter Challengue'!$D:$D,"&gt;=15000",'Kickstarter Challengue'!$F:$F,"successful",'Kickstarter Challengue'!$D:$D,"&lt;=19999",'Kickstarter Challengue'!$R:$R,"plays")</f>
        <v>12</v>
      </c>
      <c r="C6">
        <f>COUNTIFS('Kickstarter Challengue'!$D:$D,"&gt;=15000",'Kickstarter Challengue'!$F:$F,"failed",'Kickstarter Challengue'!$D:$D,"&lt;=19999",'Kickstarter Challengue'!$R:$R,"plays")</f>
        <v>12</v>
      </c>
      <c r="D6">
        <f>COUNTIFS('Kickstarter Challengue'!$D:$D,"&gt;=15000",'Kickstarter Challengue'!$F:$F,"canceled",'Kickstarter Challengue'!$D:$D,"&lt;=19999",'Kickstarter Challengue'!$R:$R,"plays")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8392</v>
      </c>
      <c r="B7">
        <f>COUNTIFS('Kickstarter Challengue'!$D:$D,"&gt;=20000",'Kickstarter Challengue'!$F:$F,"successful",'Kickstarter Challengue'!$D:$D,"&lt;=24999",'Kickstarter Challengue'!$R:$R,"plays")</f>
        <v>9</v>
      </c>
      <c r="C7">
        <f>COUNTIFS('Kickstarter Challengue'!$D:$D,"&gt;=20000",'Kickstarter Challengue'!$F:$F,"failed",'Kickstarter Challengue'!$D:$D,"&lt;=24999",'Kickstarter Challengue'!$R:$R,"plays")</f>
        <v>11</v>
      </c>
      <c r="D7">
        <f>COUNTIFS('Kickstarter Challengue'!$D:$D,"&gt;=20000",'Kickstarter Challengue'!$F:$F,"canceled",'Kickstarter Challengue'!$D:$D,"&lt;=24999",'Kickstarter Challengue'!$R:$R,"plays")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8393</v>
      </c>
      <c r="B8">
        <f>COUNTIFS('Kickstarter Challengue'!$D:$D,"&gt;=25000",'Kickstarter Challengue'!$F:$F,"successful",'Kickstarter Challengue'!$D:$D,"&lt;=29999",'Kickstarter Challengue'!$R:$R,"plays")</f>
        <v>1</v>
      </c>
      <c r="C8">
        <f>COUNTIFS('Kickstarter Challengue'!$D:$D,"&gt;=25000",'Kickstarter Challengue'!$F:$F,"failed",'Kickstarter Challengue'!$D:$D,"&lt;=29999",'Kickstarter Challengue'!$R:$R,"plays")</f>
        <v>4</v>
      </c>
      <c r="D8">
        <f>COUNTIFS('Kickstarter Challengue'!$D:$D,"&gt;=25000",'Kickstarter Challengue'!$F:$F,"canceled",'Kickstarter Challengue'!$D:$D,"&lt;=29999",'Kickstarter Challengue'!$R:$R,"plays")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8394</v>
      </c>
      <c r="B9">
        <f>COUNTIFS('Kickstarter Challengue'!$D:$D,"&gt;=30000",'Kickstarter Challengue'!$F:$F,"successful",'Kickstarter Challengue'!$D:$D,"&lt;=34999",'Kickstarter Challengue'!$R:$R,"plays")</f>
        <v>3</v>
      </c>
      <c r="C9">
        <f>COUNTIFS('Kickstarter Challengue'!$D:$D,"&gt;=30000",'Kickstarter Challengue'!$F:$F,"failed",'Kickstarter Challengue'!$D:$D,"&lt;=34999",'Kickstarter Challengue'!$R:$R,"plays")</f>
        <v>8</v>
      </c>
      <c r="D9">
        <f>COUNTIFS('Kickstarter Challengue'!$D:$D,"&gt;=30000",'Kickstarter Challengue'!$F:$F,"canceled",'Kickstarter Challengue'!$D:$D,"&lt;=34999",'Kickstarter Challengue'!$R:$R,"plays")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8395</v>
      </c>
      <c r="B10">
        <f>COUNTIFS('Kickstarter Challengue'!$D:$D,"&gt;=35000",'Kickstarter Challengue'!$F:$F,"successful",'Kickstarter Challengue'!$D:$D,"&lt;=39999",'Kickstarter Challengue'!$R:$R,"plays")</f>
        <v>4</v>
      </c>
      <c r="C10">
        <f>COUNTIFS('Kickstarter Challengue'!$D:$D,"&gt;=35000",'Kickstarter Challengue'!$F:$F,"failed",'Kickstarter Challengue'!$D:$D,"&lt;=39999",'Kickstarter Challengue'!$R:$R,"plays")</f>
        <v>2</v>
      </c>
      <c r="D10">
        <f>COUNTIFS('Kickstarter Challengue'!$D:$D,"&gt;=35000",'Kickstarter Challengue'!$F:$F,"canceled",'Kickstarter Challengue'!$D:$D,"&lt;=39999",'Kickstarter Challengue'!$R:$R,"plays")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8396</v>
      </c>
      <c r="B11">
        <f>COUNTIFS('Kickstarter Challengue'!$D:$D,"&gt;=40000",'Kickstarter Challengue'!$F:$F,"successful",'Kickstarter Challengue'!$D:$D,"&lt;=44999",'Kickstarter Challengue'!$R:$R,"plays")</f>
        <v>2</v>
      </c>
      <c r="C11">
        <f>COUNTIFS('Kickstarter Challengue'!$D:$D,"&gt;=40000",'Kickstarter Challengue'!$F:$F,"failed",'Kickstarter Challengue'!$D:$D,"&lt;=44999",'Kickstarter Challengue'!$R:$R,"plays")</f>
        <v>1</v>
      </c>
      <c r="D11">
        <f>COUNTIFS('Kickstarter Challengue'!$D:$D,"&gt;=40000",'Kickstarter Challengue'!$F:$F,"canceled",'Kickstarter Challengue'!$D:$D,"&lt;=44999",'Kickstarter Challengue'!$R:$R,"plays")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8397</v>
      </c>
      <c r="B12">
        <f>COUNTIFS('Kickstarter Challengue'!$D:$D,"&gt;=45000",'Kickstarter Challengue'!$F:$F,"successful",'Kickstarter Challengue'!$D:$D,"&lt;=49999",'Kickstarter Challengue'!$R:$R,"plays")</f>
        <v>0</v>
      </c>
      <c r="C12">
        <f>COUNTIFS('Kickstarter Challengue'!$D:$D,"&gt;=45000",'Kickstarter Challengue'!$F:$F,"failed",'Kickstarter Challengue'!$D:$D,"&lt;=49999",'Kickstarter Challengue'!$R:$R,"plays")</f>
        <v>1</v>
      </c>
      <c r="D12">
        <f>COUNTIFS('Kickstarter Challengue'!$D:$D,"&gt;=45000",'Kickstarter Challengue'!$F:$F,"canceled",'Kickstarter Challengue'!$D:$D,"&lt;=49999",'Kickstarter Challengue'!$R:$R,"plays")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8398</v>
      </c>
      <c r="B13">
        <f>COUNTIFS('Kickstarter Challengue'!F:F, "successful", 'Kickstarter Challengue'!D:D, "&gt;50000", 'Kickstarter Challengue'!R:R, "plays")</f>
        <v>2</v>
      </c>
      <c r="C13">
        <f>COUNTIFS('Kickstarter Challengue'!F:F, "failed", 'Kickstarter Challengue'!D:D, "&gt;50000", 'Kickstarter Challengue'!R:R, "plays")</f>
        <v>10</v>
      </c>
      <c r="D13">
        <f>COUNTIFS('Kickstarter Challengue'!F:F, "canceledl", 'Kickstarter Challengue'!D:D, "&gt;50000", 'Kickstarter Challengue'!R:R,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522" activePane="bottomLeft" state="frozen"/>
      <selection pane="bottomLeft" activeCell="F522" sqref="F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1640625" customWidth="1"/>
    <col min="16" max="16" width="26" customWidth="1"/>
    <col min="17" max="17" width="41.1640625" customWidth="1"/>
    <col min="18" max="18" width="17.1640625" customWidth="1"/>
    <col min="19" max="19" width="21.1640625" style="16" customWidth="1"/>
    <col min="20" max="20" width="22.6640625" style="16" customWidth="1"/>
    <col min="21" max="21" width="2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5" t="s">
        <v>8365</v>
      </c>
      <c r="T1" s="15" t="s">
        <v>8366</v>
      </c>
      <c r="U1" s="10" t="s">
        <v>8368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IFERROR(ROUND(E2/L2,2),0)</f>
        <v>63.92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IFERROR(ROUND(E3/L3,2),0)</f>
        <v>185.48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IFERROR(ROUND(E67/L67,2),0)</f>
        <v>132.05000000000001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91.23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116.25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21.19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62.33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37.409999999999997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69.72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58.17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50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19.47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85.96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30.67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60.38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38.6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40.270000000000003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273.83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53.04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40.01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15.77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71.430000000000007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71.709999999999994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375.76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104.6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60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123.29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31.38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78.260000000000005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122.33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73.73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21.67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21.9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50.59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53.13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56.67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40.78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192.31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117.92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27.9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60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39.380000000000003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186.11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111.38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78.72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46.7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65.38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102.08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64.2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90.38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88.57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28.73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69.790000000000006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167.49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144.91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91.84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10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1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25.17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11.67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106.69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47.5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311.17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IFERROR(ROUND(E131/L131,2),0)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94.51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80.599999999999994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81.239999999999995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500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46.18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55.95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37.56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38.33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20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15.33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449.43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28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15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35.9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13.33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20.25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119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4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5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43.5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91.43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3000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5.5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108.33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56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32.5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1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49.88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25.71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100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30.85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180.5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373.5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25.5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220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160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69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50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83.33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5.67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IFERROR(ROUND(E195/L195,2),0)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77.11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32.75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46.5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87.31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54.29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93.25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117.68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76.47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163.85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91.82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185.83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1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20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1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10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331.54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314.29000000000002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100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115.99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120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65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125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30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15.71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80.2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50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50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117.85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109.04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73.02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78.2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47.4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54.02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68.489999999999995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108.15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589.95000000000005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48.05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72.48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57.08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85.44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215.86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89.39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45.42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65.760000000000005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IFERROR(ROUND(E259/L259,2),0)</f>
        <v>66.7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83.35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105.05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120.91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97.64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41.38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30.65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64.95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95.78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40.42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78.58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50.18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92.25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57.54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109.42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81.89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45.67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55.22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65.3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95.23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75.44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97.82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87.69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54.75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83.95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254.39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101.83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55.07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56.9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121.28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91.19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115.45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67.77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28.58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46.88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154.41999999999999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201.22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100.08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230.09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141.75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56.34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73.34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85.34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61.5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93.02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50.29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106.43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51.72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36.61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42.52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62.71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89.96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28.92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138.80000000000001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61.3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80.2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32.1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200.89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108.01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95.7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49.88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110.47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134.91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IFERROR(ROUND(E323/L323,2),0)</f>
        <v>106.62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145.04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114.59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105.32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70.92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147.16999999999999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160.47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156.05000000000001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63.17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104.82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97.36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203.63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188.31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146.65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109.19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59.25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97.9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70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72.87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146.35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67.91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169.85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58.41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119.99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99.86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90.58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117.77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86.55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71.900000000000006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129.82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44.91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40.76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103.52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125.45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246.61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79.400000000000006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86.14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193.05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84.02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139.83000000000001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109.82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139.53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347.85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68.239999999999995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239.94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287.31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86.85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81.849999999999994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42.87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709.42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161.26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41.78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89.89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45.05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42.86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54.08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103.22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40.4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116.86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115.51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104.31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69.77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43.02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58.54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IFERROR(ROUND(E387/L387,2),0)</f>
        <v>111.8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46.23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144.69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88.85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81.75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71.430000000000007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104.26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90.62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157.33000000000001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105.18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58.72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81.63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56.46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140.1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224.85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181.13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711.04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65.88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75.19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133.13999999999999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55.2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86.16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92.32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160.16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45.6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183.29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125.79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57.65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78.66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91.48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68.099999999999994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48.09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202.42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216.75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110.07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4.83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50.17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35.83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11.77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40.78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16.63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52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4.8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51.88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71.25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62.5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170.55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5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393.59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5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50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1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47.88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20.5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IFERROR(ROUND(E451/L451,2),0)</f>
        <v>9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56.57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40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13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16.399999999999999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22.5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20.329999999999998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16.760000000000002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25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12.5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113.64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17.25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15.2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110.64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25.5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38.479999999999997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28.2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61.5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1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39.57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88.8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55.46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87.14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51.22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13.55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66.52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50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71.67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10.33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1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10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136.09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73.459999999999994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53.75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57.5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12.67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67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3.71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250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64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133.33000000000001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10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5.5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IFERROR(ROUND(E515/L515,2),0)</f>
        <v>102.38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16.670000000000002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725.03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68.33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39.229999999999997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150.15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93.43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110.97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71.790000000000006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29.26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74.349999999999994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63.83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44.33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86.94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126.55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129.03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71.239999999999995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117.88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327.08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34.75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100.06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40.85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252.02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25.16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1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25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1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35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3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402.71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26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9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8.5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8.75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135.04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20.5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64.36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200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68.3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50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4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27.5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34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1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1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49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20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142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53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38.44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20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64.75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1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IFERROR(ROUND(E579/L579,2),0)</f>
        <v>10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2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35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1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5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14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389.29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150.5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24.78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30.5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250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16.43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13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53.25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3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121.43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15.5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100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23.33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45.39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16.38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10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292.2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5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105.93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20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1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300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87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37.89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111.41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90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116.67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10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76.67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49.8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1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2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4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3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50.5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IFERROR(ROUND(E643/L643,2),0)</f>
        <v>151.32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134.36000000000001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174.03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73.489999999999995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23.52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39.07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125.94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1644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42.67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35.130000000000003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239.35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107.64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95.83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31.66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42.89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122.74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190.45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109.34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143.66999999999999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84.94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10.56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39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100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31.17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155.33000000000001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2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178.93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27.36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1536.25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85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788.53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50.3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68.33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7.5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34.270000000000003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61.29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133.25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65.180000000000007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93.9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150.65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1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13.25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99.33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177.39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55.3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591.66999999999996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405.5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343.15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72.59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26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6.5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119.39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84.29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90.86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1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20.34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530.69000000000005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120.39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13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291.33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124.92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119.57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120.25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IFERROR(ROUND(E707/L707,2),0)</f>
        <v>195.4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117.7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23.95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30.5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99.97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26.25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199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80.319999999999993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115.75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44.69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76.25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22.5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19.399999999999999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66.709999999999994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84.14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215.73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54.69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51.63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143.36000000000001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72.430000000000007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36.53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60.9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43.55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99.77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88.73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4.92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17.82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187.19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234.81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105.05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56.67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39.049999999999997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68.349999999999994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169.58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141.41999999999999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67.39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54.27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82.52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53.73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34.21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127.33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45.57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95.96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77.27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57.34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53.19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492.31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42.35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37.47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37.450000000000003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33.06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134.21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51.47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39.17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5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57.3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59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IFERROR(ROUND(E771/L771,2),0)</f>
        <v>31.85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10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50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16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39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34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63.12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7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2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66.67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38.520000000000003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42.61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50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63.49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102.5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31.14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162.27000000000001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80.59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59.85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132.86000000000001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92.55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60.86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41.85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88.33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158.96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85.05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112.61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45.44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46.22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178.61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40.75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43.73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81.069999999999993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74.61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305.56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58.33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117.68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73.77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104.65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79.83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58.33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86.67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27.61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25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45.46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99.53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39.31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89.42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28.68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31.07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70.55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224.13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51.81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43.52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39.82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126.81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113.88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28.18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36.61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32.5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60.66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175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97.99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IFERROR(ROUND(E835/L835,2),0)</f>
        <v>148.78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96.08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58.63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109.71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49.11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47.67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60.74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63.38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53.89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66.87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63.1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36.630000000000003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34.01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28.55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18.75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41.7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46.67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37.270000000000003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59.26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30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65.86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31.91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19.46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50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22.74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42.72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52.92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50.5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42.5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18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34.18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22.5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58.18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109.18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50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346.67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12.4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27.08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32.5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9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34.76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28.58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46.59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32.5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21.47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14.13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30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21.57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83.38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10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35.71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29.29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18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73.760000000000005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31.25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28.89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143.82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40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147.81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27.86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44.44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IFERROR(ROUND(E899/L899,2),0)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35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35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10.5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30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40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50.33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32.67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65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24.6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15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82.58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41.67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30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19.600000000000001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100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231.75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189.33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55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21.8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32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56.25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69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18.71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46.03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60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50.67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25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20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25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20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110.29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37.450000000000003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41.75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24.08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69.41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155.25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57.2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60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39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58.42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158.63999999999999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99.86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25.2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89.19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182.62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50.65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33.29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51.82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113.63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136.46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IFERROR(ROUND(E963/L963,2),0)</f>
        <v>364.35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19.239999999999998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41.89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30.31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49.67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59.2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43.98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26.5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1272.73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164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45.2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153.88999999999999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51.38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93.33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108.63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160.5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75.75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790.84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301.94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47.94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2.75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1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171.79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35.33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82.09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110.87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161.22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52.41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13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30.29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116.75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89.6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424.45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80.67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13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8.1300000000000008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153.43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292.08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3304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1300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134.55000000000001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214.07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216.34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932.31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29.25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174.95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250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65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55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75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1389.36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95.91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191.25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40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74.790000000000006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161.12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88.71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53.25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106.2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22.08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31.05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36.21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388.98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IFERROR(ROUND(E1027/L1027,2),0)</f>
        <v>71.849999999999994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57.38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69.67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45.99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79.260000000000005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43.03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108.48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61.03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50.59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39.159999999999997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65.16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23.96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48.62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35.74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21.37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250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10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29.24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3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33.25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1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53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15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50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47.5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65.67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16.2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34.130000000000003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13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11.25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40.479999999999997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35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12.75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10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113.57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15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48.28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43.98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37.67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18.579999999999998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3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18.670000000000002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410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114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7.5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43.42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IFERROR(ROUND(E1091/L1091,2),0)</f>
        <v>23.96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5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12.5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3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10.56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122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267.81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74.209999999999994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6.71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81.95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25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10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6.83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17.71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16.2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80.3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71.55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23.57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34.880000000000003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15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23.18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1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100.23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3.33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13.25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17.850000000000001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10.38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36.33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5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5.8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3.67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60.71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5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25.43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1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10.5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3.67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110.62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20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50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45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253.21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31.25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5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23.25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100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44.17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24.33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37.5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42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60.73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IFERROR(ROUND(E1155/L1155,2),0)</f>
        <v>50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108.33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23.5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50.33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11.67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60.79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17.5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82.82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358.88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61.19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340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5.67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50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25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30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46.63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65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10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5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640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69.12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1.33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10.5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33.33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61.56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118.74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65.08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130.16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37.78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112.79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51.92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89.24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19.329999999999998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79.97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56.41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79.41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76.44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121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54.62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299.22000000000003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58.53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55.37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183.8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165.35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234.79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211.48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32.340000000000003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123.38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207.07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138.26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493.82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168.5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38.869999999999997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61.53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105.44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71.59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91.88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IFERROR(ROUND(E1219/L1219,2),0)</f>
        <v>148.57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174.21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102.86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111.18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23.8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81.27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116.21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58.89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48.43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61.04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25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40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19.329999999999998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35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59.33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30.13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74.62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5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44.5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46.13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141.47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75.48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85.5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64.25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64.47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118.2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82.54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34.17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42.73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94.49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55.7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98.03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92.1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38.18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27.15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50.69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38.94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77.64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43.54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31.82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63.18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190.9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140.86000000000001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76.92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99.16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67.88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246.29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189.29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76.67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82.96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62.52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46.07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38.54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53.01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73.36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127.98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IFERROR(ROUND(E1283/L1283,2),0)</f>
        <v>104.73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67.67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95.93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65.16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32.270000000000003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81.25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24.2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65.87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36.08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44.19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104.07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35.96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127.79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27.73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39.83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52.17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92.04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63.42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135.63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168.75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70.86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50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42.21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152.41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90.62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201.6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127.93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29.89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367.97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129.16999999999999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800.7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28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102.02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184.36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162.91999999999999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1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603.53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45.41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97.33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167.67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859.86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26.5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30.27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54.67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60.75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102.73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41.59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116.53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45.33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157.46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100.5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51.82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308.75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379.23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176.36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66.069999999999993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89.65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382.39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100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158.36000000000001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40.76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IFERROR(ROUND(E1347/L1347,2),0)</f>
        <v>53.57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48.45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82.42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230.19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59.36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66.7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168.78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59.97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31.81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24.42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25.35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71.44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38.549999999999997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68.37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40.21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32.07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28.63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43.64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40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346.04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81.739999999999995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64.540000000000006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63.48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63.62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83.97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77.75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107.07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38.75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201.94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43.06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62.87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55.61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48.71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30.58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73.91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21.2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73.36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56.41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50.25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68.94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65.91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62.5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70.06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60.18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21.38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160.79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42.38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27.32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196.83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53.88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47.76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88.19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72.06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74.25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61.7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17.239999999999998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51.72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24.15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62.17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48.2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6.18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5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7.5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12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IFERROR(ROUND(E1411/L1411,2),0)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1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2.33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24.62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100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1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88.89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27.5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6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44.5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1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100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13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100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109.07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104.75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15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80.599999999999994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115.55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80.5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744.55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7.5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38.5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36.68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75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30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1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673.33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25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1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15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225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48.33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44.67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28.94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35.44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34.869999999999997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52.62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69.599999999999994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76.72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33.19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149.46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23.17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96.88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103.2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IFERROR(ROUND(E1475/L1475,2),0)</f>
        <v>38.46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44.32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64.17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43.33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90.5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29.19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30.96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92.16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17.5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5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25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50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60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47.11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100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15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40.450000000000003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1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19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5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46.73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97.73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67.84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56.98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67.16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48.04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38.86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78.180000000000007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97.11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110.39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39.92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75.98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58.38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55.82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151.24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849.67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159.24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39.51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130.53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64.16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111.53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170.45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133.74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95.83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221.79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32.32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98.84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55.22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52.79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135.66999999999999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53.99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56.64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82.32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88.26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84.91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48.15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66.02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IFERROR(ROUND(E1539/L1539,2),0)</f>
        <v>96.38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156.16999999999999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95.76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180.41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3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20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26.27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60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28.33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14.43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132.19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56.42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100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11.67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50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23.5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67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42.5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10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100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108.05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26.92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155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47.77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20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41.67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74.33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84.33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65.459999999999994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65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27.5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51.25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14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5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31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15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131.66999999999999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1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510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44.48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20.5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40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25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1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40.78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IFERROR(ROUND(E1603/L1603,2),0)</f>
        <v>48.33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46.95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66.69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48.84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137.31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87.83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70.790000000000006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52.83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443.75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48.54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37.07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39.04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66.69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67.13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66.37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64.62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58.37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86.96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66.47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163.78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107.98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42.11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47.2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112.02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74.95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61.58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45.88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75.849999999999994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84.21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117.23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86.49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172.41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62.81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67.73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53.56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34.6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38.89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94.74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39.97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97.5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42.86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168.51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85.55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554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26.55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113.83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32.01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47.19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88.47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100.75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64.709999999999994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51.85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38.79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44.65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156.77000000000001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118.7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74.150000000000006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12.53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27.86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80.180000000000007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132.44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33.75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34.380000000000003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IFERROR(ROUND(E1667/L1667,2),0)</f>
        <v>44.96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41.04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52.6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70.78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53.75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44.61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26.15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39.18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45.59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89.25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40.42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82.38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159.52000000000001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36.24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62.5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47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74.58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76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86.44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24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18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80.13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253.14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171.43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57.73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264.26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159.33000000000001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35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5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61.09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114.82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54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65.97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25.5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118.36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54.11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21.25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34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525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50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115.71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5.5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50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34.020000000000003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37.5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11.67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28.13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1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216.67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8.75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62.22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137.25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1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122.14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IFERROR(ROUND(E1731/L1731,2),0)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1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55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22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56.67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20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1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25.58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63.97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89.93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93.07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89.67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207.62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59.41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358.97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94.74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80.650000000000006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168.69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34.69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462.86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104.39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7.5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47.13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414.29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42.48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108.78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81.099999999999994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51.67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35.4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103.64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55.28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72.17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58.62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12.47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49.14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150.5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35.799999999999997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45.16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98.79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88.31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170.63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83.75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65.099999999999994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66.33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104.89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78.44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59.04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71.34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51.23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60.24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44.94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31.21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63.88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19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10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109.07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26.75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109.94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IFERROR(ROUND(E1795/L1795,2),0)</f>
        <v>20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55.39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133.9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48.72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48.25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58.97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11.64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83.72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63.65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94.28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71.87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104.85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67.14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73.88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69.13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120.77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42.22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7.5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1.54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37.61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42.16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84.83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94.19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6.25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213.38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59.16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27.27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24.58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75.05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42.02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53.16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83.89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417.33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75.77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67.39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73.569999999999993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25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42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131.16999999999999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47.27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182.13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61.37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35.770000000000003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45.62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75.38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50.88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119.29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92.54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76.05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52.63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98.99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79.53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134.21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37.630000000000003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51.04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50.04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133.93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58.21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88.04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70.58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53.29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IFERROR(ROUND(E1859/L1859,2),0)</f>
        <v>136.36000000000001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40.549999999999997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70.63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52.68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90.94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5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58.08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62.5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71.59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32.82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49.12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16.309999999999999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18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13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17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3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41.83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49.34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41.73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32.72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51.96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50.69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42.24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416.88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46.65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48.45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70.53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87.96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26.27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57.78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57.25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196.34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43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35.549999999999997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68.81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28.57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50.63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106.8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4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34.1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25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10.5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215.96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21.25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108.25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129.97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117.49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10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70.599999999999994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24.5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17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2928.93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28.89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29.63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40.98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IFERROR(ROUND(E1923/L1923,2),0)</f>
        <v>54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36.11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23.15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104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31.83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27.39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56.36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77.349999999999994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42.8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48.85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48.24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70.209999999999994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94.05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80.27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54.2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60.27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38.74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152.54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115.31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35.840000000000003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64.569999999999993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87.44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68.819999999999993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176.2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511.79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160.44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35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188.51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56.2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51.31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127.36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101.86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230.56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842.11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577.28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483.34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76.14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74.11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36.97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2500.9699999999998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67.69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63.05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117.6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180.75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127.32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136.63999999999999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182.78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279.38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61.38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80.73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272.36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70.849999999999994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247.94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186.81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131.99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29.31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245.02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1323.25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282.66000000000003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91.21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31.75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88.69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453.14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IFERROR(ROUND(E1987/L1987,2),0)</f>
        <v>12.75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1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83.43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25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50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101.8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46.67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26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218.33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33.71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25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128.38999999999999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78.83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91.76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331.1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194.26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408.98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84.46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44.85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383.36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55.28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422.02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64.180000000000007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173.58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88.6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50.22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192.39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73.42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147.68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108.97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23.65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147.94999999999999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385.04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457.39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222.99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220.74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73.5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223.1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47.91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96.06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118.61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118.45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143.21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282.72000000000003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593.94000000000005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262.16000000000003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46.58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70.040000000000006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164.91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449.26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27.47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143.97999999999999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88.24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36.33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90.18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152.62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55.81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227.85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91.83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IFERROR(ROUND(E2051/L2051,2),0)</f>
        <v>80.989999999999995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278.39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43.1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326.29000000000002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41.74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64.02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99.46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138.49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45.55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10.51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114.77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36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154.16999999999999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566.39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120.86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86.16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51.21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67.260000000000005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62.8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346.13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244.12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259.25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201.96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226.21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324.69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205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20.47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116.35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307.2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546.69000000000005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47.47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101.56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72.91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43.71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34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70.650000000000006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89.3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115.09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62.12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46.2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48.55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57.52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88.15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110.49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66.83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58.6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113.64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43.57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78.95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188.13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63.03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30.37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51.48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35.79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98.82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28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51.31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53.52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37.15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89.9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106.53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52.82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54.62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27.27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IFERROR(ROUND(E2115/L2115,2),0)</f>
        <v>68.599999999999994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35.61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94.03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526.46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50.66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79.180000000000007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91.59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116.96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28.4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103.33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23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31.56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5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34.22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25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19.670000000000002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21.25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8.33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21.34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5.33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34.67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21.73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11.92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26.6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10.67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29.04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50.91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50.08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45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25.29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51.29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1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49.38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101.25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19.670000000000002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12.5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8.5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23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17.989999999999998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370.95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63.57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13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5.31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35.619999999999997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87.1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75.11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68.010000000000005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29.62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91.63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22.5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64.37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21.86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33.32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90.28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76.92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59.23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65.38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67.31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88.75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IFERROR(ROUND(E2179/L2179,2),0)</f>
        <v>65.87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40.35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76.86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68.709999999999994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57.77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44.17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31.57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107.05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149.03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55.96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56.97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44.06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68.63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65.319999999999993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35.92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40.07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75.650000000000006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61.2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48.13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68.11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65.89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81.650000000000006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52.7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41.23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15.04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39.07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43.82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27.3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42.22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33.24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285.70999999999998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42.33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50.27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61.9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40.75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55.8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10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73.13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26.06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22.64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47.22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32.32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53.42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51.3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37.200000000000003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27.1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206.31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82.15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164.8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60.82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67.97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81.56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25.43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21.5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27.23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25.09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21.23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41.61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135.59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22.12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64.63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69.569999999999993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75.13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140.97999999999999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IFERROR(ROUND(E2243/L2243,2),0)</f>
        <v>49.47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53.87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4.57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65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53.48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43.91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50.85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58.63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32.82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426.93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23.81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98.41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107.32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11.67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41.78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21.38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94.1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15.72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90.64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97.3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37.119999999999997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28.1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144.43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24.27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35.119999999999997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24.76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188.38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148.08000000000001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49.93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107.82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42.63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14.37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37.479999999999997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30.2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33.549999999999997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64.75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57.93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53.08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48.06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82.4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50.45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115.83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63.03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108.02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46.09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107.21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50.93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40.04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64.44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53.83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100.47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46.63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34.07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65.209999999999994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44.21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71.97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52.95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109.45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75.040000000000006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115.71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31.66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46.18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68.48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53.47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IFERROR(ROUND(E2307/L2307,2),0)</f>
        <v>109.11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51.19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27.94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82.5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59.82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64.819999999999993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90.1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40.96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56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37.67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40.08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78.03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18.91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37.130000000000003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41.96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61.04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64.53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21.25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30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25.49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11.43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108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54.88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47.38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211.84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219.93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40.799999999999997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75.5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13.54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60.87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115.69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48.1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74.180000000000007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123.35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66.62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104.99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300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13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15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54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15.43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25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27.5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367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60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97.41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47.86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50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IFERROR(ROUND(E2371/L2371,2),0)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20.5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30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50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10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81.58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18.329999999999998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224.43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37.5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145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112.57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342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57.88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30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25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50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1.5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22.33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52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16.829999999999998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56.3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84.06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168.39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15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76.67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50.33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8.33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35.380000000000003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55.83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5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1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69.47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8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34.44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1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1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1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501.25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10.5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1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IFERROR(ROUND(E2435/L2435,2),0)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13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306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22.5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50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5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74.23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81.25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130.22999999999999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53.41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75.13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75.67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31.69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47.78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90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149.31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62.07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53.4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69.27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271.51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34.130000000000003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40.49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189.76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68.86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108.78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125.99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90.52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28.88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31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51.67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26.27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48.08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27.56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36.97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29.02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28.66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37.65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97.9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42.55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131.58000000000001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32.32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61.1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31.34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129.11000000000001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25.02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250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47.54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40.04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65.84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46.4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50.37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26.57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39.49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49.25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62.38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37.94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51.6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27.78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99.38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38.85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45.55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600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IFERROR(ROUND(E2499/L2499,2),0)</f>
        <v>80.55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52.8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47.68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23.45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40.14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17.2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15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35.71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37.5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52.5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77.5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53.55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16.25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103.68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185.19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54.15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177.21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100.33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136.91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57.54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52.96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82.33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135.41999999999999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74.069999999999993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84.08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61.03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150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266.08999999999997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7.25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100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109.96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169.92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95.74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59.46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55.77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30.08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88.44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64.03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60.15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49.19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165.16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43.62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43.7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67.42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177.5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38.880000000000003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54.99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61.34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23.12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29.61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75.61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35.6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143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IFERROR(ROUND(E2563/L2563,2),0)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25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100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60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50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72.5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29.5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62.5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23.08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25.5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48.18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50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5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202.83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29.13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5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13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50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96.05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305.77999999999997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12.14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83.57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18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115.53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21.9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80.02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35.520000000000003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64.930000000000007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60.97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31.44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81.95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58.93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157.29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55.76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83.8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58.42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270.57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107.1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47.18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120.31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27.6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205.3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35.549999999999997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74.64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47.06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26.59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36.770000000000003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31.82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IFERROR(ROUND(E2627/L2627,2),0)</f>
        <v>27.58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56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21.56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44.1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63.87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38.99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80.19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34.9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89.1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39.44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136.9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37.46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31.96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25.21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10.039999999999999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45.94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15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223.58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39.479999999999997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91.3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78.67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12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17.670000000000002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41.33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71.599999999999994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307.82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80.45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83.94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8.5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73.37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112.86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95.28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22.75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133.30000000000001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3.8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85.75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267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373.56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174.04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93.7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77.33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92.22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60.96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91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41.58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33.76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70.62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167.15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128.62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65.41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117.56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126.48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550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44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69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27.5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84.9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12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200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5.29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IFERROR(ROUND(E2691/L2691,2),0)</f>
        <v>1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72.760000000000005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17.5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25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13.33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1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23.67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89.21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116.56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13.01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17.5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34.130000000000003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132.35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922.22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163.57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217.38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149.44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71.239999999999995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44.46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164.94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84.87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53.95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50.53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108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95.37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57.63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64.16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92.39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125.98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94.64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170.7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40.76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68.25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95.49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7.19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511.65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261.75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69.760000000000005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77.23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340.57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67.42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845.7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97.19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451.84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138.66999999999999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21.64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169.52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161.88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493.13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22.12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18.239999999999998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8.75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40.61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37.950000000000003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35.729999999999997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42.16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35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13.25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55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39.29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IFERROR(ROUND(E2755/L2755,2),0)</f>
        <v>47.5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17.329999999999998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31.76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5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39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52.5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9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25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30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11.25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25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11.33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29.47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1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63.1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1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43.85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75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45.97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93.67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53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47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66.67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18.77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66.11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36.86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39.81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31.5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102.5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126.46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47.88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73.209999999999994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89.67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151.46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25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36.5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87.36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36.47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44.86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42.9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51.23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33.94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90.74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50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24.44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44.25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67.739999999999995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65.38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121.9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47.46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92.84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68.25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37.21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25.25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43.21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25.13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IFERROR(ROUND(E2819/L2819,2),0)</f>
        <v>23.64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103.95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50.38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13.6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28.57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63.83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8.86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50.67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60.78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113.42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104.57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98.31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35.04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272.73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63.85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30.19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83.51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64.760000000000005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20.12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44.09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40.479999999999997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44.54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125.81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19.7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10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30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60.67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23.33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5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23.92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15.83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29.79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60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24.33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500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35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29.56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26.67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18.329999999999998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20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13.33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22.5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50.4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105.03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35.4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83.33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35.92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119.13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90.33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2.33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108.33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15.75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29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96.55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IFERROR(ROUND(E2883/L2883,2),0)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63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381.6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46.25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26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10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5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81.569999999999993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7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27.3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29.41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12.5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5.75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52.08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183.33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26.33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486.43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25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9.75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18.75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36.590000000000003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80.709999999999994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52.8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20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46.93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78.08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1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203.67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20.71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48.56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68.099999999999994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8.5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51.62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43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83.33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>(((I2/60)/60)/24)+DATE(1970,1,1)</f>
        <v>42208.125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30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175.51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231.66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75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112.14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41.67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255.17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162.77000000000001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88.33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85.74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47.57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72.97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90.54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37.65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36.36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126.72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329.2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81.239999999999995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202.23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100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IFERROR(ROUND(E2947/L2947,2),0)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82.46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2.67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12.5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18.899999999999999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200.63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201.67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65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66.099999999999994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93.33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50.75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60.9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109.03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25.69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41.92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88.77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80.23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78.94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95.59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69.89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74.53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123.94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264.85000000000002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58.62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70.88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8.57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113.57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60.69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110.22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136.46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53.16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86.49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155.24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115.08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109.59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45.21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104.15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35.71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97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370.37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94.41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48.98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45.59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23.28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63.23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153.52000000000001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90.2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118.97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80.25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62.5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131.38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73.03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178.53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162.91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108.24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88.87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54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116.73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IFERROR(ROUND(E3011/L3011,2),0)</f>
        <v>233.9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14.84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85.18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146.69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50.76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87.7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242.28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146.44999999999999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103.17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80.459999999999994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234.67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50.69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162.71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120.17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67.7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52.1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51.6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164.3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84.86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94.55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45.54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51.72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50.88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191.13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89.31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88.59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96.3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33.31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37.22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92.13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76.790000000000006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96.53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51.89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128.91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84.11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82.94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259.95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37.25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177.02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74.069999999999993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70.67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23.63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37.5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13.33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41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55.83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99.76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25.52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117.65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5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2796.67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200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87.5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20.14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20.88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61.31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1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IFERROR(ROUND(E3075/L3075,2),0)</f>
        <v>92.14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7.33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64.8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30.12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52.5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23.67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415.78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53.71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420.6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18.670000000000002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78.33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67.78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16.670000000000002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62.5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42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130.09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1270.22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88.44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56.34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53.53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25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50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56.79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40.83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65.11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55.6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140.54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25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69.53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5.5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237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79.87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10.25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272.58999999999997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13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58.18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10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70.11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57.89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125.27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300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43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775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5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12.8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10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244.8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6.5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61.18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139.24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10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93.75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53.75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10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33.75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18.75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23.14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29.05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IFERROR(ROUND(E3139/L3139,2),0)</f>
        <v>50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450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24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32.25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15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251.33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437.5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110.35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41.42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52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33.99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103.35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34.79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41.77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64.27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31.21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62.92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98.54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82.61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38.5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80.16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28.41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80.73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200.69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37.590000000000003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58.1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60.3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63.36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50.9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100.5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31.62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65.099999999999994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79.31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139.19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131.91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91.3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39.67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57.55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33.03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77.34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31.93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36.33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46.77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40.07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100.22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41.67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46.71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71.489999999999995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14.44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356.84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37.75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12.75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24.46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53.08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300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286.25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36.67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49.21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1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IFERROR(ROUND(E3203/L3203,2),0)</f>
        <v>12.5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109.04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41.67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22.75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70.83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63.11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50.16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62.88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85.53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53.72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127.81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106.57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262.11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57.17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50.2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66.59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168.25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256.37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36.61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37.14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45.88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141.71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52.49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59.52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50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193.62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106.8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77.22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57.5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50.46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97.38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34.92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85.53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182.91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131.13999999999999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39.81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59.7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88.74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58.69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69.569999999999993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115.87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23.87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81.13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57.63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46.43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60.48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65.58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119.19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83.05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57.52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177.09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70.77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29.17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72.760000000000005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51.85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98.2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251.74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74.819999999999993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67.650000000000006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93.81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41.24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52.55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IFERROR(ROUND(E3267/L3267,2),0)</f>
        <v>70.290000000000006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48.33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53.18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60.95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116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61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38.24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106.5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204.57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54.91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150.41999999999999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52.58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54.3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76.03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105.21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68.67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129.36000000000001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134.26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17.829999999999998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203.2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69.19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125.12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73.53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48.44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26.61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33.67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40.71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19.27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84.29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29.58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26.67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45.98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125.09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141.29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55.33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46.42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57.2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173.7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59.6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89.59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204.05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48.7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53.34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75.09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18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209.84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61.02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61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80.03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29.07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49.44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93.98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61.94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78.5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33.75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66.45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35.799999999999997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145.65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25.69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152.5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30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142.28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24.55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292.77999999999997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IFERROR(ROUND(E3331/L3331,2),0)</f>
        <v>44.92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23.1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80.400000000000006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72.290000000000006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32.97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116.65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79.62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27.78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81.03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136.85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177.62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109.08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119.64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78.209999999999994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52.17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114.13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50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91.67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108.59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69.819999999999993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109.57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71.67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93.61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76.8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35.799999999999997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55.6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147.33000000000001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56.33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96.19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63.57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184.78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126.72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83.43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54.5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302.31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44.14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866.67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61.39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29.67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45.48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96.2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67.92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30.78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38.33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66.83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71.73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176.47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421.11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104.99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28.19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54.55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111.89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85.21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76.650000000000006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65.17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93.76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133.33000000000001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51.22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100.17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34.6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184.68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69.819999999999993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61.94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41.67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IFERROR(ROUND(E3395/L3395,2),0)</f>
        <v>36.07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29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24.21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55.89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11.67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68.349999999999994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27.07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118.13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44.76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99.79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117.65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203.33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28.32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110.23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31.97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58.61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29.43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81.38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199.17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115.38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46.43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70.569999999999993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22.22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159.47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37.78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72.05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63.7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28.41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103.21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71.150000000000006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35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81.78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297.02999999999997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46.61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51.72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40.29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16.25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30.15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95.24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52.21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134.15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62.83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58.95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143.11000000000001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84.17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186.07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89.79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64.16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59.65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31.25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41.22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43.35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64.52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43.28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77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51.22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68.25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19.489999999999998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41.13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41.41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27.5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33.57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145.87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358.69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IFERROR(ROUND(E3459/L3459,2),0)</f>
        <v>50.98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45.04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17.53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50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57.92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29.71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90.68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55.01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57.22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72.95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64.47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716.35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50.4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41.67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35.770000000000003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88.74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148.47999999999999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51.79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20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52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53.23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39.6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34.25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164.62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125.05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51.88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40.29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64.91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55.33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83.14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38.71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125.38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78.260000000000005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47.22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79.099999999999994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114.29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51.72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30.77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74.209999999999994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47.85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34.409999999999997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40.24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60.29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25.31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35.950000000000003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136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70.760000000000005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125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66.510000000000005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105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145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12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96.67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60.33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79.89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58.82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75.34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55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66.959999999999994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227.27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307.69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50.02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72.39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95.95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IFERROR(ROUND(E3523/L3523,2),0)</f>
        <v>45.62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41.03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56.83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137.24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75.709999999999994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99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81.569999999999993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45.11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36.67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125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49.23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42.3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78.88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38.28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44.85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13.53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43.5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30.95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55.23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46.13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39.380000000000003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66.150000000000006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54.14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104.17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31.38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59.21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119.18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164.62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24.29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40.94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61.1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38.65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56.2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107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171.43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110.5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179.28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22.91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43.13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46.89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47.41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15.13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21.1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59.12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97.92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55.13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26.54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58.42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122.54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87.96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73.239999999999995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55.56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39.54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136.78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99.34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20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28.89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40.549999999999997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35.71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37.96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33.33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58.57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135.63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30.94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IFERROR(ROUND(E3587/L3587,2),0)</f>
        <v>176.09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151.97999999999999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22.61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18.27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82.26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68.53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68.06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72.709999999999994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77.19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55.97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49.69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79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77.73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40.78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59.41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3.25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39.380000000000003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81.67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44.91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49.06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30.67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61.06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29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29.63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143.1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52.35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66.67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126.67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62.5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35.49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37.08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69.33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17.25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36.07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66.47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56.07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47.03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47.67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88.24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80.72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39.49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84.85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68.97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1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1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147.88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100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56.84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176.94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127.6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66.14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108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1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18.329999999999998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7.5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68.42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1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60.13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15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550.04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IFERROR(ROUND(E3651/L3651,2),0)</f>
        <v>97.5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29.41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57.78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44.24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60.91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68.84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73.58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115.02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110.75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75.5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235.46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11.36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92.5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202.85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26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46.05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51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31.58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53.36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36.96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81.290000000000006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20.079999999999998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88.25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53.44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39.869999999999997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145.16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23.33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64.38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62.05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66.13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73.400000000000006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99.5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62.17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62.33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58.79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45.35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41.94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59.17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200.49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83.97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57.26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58.06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186.8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74.12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30.71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62.67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121.36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39.74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72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40.630000000000003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63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33.67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38.590000000000003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155.94999999999999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43.2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15.15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83.57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140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80.87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53.85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30.93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67.959999999999994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27.14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110.87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IFERROR(ROUND(E3715/L3715,2),0)</f>
        <v>106.84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105.52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132.96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51.92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310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26.02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105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86.23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114.55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47.66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72.89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49.55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25.4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62.59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61.06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60.06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72.400000000000006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51.67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32.75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61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10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10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37.5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45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100.63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25.57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25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202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25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99.54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75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215.25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120.55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37.67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172.23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111.11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25.46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267.64999999999998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75.959999999999994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59.04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50.11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55.5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166.67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47.43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64.94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55.56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74.22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106.93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41.7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74.239999999999995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73.33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38.42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166.97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94.91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143.21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90.82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IFERROR(ROUND(E3779/L3779,2),0)</f>
        <v>48.54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70.03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135.63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100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94.9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75.37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64.459999999999994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100.5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93.77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35.1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500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29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17.5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174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50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5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1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145.41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205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100.5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55.06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47.33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58.95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1.5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5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50.56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41.67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53.29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70.23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43.42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199.18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78.52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61.82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50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48.34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107.25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57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40.92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21.5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79.540000000000006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72.38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64.63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38.57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107.57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27.5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70.459999999999994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178.57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62.63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75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58.9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139.56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70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57.39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40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64.290000000000006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120.12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1008.24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63.28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21.67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IFERROR(ROUND(E3843/L3843,2),0)</f>
        <v>25.65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47.7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56.05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81.319999999999993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70.17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23.63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188.56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49.51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75.459999999999994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9.5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35.5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10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13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89.4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25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1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65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10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1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81.540000000000006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100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1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20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46.43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5.5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50.2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10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30.13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150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13.33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44.76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88.64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10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57.65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25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17.5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38.71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13.11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315.5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37.14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128.27000000000001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47.27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50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42.5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44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50.88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62.5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27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25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47.26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1.5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IFERROR(ROUND(E3907/L3907,2),0)</f>
        <v>24.71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63.13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38.25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16.25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33.75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61.67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83.14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1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142.86000000000001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33.67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5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10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40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30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45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10.17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81.41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57.25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5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15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12.5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93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32.36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1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91.83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45.83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57.17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248.5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79.400000000000006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5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5.5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25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137.08000000000001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5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39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50.5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49.28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25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1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25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53.13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7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40.06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24.33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11.25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10.5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15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42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71.25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22.5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41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47.91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IFERROR(ROUND(E3971/L3971,2),0)</f>
        <v>35.17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5.5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22.67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26.38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105.54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29.09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62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217.5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26.75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18.329999999999998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64.290000000000006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175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34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84.28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9.5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33.74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37.54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11.62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8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23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100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60.11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3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5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17.5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29.24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59.58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82.57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10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32.36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5.75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100.5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1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20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2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5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15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25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45.84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4.75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13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1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10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52.5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32.5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7.25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33.33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62.5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63.56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10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62.5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30.71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51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66.67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59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IFERROR(ROUND(E4035/L4035,2),0)</f>
        <v>65.34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100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147.4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166.06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40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75.25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1250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10.5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7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56.25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1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38.33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27.5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32.979999999999997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16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1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86.62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55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41.95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88.33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129.16999999999999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23.75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35.71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57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163.33000000000001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15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64.17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6.75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25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179.12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34.950000000000003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33.08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27.5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2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18.5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35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44.31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222.5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5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29.17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1.5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126.5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10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10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9.4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72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30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10.67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25.5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20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15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91.25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800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80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IFERROR(ROUND(E4099/L4099,2),0)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50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22.83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16.670000000000002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45.79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 t="s">
        <v>8220</v>
      </c>
      <c r="G4107" t="s">
        <v>8237</v>
      </c>
      <c r="H4107" t="s">
        <v>8255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383.33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25569</v>
      </c>
      <c r="U4107">
        <f t="shared" si="324"/>
        <v>1970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106.97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10.25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59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14.33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15.67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1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1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U4115" xr:uid="{BC55BAC6-57B1-524F-9FB5-B0D0808B71CB}">
    <filterColumn colId="17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3564-0D12-E346-BEF6-4F52A6C55478}">
  <dimension ref="A1:E7"/>
  <sheetViews>
    <sheetView workbookViewId="0">
      <selection activeCell="L33" sqref="L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 Bases on Launch Date</vt:lpstr>
      <vt:lpstr>Outcomes Based on Goals</vt:lpstr>
      <vt:lpstr>Kickstarter Challengue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2020-09-23T03:50:07Z</dcterms:modified>
</cp:coreProperties>
</file>