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C:\Users\sanch\Documents\"/>
    </mc:Choice>
  </mc:AlternateContent>
  <xr:revisionPtr revIDLastSave="0" documentId="13_ncr:1_{4831FB77-1CA1-4826-AF79-8CDDE48B91FB}" xr6:coauthVersionLast="47" xr6:coauthVersionMax="47" xr10:uidLastSave="{00000000-0000-0000-0000-000000000000}"/>
  <bookViews>
    <workbookView xWindow="0" yWindow="0" windowWidth="9610" windowHeight="10200" xr2:uid="{9B3687C0-0332-4969-97A6-1DD67029BB8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" l="1"/>
  <c r="Q21" i="1"/>
  <c r="K4" i="1"/>
  <c r="K3" i="1"/>
  <c r="V16" i="1"/>
  <c r="W18" i="1" s="1"/>
  <c r="V2" i="1"/>
  <c r="W6" i="1" s="1"/>
  <c r="P16" i="1"/>
  <c r="Q17" i="1" s="1"/>
  <c r="P2" i="1"/>
  <c r="Q4" i="1" s="1"/>
  <c r="Q25" i="1" s="1"/>
  <c r="E24" i="1"/>
  <c r="E23" i="1"/>
  <c r="E22" i="1"/>
  <c r="E21" i="1"/>
  <c r="E20" i="1"/>
  <c r="E19" i="1"/>
  <c r="E18" i="1"/>
  <c r="E17" i="1"/>
  <c r="K21" i="1"/>
  <c r="K25" i="1"/>
  <c r="K24" i="1"/>
  <c r="K18" i="1"/>
  <c r="K17" i="1"/>
  <c r="K14" i="1"/>
  <c r="K13" i="1"/>
  <c r="K7" i="1"/>
  <c r="K6" i="1"/>
  <c r="J16" i="1"/>
  <c r="J5" i="1"/>
  <c r="J2" i="1"/>
  <c r="E15" i="1"/>
  <c r="E14" i="1"/>
  <c r="E13" i="1"/>
  <c r="U8" i="1"/>
  <c r="U7" i="1"/>
  <c r="W7" i="1" s="1"/>
  <c r="U6" i="1"/>
  <c r="W19" i="1"/>
  <c r="W17" i="1"/>
  <c r="W15" i="1"/>
  <c r="W14" i="1"/>
  <c r="W13" i="1"/>
  <c r="Q19" i="1"/>
  <c r="Q18" i="1"/>
  <c r="Q15" i="1"/>
  <c r="Q14" i="1"/>
  <c r="Q13" i="1"/>
  <c r="O15" i="1"/>
  <c r="O14" i="1"/>
  <c r="O13" i="1"/>
  <c r="Q8" i="1"/>
  <c r="Q7" i="1"/>
  <c r="Q6" i="1"/>
  <c r="O8" i="1"/>
  <c r="O7" i="1"/>
  <c r="O6" i="1"/>
  <c r="D24" i="1"/>
  <c r="D23" i="1"/>
  <c r="D22" i="1"/>
  <c r="D21" i="1"/>
  <c r="D15" i="1"/>
  <c r="D20" i="1"/>
  <c r="D19" i="1"/>
  <c r="D18" i="1"/>
  <c r="D17" i="1"/>
  <c r="C23" i="1"/>
  <c r="C22" i="1"/>
  <c r="C21" i="1"/>
  <c r="C19" i="1"/>
  <c r="C18" i="1"/>
  <c r="C17" i="1"/>
  <c r="W3" i="1" l="1"/>
  <c r="W24" i="1" s="1"/>
  <c r="W4" i="1"/>
  <c r="W25" i="1" s="1"/>
  <c r="W8" i="1"/>
  <c r="Q3" i="1"/>
  <c r="Q24" i="1" s="1"/>
  <c r="E5" i="1" l="1"/>
  <c r="D5" i="1" s="1"/>
  <c r="C3" i="1"/>
  <c r="C14" i="1" s="1"/>
  <c r="C4" i="1"/>
  <c r="E4" i="1" s="1"/>
  <c r="D4" i="1" s="1"/>
  <c r="C5" i="1"/>
  <c r="C6" i="1"/>
  <c r="E6" i="1" s="1"/>
  <c r="D6" i="1" s="1"/>
  <c r="C7" i="1"/>
  <c r="E7" i="1" s="1"/>
  <c r="D7" i="1" s="1"/>
  <c r="C8" i="1"/>
  <c r="E8" i="1" s="1"/>
  <c r="D8" i="1" s="1"/>
  <c r="C9" i="1"/>
  <c r="E9" i="1" s="1"/>
  <c r="D9" i="1" s="1"/>
  <c r="C2" i="1"/>
  <c r="D13" i="1" s="1"/>
  <c r="B10" i="1"/>
  <c r="C10" i="1" s="1"/>
  <c r="E10" i="1" s="1"/>
  <c r="D10" i="1" s="1"/>
  <c r="I17" i="1" l="1"/>
  <c r="I13" i="1"/>
  <c r="I6" i="1"/>
  <c r="D14" i="1"/>
  <c r="E2" i="1"/>
  <c r="D2" i="1" s="1"/>
  <c r="C13" i="1"/>
  <c r="E3" i="1"/>
  <c r="D3" i="1" s="1"/>
  <c r="I18" i="1" l="1"/>
  <c r="I14" i="1"/>
  <c r="I7" i="1"/>
</calcChain>
</file>

<file path=xl/sharedStrings.xml><?xml version="1.0" encoding="utf-8"?>
<sst xmlns="http://schemas.openxmlformats.org/spreadsheetml/2006/main" count="128" uniqueCount="46">
  <si>
    <t>PF</t>
  </si>
  <si>
    <t>PF-AJUSTADOS</t>
  </si>
  <si>
    <t>ESFUERZO</t>
  </si>
  <si>
    <t>JORNADAS</t>
  </si>
  <si>
    <t>INC1</t>
  </si>
  <si>
    <t>%</t>
  </si>
  <si>
    <t>JORD-FASE</t>
  </si>
  <si>
    <t>INC2</t>
  </si>
  <si>
    <t>INC3</t>
  </si>
  <si>
    <t>SGU</t>
  </si>
  <si>
    <t>Análisis</t>
  </si>
  <si>
    <t>SER</t>
  </si>
  <si>
    <t>Espec Req</t>
  </si>
  <si>
    <t>SBU</t>
  </si>
  <si>
    <t>Prototipado</t>
  </si>
  <si>
    <t>SLE</t>
  </si>
  <si>
    <t>Diseño</t>
  </si>
  <si>
    <t>SCO</t>
  </si>
  <si>
    <t>D SUB1</t>
  </si>
  <si>
    <t>SFO</t>
  </si>
  <si>
    <t>D SUB2</t>
  </si>
  <si>
    <t>SGP</t>
  </si>
  <si>
    <t>D SUB3</t>
  </si>
  <si>
    <t>SVA</t>
  </si>
  <si>
    <t>REV D SUB1</t>
  </si>
  <si>
    <t>-</t>
  </si>
  <si>
    <t>TOTAL</t>
  </si>
  <si>
    <t>REV D SUB2</t>
  </si>
  <si>
    <t>REV D SUB3</t>
  </si>
  <si>
    <t>INCREMENTOS</t>
  </si>
  <si>
    <t>Jornadas</t>
  </si>
  <si>
    <t>Codificación</t>
  </si>
  <si>
    <t>C SUB1</t>
  </si>
  <si>
    <t>C SUB2</t>
  </si>
  <si>
    <t>C SUB3</t>
  </si>
  <si>
    <t>Pr Unitarias</t>
  </si>
  <si>
    <t>P SUB1</t>
  </si>
  <si>
    <t>P SUB2</t>
  </si>
  <si>
    <t>P SUB3</t>
  </si>
  <si>
    <t>Pr Integración</t>
  </si>
  <si>
    <t>P INT</t>
  </si>
  <si>
    <t>REV P INT</t>
  </si>
  <si>
    <t>Implantación</t>
  </si>
  <si>
    <t>IMP TEO</t>
  </si>
  <si>
    <t>IMP ACEP</t>
  </si>
  <si>
    <t>REV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</si>
</sst>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765-3E46-4B64-BA22-094E7ADB84F7}">
  <dimension ref="A1:W26"/>
  <sheetViews>
    <sheetView tabSelected="1" topLeftCell="N9" zoomScale="90" zoomScaleNormal="90" workbookViewId="0">
      <selection activeCell="X3" sqref="X3"/>
    </sheetView>
  </sheetViews>
  <sheetFormatPr defaultRowHeight="14.45"/>
  <cols>
    <col min="1" max="1" width="17.140625" customWidth="1"/>
    <col min="3" max="3" width="14.5703125" customWidth="1"/>
    <col min="4" max="4" width="11.85546875" customWidth="1"/>
    <col min="7" max="7" width="13.28515625" customWidth="1"/>
    <col min="8" max="8" width="12.140625" customWidth="1"/>
    <col min="10" max="10" width="10.85546875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5</v>
      </c>
      <c r="J1" t="s">
        <v>6</v>
      </c>
      <c r="M1" t="s">
        <v>7</v>
      </c>
      <c r="O1" t="s">
        <v>5</v>
      </c>
      <c r="P1" t="s">
        <v>6</v>
      </c>
      <c r="S1" t="s">
        <v>8</v>
      </c>
      <c r="U1" t="s">
        <v>5</v>
      </c>
      <c r="V1" t="s">
        <v>6</v>
      </c>
    </row>
    <row r="2" spans="1:23">
      <c r="A2" t="s">
        <v>9</v>
      </c>
      <c r="B2">
        <v>30</v>
      </c>
      <c r="C2">
        <f>B2*((36*0.01) + 0.65)</f>
        <v>30.3</v>
      </c>
      <c r="D2">
        <f>(E2/22)</f>
        <v>2.0245909090909091</v>
      </c>
      <c r="E2">
        <f>C2*1.47</f>
        <v>44.540999999999997</v>
      </c>
      <c r="G2" t="s">
        <v>10</v>
      </c>
      <c r="H2" s="1">
        <v>0.2</v>
      </c>
      <c r="J2">
        <f>E15*0.2</f>
        <v>16.92558</v>
      </c>
      <c r="M2" t="s">
        <v>10</v>
      </c>
      <c r="N2" s="1">
        <v>0.2</v>
      </c>
      <c r="P2">
        <f>E20*0.2</f>
        <v>25.833780000000004</v>
      </c>
      <c r="S2" t="s">
        <v>10</v>
      </c>
      <c r="T2" s="1">
        <v>0.2</v>
      </c>
      <c r="V2">
        <f>E24*0.2</f>
        <v>16.628640000000001</v>
      </c>
    </row>
    <row r="3" spans="1:23">
      <c r="A3" t="s">
        <v>11</v>
      </c>
      <c r="B3">
        <v>27</v>
      </c>
      <c r="C3">
        <f t="shared" ref="C3:C10" si="0">B3*((36*0.01) + 0.65)</f>
        <v>27.27</v>
      </c>
      <c r="D3">
        <f t="shared" ref="D3:D10" si="1">(E3/22)</f>
        <v>1.8221318181818182</v>
      </c>
      <c r="E3">
        <f t="shared" ref="E3:E10" si="2">C3*1.47</f>
        <v>40.0869</v>
      </c>
      <c r="H3" t="s">
        <v>12</v>
      </c>
      <c r="I3">
        <v>67</v>
      </c>
      <c r="K3">
        <f>J2*0.01*I3</f>
        <v>11.340138600000001</v>
      </c>
      <c r="N3" t="s">
        <v>12</v>
      </c>
      <c r="O3">
        <v>67</v>
      </c>
      <c r="Q3">
        <f>P2*0.01*O3</f>
        <v>17.308632600000003</v>
      </c>
      <c r="T3" t="s">
        <v>12</v>
      </c>
      <c r="U3">
        <v>67</v>
      </c>
      <c r="W3">
        <f>V2*0.01*U3</f>
        <v>11.1411888</v>
      </c>
    </row>
    <row r="4" spans="1:23">
      <c r="A4" t="s">
        <v>13</v>
      </c>
      <c r="B4">
        <v>11</v>
      </c>
      <c r="C4">
        <f t="shared" si="0"/>
        <v>11.11</v>
      </c>
      <c r="D4">
        <f t="shared" si="1"/>
        <v>0.74234999999999995</v>
      </c>
      <c r="E4">
        <f t="shared" si="2"/>
        <v>16.331699999999998</v>
      </c>
      <c r="H4" t="s">
        <v>14</v>
      </c>
      <c r="I4">
        <v>33</v>
      </c>
      <c r="K4">
        <f>J2*0.01*I4</f>
        <v>5.5854414000000006</v>
      </c>
      <c r="N4" t="s">
        <v>14</v>
      </c>
      <c r="O4">
        <v>33</v>
      </c>
      <c r="Q4">
        <f>P2*0.01*O4</f>
        <v>8.5251474000000016</v>
      </c>
      <c r="T4" t="s">
        <v>14</v>
      </c>
      <c r="U4">
        <v>33</v>
      </c>
      <c r="W4">
        <f>V2*0.01*U4</f>
        <v>5.4874511999999998</v>
      </c>
    </row>
    <row r="5" spans="1:23">
      <c r="A5" t="s">
        <v>15</v>
      </c>
      <c r="B5">
        <v>24</v>
      </c>
      <c r="C5">
        <f t="shared" si="0"/>
        <v>24.240000000000002</v>
      </c>
      <c r="D5">
        <f t="shared" si="1"/>
        <v>1.6196727272727274</v>
      </c>
      <c r="E5">
        <f t="shared" si="2"/>
        <v>35.632800000000003</v>
      </c>
      <c r="G5" t="s">
        <v>16</v>
      </c>
      <c r="H5" s="1">
        <v>0.2</v>
      </c>
      <c r="J5">
        <f>E15*0.2</f>
        <v>16.92558</v>
      </c>
      <c r="M5" t="s">
        <v>16</v>
      </c>
      <c r="N5" s="1">
        <v>0.2</v>
      </c>
      <c r="P5">
        <v>25.833780000000004</v>
      </c>
      <c r="S5" t="s">
        <v>16</v>
      </c>
      <c r="T5" s="1">
        <v>0.2</v>
      </c>
      <c r="V5">
        <v>16.628640000000001</v>
      </c>
    </row>
    <row r="6" spans="1:23">
      <c r="A6" t="s">
        <v>17</v>
      </c>
      <c r="B6">
        <v>21</v>
      </c>
      <c r="C6">
        <f t="shared" si="0"/>
        <v>21.21</v>
      </c>
      <c r="D6">
        <f t="shared" si="1"/>
        <v>1.4172136363636363</v>
      </c>
      <c r="E6">
        <f t="shared" si="2"/>
        <v>31.178699999999999</v>
      </c>
      <c r="H6" t="s">
        <v>18</v>
      </c>
      <c r="I6">
        <f>D13</f>
        <v>52.631578947368418</v>
      </c>
      <c r="K6">
        <f>I6*J5*0.01</f>
        <v>8.908199999999999</v>
      </c>
      <c r="N6" t="s">
        <v>18</v>
      </c>
      <c r="O6">
        <f>D17</f>
        <v>27.586206896551722</v>
      </c>
      <c r="Q6">
        <f>P2*0.01*O6</f>
        <v>7.1265600000000013</v>
      </c>
      <c r="T6" t="s">
        <v>18</v>
      </c>
      <c r="U6">
        <f>D21</f>
        <v>19.642857142857139</v>
      </c>
      <c r="W6">
        <f>V2*0.01*U6</f>
        <v>3.2663399999999991</v>
      </c>
    </row>
    <row r="7" spans="1:23">
      <c r="A7" t="s">
        <v>19</v>
      </c>
      <c r="B7">
        <v>40</v>
      </c>
      <c r="C7">
        <f t="shared" si="0"/>
        <v>40.4</v>
      </c>
      <c r="D7">
        <f t="shared" si="1"/>
        <v>2.6994545454545453</v>
      </c>
      <c r="E7">
        <f t="shared" si="2"/>
        <v>59.387999999999998</v>
      </c>
      <c r="H7" t="s">
        <v>20</v>
      </c>
      <c r="I7">
        <f>D14</f>
        <v>47.368421052631582</v>
      </c>
      <c r="K7">
        <f>I7*J5*0.01</f>
        <v>8.0173800000000011</v>
      </c>
      <c r="N7" t="s">
        <v>20</v>
      </c>
      <c r="O7">
        <f>D18</f>
        <v>45.977011494252871</v>
      </c>
      <c r="Q7">
        <f>P2*0.01*O7</f>
        <v>11.877600000000003</v>
      </c>
      <c r="T7" t="s">
        <v>20</v>
      </c>
      <c r="U7">
        <f>D22</f>
        <v>37.5</v>
      </c>
      <c r="W7">
        <f>V2*0.01*U7</f>
        <v>6.2357399999999998</v>
      </c>
    </row>
    <row r="8" spans="1:23">
      <c r="A8" t="s">
        <v>21</v>
      </c>
      <c r="B8">
        <v>24</v>
      </c>
      <c r="C8">
        <f t="shared" si="0"/>
        <v>24.240000000000002</v>
      </c>
      <c r="D8">
        <f t="shared" si="1"/>
        <v>1.6196727272727274</v>
      </c>
      <c r="E8">
        <f t="shared" si="2"/>
        <v>35.632800000000003</v>
      </c>
      <c r="H8" t="s">
        <v>22</v>
      </c>
      <c r="N8" t="s">
        <v>22</v>
      </c>
      <c r="O8">
        <f>D19</f>
        <v>26.436781609195403</v>
      </c>
      <c r="Q8">
        <f>P2*0.01*O8</f>
        <v>6.829620000000002</v>
      </c>
      <c r="T8" t="s">
        <v>22</v>
      </c>
      <c r="U8">
        <f>D23</f>
        <v>42.857142857142861</v>
      </c>
      <c r="W8">
        <f>V2*0.01*U8</f>
        <v>7.1265600000000004</v>
      </c>
    </row>
    <row r="9" spans="1:23">
      <c r="A9" t="s">
        <v>23</v>
      </c>
      <c r="B9">
        <v>23</v>
      </c>
      <c r="C9">
        <f t="shared" si="0"/>
        <v>23.23</v>
      </c>
      <c r="D9">
        <f t="shared" si="1"/>
        <v>1.5521863636363635</v>
      </c>
      <c r="E9">
        <f t="shared" si="2"/>
        <v>34.148099999999999</v>
      </c>
      <c r="H9" t="s">
        <v>24</v>
      </c>
      <c r="I9" t="s">
        <v>25</v>
      </c>
      <c r="K9" t="s">
        <v>25</v>
      </c>
      <c r="N9" t="s">
        <v>24</v>
      </c>
      <c r="O9" t="s">
        <v>25</v>
      </c>
      <c r="T9" t="s">
        <v>24</v>
      </c>
      <c r="U9" t="s">
        <v>25</v>
      </c>
    </row>
    <row r="10" spans="1:23">
      <c r="A10" t="s">
        <v>26</v>
      </c>
      <c r="B10">
        <f>SUM(B2:B9)</f>
        <v>200</v>
      </c>
      <c r="C10">
        <f t="shared" si="0"/>
        <v>202</v>
      </c>
      <c r="D10">
        <f t="shared" si="1"/>
        <v>13.497272727272728</v>
      </c>
      <c r="E10">
        <f t="shared" si="2"/>
        <v>296.94</v>
      </c>
      <c r="H10" t="s">
        <v>27</v>
      </c>
      <c r="I10" t="s">
        <v>25</v>
      </c>
      <c r="K10" t="s">
        <v>25</v>
      </c>
      <c r="N10" t="s">
        <v>27</v>
      </c>
      <c r="O10" t="s">
        <v>25</v>
      </c>
      <c r="T10" t="s">
        <v>27</v>
      </c>
      <c r="U10" t="s">
        <v>25</v>
      </c>
    </row>
    <row r="11" spans="1:23">
      <c r="H11" t="s">
        <v>28</v>
      </c>
      <c r="I11" t="s">
        <v>25</v>
      </c>
      <c r="K11" t="s">
        <v>25</v>
      </c>
      <c r="N11" t="s">
        <v>28</v>
      </c>
      <c r="O11" t="s">
        <v>25</v>
      </c>
      <c r="T11" t="s">
        <v>28</v>
      </c>
      <c r="U11" t="s">
        <v>25</v>
      </c>
    </row>
    <row r="12" spans="1:23">
      <c r="A12" t="s">
        <v>29</v>
      </c>
      <c r="E12" t="s">
        <v>30</v>
      </c>
      <c r="G12" t="s">
        <v>31</v>
      </c>
      <c r="H12" s="1">
        <v>0.2</v>
      </c>
      <c r="J12">
        <v>16.92558</v>
      </c>
      <c r="M12" t="s">
        <v>31</v>
      </c>
      <c r="N12" s="1">
        <v>0.2</v>
      </c>
      <c r="P12">
        <v>25.833780000000004</v>
      </c>
      <c r="S12" t="s">
        <v>31</v>
      </c>
      <c r="T12" s="1">
        <v>0.2</v>
      </c>
      <c r="V12">
        <v>16.628640000000001</v>
      </c>
    </row>
    <row r="13" spans="1:23">
      <c r="A13" t="s">
        <v>4</v>
      </c>
      <c r="B13" t="s">
        <v>9</v>
      </c>
      <c r="C13">
        <f>C2</f>
        <v>30.3</v>
      </c>
      <c r="D13">
        <f>(C2/(C2+C3))*100</f>
        <v>52.631578947368418</v>
      </c>
      <c r="E13">
        <f>E2</f>
        <v>44.540999999999997</v>
      </c>
      <c r="H13" t="s">
        <v>32</v>
      </c>
      <c r="I13">
        <f>D13</f>
        <v>52.631578947368418</v>
      </c>
      <c r="K13">
        <f>I13*J12*0.01</f>
        <v>8.908199999999999</v>
      </c>
      <c r="N13" t="s">
        <v>32</v>
      </c>
      <c r="O13">
        <f>D17</f>
        <v>27.586206896551722</v>
      </c>
      <c r="Q13">
        <f>P12*0.01*O13</f>
        <v>7.1265600000000013</v>
      </c>
      <c r="T13" t="s">
        <v>32</v>
      </c>
      <c r="U13">
        <v>19.642857142857139</v>
      </c>
      <c r="W13">
        <f>V12*0.01*U13</f>
        <v>3.2663399999999991</v>
      </c>
    </row>
    <row r="14" spans="1:23">
      <c r="B14" t="s">
        <v>11</v>
      </c>
      <c r="C14">
        <f>C3</f>
        <v>27.27</v>
      </c>
      <c r="D14">
        <f>100 - D13</f>
        <v>47.368421052631582</v>
      </c>
      <c r="E14">
        <f>E3</f>
        <v>40.0869</v>
      </c>
      <c r="H14" t="s">
        <v>33</v>
      </c>
      <c r="I14">
        <f>D14</f>
        <v>47.368421052631582</v>
      </c>
      <c r="K14">
        <f>I14*J12*0.01</f>
        <v>8.0173800000000011</v>
      </c>
      <c r="N14" t="s">
        <v>33</v>
      </c>
      <c r="O14">
        <f>D18</f>
        <v>45.977011494252871</v>
      </c>
      <c r="Q14">
        <f>P12*0.01*O14</f>
        <v>11.877600000000003</v>
      </c>
      <c r="T14" t="s">
        <v>33</v>
      </c>
      <c r="U14">
        <v>37.5</v>
      </c>
      <c r="W14">
        <f>V12*0.01*U14</f>
        <v>6.2357399999999998</v>
      </c>
    </row>
    <row r="15" spans="1:23">
      <c r="D15">
        <f>SUM(D13:D14)</f>
        <v>100</v>
      </c>
      <c r="E15">
        <f>SUM(E13:E14)</f>
        <v>84.627899999999997</v>
      </c>
      <c r="H15" t="s">
        <v>34</v>
      </c>
      <c r="N15" t="s">
        <v>34</v>
      </c>
      <c r="O15">
        <f>D19</f>
        <v>26.436781609195403</v>
      </c>
      <c r="Q15">
        <f>P12*0.01*O15</f>
        <v>6.829620000000002</v>
      </c>
      <c r="T15" t="s">
        <v>34</v>
      </c>
      <c r="U15">
        <v>42.857142857142861</v>
      </c>
      <c r="W15">
        <f>V12*0.01*U15</f>
        <v>7.1265600000000004</v>
      </c>
    </row>
    <row r="16" spans="1:23">
      <c r="A16" t="s">
        <v>7</v>
      </c>
      <c r="G16" t="s">
        <v>35</v>
      </c>
      <c r="H16" s="1">
        <v>0.1</v>
      </c>
      <c r="J16">
        <f>E15*0.1</f>
        <v>8.46279</v>
      </c>
      <c r="M16" t="s">
        <v>35</v>
      </c>
      <c r="N16" s="1">
        <v>0.1</v>
      </c>
      <c r="P16">
        <f>E20*0.1</f>
        <v>12.916890000000002</v>
      </c>
      <c r="S16" t="s">
        <v>35</v>
      </c>
      <c r="T16" s="1">
        <v>0.1</v>
      </c>
      <c r="V16">
        <f>V12/2</f>
        <v>8.3143200000000004</v>
      </c>
    </row>
    <row r="17" spans="1:23">
      <c r="B17" t="s">
        <v>15</v>
      </c>
      <c r="C17">
        <f>C5</f>
        <v>24.240000000000002</v>
      </c>
      <c r="D17">
        <f>(C5/(C5+C7+C9)*100)</f>
        <v>27.586206896551722</v>
      </c>
      <c r="E17">
        <f>E5</f>
        <v>35.632800000000003</v>
      </c>
      <c r="H17" t="s">
        <v>36</v>
      </c>
      <c r="I17">
        <f>D13</f>
        <v>52.631578947368418</v>
      </c>
      <c r="K17">
        <f>I17*J16*0.01</f>
        <v>4.4540999999999995</v>
      </c>
      <c r="N17" t="s">
        <v>36</v>
      </c>
      <c r="O17">
        <v>27.586206896551722</v>
      </c>
      <c r="Q17">
        <f>P16*0.01*O17</f>
        <v>3.5632800000000007</v>
      </c>
      <c r="T17" t="s">
        <v>36</v>
      </c>
      <c r="U17">
        <v>19.642857142857139</v>
      </c>
      <c r="W17">
        <f>V16*0.01*U17</f>
        <v>1.6331699999999996</v>
      </c>
    </row>
    <row r="18" spans="1:23">
      <c r="B18" t="s">
        <v>19</v>
      </c>
      <c r="C18">
        <f>C7</f>
        <v>40.4</v>
      </c>
      <c r="D18">
        <f>(C7/(C5+C7+C9)*100)</f>
        <v>45.977011494252871</v>
      </c>
      <c r="E18">
        <f>E7</f>
        <v>59.387999999999998</v>
      </c>
      <c r="H18" t="s">
        <v>37</v>
      </c>
      <c r="I18">
        <f>D14</f>
        <v>47.368421052631582</v>
      </c>
      <c r="K18">
        <f>I18*J16*0.01</f>
        <v>4.0086900000000005</v>
      </c>
      <c r="N18" t="s">
        <v>37</v>
      </c>
      <c r="O18">
        <v>45.977011494252871</v>
      </c>
      <c r="Q18">
        <f>P16*0.01*O18</f>
        <v>5.9388000000000014</v>
      </c>
      <c r="T18" t="s">
        <v>37</v>
      </c>
      <c r="U18">
        <v>37.5</v>
      </c>
      <c r="W18">
        <f>V16*0.01*U18</f>
        <v>3.1178699999999999</v>
      </c>
    </row>
    <row r="19" spans="1:23">
      <c r="B19" t="s">
        <v>23</v>
      </c>
      <c r="C19">
        <f>C9</f>
        <v>23.23</v>
      </c>
      <c r="D19">
        <f>(C9/(C5+C7+C9)*100)</f>
        <v>26.436781609195403</v>
      </c>
      <c r="E19">
        <f>E9</f>
        <v>34.148099999999999</v>
      </c>
      <c r="H19" t="s">
        <v>38</v>
      </c>
      <c r="N19" t="s">
        <v>38</v>
      </c>
      <c r="O19">
        <v>26.436781609195403</v>
      </c>
      <c r="Q19">
        <f>P16*0.01*O19</f>
        <v>3.414810000000001</v>
      </c>
      <c r="T19" t="s">
        <v>38</v>
      </c>
      <c r="U19">
        <v>42.857142857142861</v>
      </c>
      <c r="W19">
        <f>V16*0.01*U19</f>
        <v>3.5632800000000002</v>
      </c>
    </row>
    <row r="20" spans="1:23">
      <c r="A20" t="s">
        <v>8</v>
      </c>
      <c r="D20">
        <f>SUM(D17:D19)</f>
        <v>100</v>
      </c>
      <c r="E20">
        <f>SUM(E17:E19)</f>
        <v>129.16890000000001</v>
      </c>
      <c r="G20" t="s">
        <v>39</v>
      </c>
      <c r="H20" s="1">
        <v>0.2</v>
      </c>
      <c r="J20">
        <v>16.92558</v>
      </c>
      <c r="M20" t="s">
        <v>39</v>
      </c>
      <c r="N20" s="1">
        <v>0.2</v>
      </c>
      <c r="P20">
        <v>25.833780000000004</v>
      </c>
      <c r="S20" t="s">
        <v>39</v>
      </c>
      <c r="T20" s="1">
        <v>0.2</v>
      </c>
      <c r="V20">
        <v>16.628640000000001</v>
      </c>
    </row>
    <row r="21" spans="1:23">
      <c r="B21" t="s">
        <v>13</v>
      </c>
      <c r="C21">
        <f>C4</f>
        <v>11.11</v>
      </c>
      <c r="D21">
        <f>(C4/(C4+C6+C8)*100)</f>
        <v>19.642857142857139</v>
      </c>
      <c r="E21">
        <f>E4</f>
        <v>16.331699999999998</v>
      </c>
      <c r="H21" t="s">
        <v>40</v>
      </c>
      <c r="I21">
        <v>100</v>
      </c>
      <c r="K21">
        <f>I21*J20*0.01</f>
        <v>16.92558</v>
      </c>
      <c r="N21" t="s">
        <v>40</v>
      </c>
      <c r="O21">
        <v>100</v>
      </c>
      <c r="Q21">
        <f>O21*P20*0.01</f>
        <v>25.833780000000008</v>
      </c>
      <c r="T21" t="s">
        <v>40</v>
      </c>
      <c r="U21">
        <v>100</v>
      </c>
      <c r="W21">
        <f>U21*V20*0.01</f>
        <v>16.628640000000001</v>
      </c>
    </row>
    <row r="22" spans="1:23">
      <c r="B22" t="s">
        <v>17</v>
      </c>
      <c r="C22">
        <f>C6</f>
        <v>21.21</v>
      </c>
      <c r="D22">
        <f>(C6/(C4+C6+C8)*100)</f>
        <v>37.5</v>
      </c>
      <c r="E22">
        <f>E6</f>
        <v>31.178699999999999</v>
      </c>
      <c r="H22" t="s">
        <v>41</v>
      </c>
      <c r="I22" t="s">
        <v>25</v>
      </c>
      <c r="N22" t="s">
        <v>41</v>
      </c>
      <c r="O22" t="s">
        <v>25</v>
      </c>
      <c r="T22" t="s">
        <v>41</v>
      </c>
      <c r="U22" t="s">
        <v>25</v>
      </c>
    </row>
    <row r="23" spans="1:23">
      <c r="B23" t="s">
        <v>21</v>
      </c>
      <c r="C23">
        <f>C8</f>
        <v>24.240000000000002</v>
      </c>
      <c r="D23">
        <f>(C8/(C4+C6+C8)*100)</f>
        <v>42.857142857142861</v>
      </c>
      <c r="E23">
        <f>E8</f>
        <v>35.632800000000003</v>
      </c>
      <c r="G23" t="s">
        <v>42</v>
      </c>
      <c r="H23" s="1">
        <v>0.1</v>
      </c>
      <c r="J23">
        <v>8.46279</v>
      </c>
      <c r="M23" t="s">
        <v>42</v>
      </c>
      <c r="N23" s="1">
        <v>0.1</v>
      </c>
      <c r="P23">
        <v>12.916890000000002</v>
      </c>
      <c r="S23" t="s">
        <v>42</v>
      </c>
      <c r="T23" s="1">
        <v>0.1</v>
      </c>
      <c r="V23">
        <v>8.3143200000000004</v>
      </c>
    </row>
    <row r="24" spans="1:23">
      <c r="D24">
        <f>SUM(D21:D23)</f>
        <v>100</v>
      </c>
      <c r="E24">
        <f>SUM(E21:E23)</f>
        <v>83.143200000000007</v>
      </c>
      <c r="H24" t="s">
        <v>43</v>
      </c>
      <c r="I24">
        <v>67</v>
      </c>
      <c r="K24">
        <f>I24*J23*0.01</f>
        <v>5.6700693000000006</v>
      </c>
      <c r="N24" t="s">
        <v>43</v>
      </c>
      <c r="O24">
        <v>67</v>
      </c>
      <c r="Q24">
        <f>Q3/2</f>
        <v>8.6543163000000014</v>
      </c>
      <c r="T24" t="s">
        <v>43</v>
      </c>
      <c r="U24">
        <v>1328</v>
      </c>
      <c r="W24">
        <f>W3/2</f>
        <v>5.5705944000000001</v>
      </c>
    </row>
    <row r="25" spans="1:23">
      <c r="H25" t="s">
        <v>44</v>
      </c>
      <c r="I25">
        <v>33</v>
      </c>
      <c r="K25">
        <f>I25*J23*0.01</f>
        <v>2.7927206999999998</v>
      </c>
      <c r="N25" t="s">
        <v>44</v>
      </c>
      <c r="O25">
        <v>33</v>
      </c>
      <c r="Q25">
        <f>Q4/2</f>
        <v>4.2625737000000008</v>
      </c>
      <c r="T25" t="s">
        <v>44</v>
      </c>
      <c r="U25">
        <v>33</v>
      </c>
      <c r="W25">
        <f>W4/2</f>
        <v>2.7437255999999999</v>
      </c>
    </row>
    <row r="26" spans="1:23">
      <c r="H26" t="s">
        <v>45</v>
      </c>
      <c r="I26" t="s">
        <v>25</v>
      </c>
      <c r="N26" t="s">
        <v>45</v>
      </c>
      <c r="O26" t="s">
        <v>25</v>
      </c>
      <c r="T26" t="s">
        <v>45</v>
      </c>
      <c r="U26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aea95e-c4ad-402b-9c4d-a211e42f08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6BD58CF9A9D24692F09C633290186A" ma:contentTypeVersion="10" ma:contentTypeDescription="Crear nuevo documento." ma:contentTypeScope="" ma:versionID="6c91c8568580b643298de7201f1d2b31">
  <xsd:schema xmlns:xsd="http://www.w3.org/2001/XMLSchema" xmlns:xs="http://www.w3.org/2001/XMLSchema" xmlns:p="http://schemas.microsoft.com/office/2006/metadata/properties" xmlns:ns2="a6aea95e-c4ad-402b-9c4d-a211e42f0879" targetNamespace="http://schemas.microsoft.com/office/2006/metadata/properties" ma:root="true" ma:fieldsID="2e3cb089e095f84741e12579d205f600" ns2:_="">
    <xsd:import namespace="a6aea95e-c4ad-402b-9c4d-a211e42f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ea95e-c4ad-402b-9c4d-a211e42f08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98d204fa-6c57-4ed6-bc91-93595ac1d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5F116-986C-435B-8A36-A7B661FA486D}"/>
</file>

<file path=customXml/itemProps2.xml><?xml version="1.0" encoding="utf-8"?>
<ds:datastoreItem xmlns:ds="http://schemas.openxmlformats.org/officeDocument/2006/customXml" ds:itemID="{6D94ADDC-5B0E-4539-8655-F2D283B9D4F5}"/>
</file>

<file path=customXml/itemProps3.xml><?xml version="1.0" encoding="utf-8"?>
<ds:datastoreItem xmlns:ds="http://schemas.openxmlformats.org/officeDocument/2006/customXml" ds:itemID="{21C5AAA1-00BB-4240-9309-D6DA7BA7A5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Sánchez Esteban</dc:creator>
  <cp:keywords/>
  <dc:description/>
  <cp:lastModifiedBy>Andres Peñalba Garcia Fiz</cp:lastModifiedBy>
  <cp:revision/>
  <dcterms:created xsi:type="dcterms:W3CDTF">2024-04-16T16:52:11Z</dcterms:created>
  <dcterms:modified xsi:type="dcterms:W3CDTF">2024-05-07T08:16:37Z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0x010100B16BD58CF9A9D24692F09C633290186A</vt:lpwstr>
  </property>
  <property fmtid="{D5CDD505-2E9C-101B-9397-08002B2CF9AE}" pid="3" name="MediaServiceImageTags">
    <vt:lpwstr/>
  </property>
</Properties>
</file>