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C:\Users\sanch\Desktop\PINGAS\FINAL\"/>
    </mc:Choice>
  </mc:AlternateContent>
  <xr:revisionPtr revIDLastSave="1" documentId="13_ncr:1_{C2C1D05B-2DFC-4BE0-B381-B36BC10A51A4}" xr6:coauthVersionLast="47" xr6:coauthVersionMax="47" xr10:uidLastSave="{6F15C44B-E63C-45FC-B9F1-C96C0AD7F448}"/>
  <bookViews>
    <workbookView xWindow="-110" yWindow="-110" windowWidth="19420" windowHeight="10420" firstSheet="1" activeTab="1" xr2:uid="{9B3687C0-0332-4969-97A6-1DD67029BB8A}"/>
  </bookViews>
  <sheets>
    <sheet name="Antigua" sheetId="1" r:id="rId1"/>
    <sheet name="Nuev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K13" i="1" s="1"/>
  <c r="I6" i="1"/>
  <c r="K6" i="1"/>
  <c r="C8" i="2"/>
  <c r="C18" i="2" s="1"/>
  <c r="F2" i="2"/>
  <c r="C6" i="2" s="1"/>
  <c r="K2" i="2"/>
  <c r="L3" i="2" s="1"/>
  <c r="W21" i="1"/>
  <c r="Q21" i="1"/>
  <c r="K4" i="1"/>
  <c r="K3" i="1"/>
  <c r="V16" i="1"/>
  <c r="W18" i="1" s="1"/>
  <c r="V2" i="1"/>
  <c r="W6" i="1" s="1"/>
  <c r="P16" i="1"/>
  <c r="Q17" i="1" s="1"/>
  <c r="P2" i="1"/>
  <c r="Q4" i="1" s="1"/>
  <c r="Q25" i="1" s="1"/>
  <c r="E24" i="1"/>
  <c r="E23" i="1"/>
  <c r="E22" i="1"/>
  <c r="E21" i="1"/>
  <c r="E20" i="1"/>
  <c r="E19" i="1"/>
  <c r="E18" i="1"/>
  <c r="E17" i="1"/>
  <c r="K21" i="1"/>
  <c r="K25" i="1"/>
  <c r="K24" i="1"/>
  <c r="K18" i="1"/>
  <c r="K17" i="1"/>
  <c r="K14" i="1"/>
  <c r="K7" i="1"/>
  <c r="J16" i="1"/>
  <c r="J5" i="1"/>
  <c r="J2" i="1"/>
  <c r="E15" i="1"/>
  <c r="E14" i="1"/>
  <c r="E13" i="1"/>
  <c r="U8" i="1"/>
  <c r="U7" i="1"/>
  <c r="W7" i="1" s="1"/>
  <c r="U6" i="1"/>
  <c r="W19" i="1"/>
  <c r="W17" i="1"/>
  <c r="W15" i="1"/>
  <c r="W14" i="1"/>
  <c r="W13" i="1"/>
  <c r="Q19" i="1"/>
  <c r="Q18" i="1"/>
  <c r="Q15" i="1"/>
  <c r="Q14" i="1"/>
  <c r="Q13" i="1"/>
  <c r="O15" i="1"/>
  <c r="O14" i="1"/>
  <c r="O13" i="1"/>
  <c r="Q8" i="1"/>
  <c r="Q7" i="1"/>
  <c r="Q6" i="1"/>
  <c r="O8" i="1"/>
  <c r="O7" i="1"/>
  <c r="O6" i="1"/>
  <c r="D24" i="1"/>
  <c r="D23" i="1"/>
  <c r="D22" i="1"/>
  <c r="D21" i="1"/>
  <c r="D15" i="1"/>
  <c r="D20" i="1"/>
  <c r="D19" i="1"/>
  <c r="D18" i="1"/>
  <c r="D17" i="1"/>
  <c r="C23" i="1"/>
  <c r="C22" i="1"/>
  <c r="C21" i="1"/>
  <c r="C19" i="1"/>
  <c r="C18" i="1"/>
  <c r="C17" i="1"/>
  <c r="E6" i="2" l="1"/>
  <c r="E24" i="2" s="1"/>
  <c r="C24" i="2"/>
  <c r="D24" i="2" s="1"/>
  <c r="C9" i="2"/>
  <c r="C23" i="2" s="1"/>
  <c r="D23" i="2" s="1"/>
  <c r="C2" i="2"/>
  <c r="C13" i="2" s="1"/>
  <c r="C10" i="2"/>
  <c r="E10" i="2" s="1"/>
  <c r="D10" i="2" s="1"/>
  <c r="C3" i="2"/>
  <c r="E3" i="2" s="1"/>
  <c r="E14" i="2" s="1"/>
  <c r="C4" i="2"/>
  <c r="C5" i="2"/>
  <c r="C19" i="2" s="1"/>
  <c r="C7" i="2"/>
  <c r="C22" i="2" s="1"/>
  <c r="L4" i="2"/>
  <c r="E2" i="2"/>
  <c r="D6" i="2"/>
  <c r="E7" i="2"/>
  <c r="E22" i="2" s="1"/>
  <c r="E9" i="2"/>
  <c r="E23" i="2" s="1"/>
  <c r="E8" i="2"/>
  <c r="E18" i="2" s="1"/>
  <c r="E5" i="2"/>
  <c r="E19" i="2" s="1"/>
  <c r="W3" i="1"/>
  <c r="W24" i="1" s="1"/>
  <c r="W4" i="1"/>
  <c r="W25" i="1" s="1"/>
  <c r="W8" i="1"/>
  <c r="Q3" i="1"/>
  <c r="Q24" i="1" s="1"/>
  <c r="E20" i="2" l="1"/>
  <c r="E25" i="2"/>
  <c r="D19" i="2"/>
  <c r="D18" i="2"/>
  <c r="E4" i="2"/>
  <c r="C15" i="2"/>
  <c r="D15" i="2" s="1"/>
  <c r="V14" i="2"/>
  <c r="V18" i="2"/>
  <c r="Q23" i="2"/>
  <c r="Q20" i="2"/>
  <c r="R21" i="2" s="1"/>
  <c r="Q5" i="2"/>
  <c r="Q16" i="2"/>
  <c r="Q12" i="2"/>
  <c r="Q2" i="2"/>
  <c r="W23" i="2"/>
  <c r="W2" i="2"/>
  <c r="W20" i="2"/>
  <c r="X21" i="2" s="1"/>
  <c r="W5" i="2"/>
  <c r="W12" i="2"/>
  <c r="D3" i="2"/>
  <c r="D20" i="2"/>
  <c r="P6" i="2"/>
  <c r="P13" i="2"/>
  <c r="P17" i="2" s="1"/>
  <c r="V15" i="2"/>
  <c r="V19" i="2"/>
  <c r="V8" i="2"/>
  <c r="D2" i="2"/>
  <c r="E13" i="2"/>
  <c r="C14" i="2"/>
  <c r="D13" i="2"/>
  <c r="D16" i="2" s="1"/>
  <c r="V7" i="2"/>
  <c r="D22" i="2"/>
  <c r="P14" i="2"/>
  <c r="P18" i="2" s="1"/>
  <c r="P7" i="2"/>
  <c r="D5" i="2"/>
  <c r="D9" i="2"/>
  <c r="D7" i="2"/>
  <c r="D8" i="2"/>
  <c r="E5" i="1"/>
  <c r="D5" i="1" s="1"/>
  <c r="C3" i="1"/>
  <c r="C14" i="1" s="1"/>
  <c r="C4" i="1"/>
  <c r="E4" i="1" s="1"/>
  <c r="D4" i="1" s="1"/>
  <c r="C5" i="1"/>
  <c r="C6" i="1"/>
  <c r="E6" i="1" s="1"/>
  <c r="D6" i="1" s="1"/>
  <c r="C7" i="1"/>
  <c r="E7" i="1" s="1"/>
  <c r="D7" i="1" s="1"/>
  <c r="C8" i="1"/>
  <c r="E8" i="1" s="1"/>
  <c r="D8" i="1" s="1"/>
  <c r="C9" i="1"/>
  <c r="E9" i="1" s="1"/>
  <c r="D9" i="1" s="1"/>
  <c r="C2" i="1"/>
  <c r="D13" i="1" s="1"/>
  <c r="B10" i="1"/>
  <c r="C10" i="1" s="1"/>
  <c r="E10" i="1" s="1"/>
  <c r="D10" i="1" s="1"/>
  <c r="R18" i="2" l="1"/>
  <c r="V13" i="2"/>
  <c r="V6" i="2"/>
  <c r="V17" i="2"/>
  <c r="D25" i="2"/>
  <c r="R24" i="2"/>
  <c r="R25" i="2"/>
  <c r="J15" i="2"/>
  <c r="J8" i="2"/>
  <c r="J19" i="2"/>
  <c r="W16" i="2"/>
  <c r="X18" i="2" s="1"/>
  <c r="X14" i="2"/>
  <c r="X13" i="2"/>
  <c r="X15" i="2"/>
  <c r="X3" i="2"/>
  <c r="X24" i="2" s="1"/>
  <c r="X4" i="2"/>
  <c r="X25" i="2" s="1"/>
  <c r="X7" i="2"/>
  <c r="X6" i="2"/>
  <c r="R17" i="2"/>
  <c r="J13" i="2"/>
  <c r="J6" i="2"/>
  <c r="J17" i="2"/>
  <c r="R4" i="2"/>
  <c r="R3" i="2"/>
  <c r="D14" i="2"/>
  <c r="R14" i="2"/>
  <c r="E15" i="2"/>
  <c r="E16" i="2" s="1"/>
  <c r="D4" i="2"/>
  <c r="X8" i="2"/>
  <c r="R7" i="2"/>
  <c r="R13" i="2"/>
  <c r="R6" i="2"/>
  <c r="I17" i="1"/>
  <c r="D14" i="1"/>
  <c r="E2" i="1"/>
  <c r="D2" i="1" s="1"/>
  <c r="C13" i="1"/>
  <c r="E3" i="1"/>
  <c r="D3" i="1" s="1"/>
  <c r="J7" i="2" l="1"/>
  <c r="J14" i="2"/>
  <c r="J18" i="2"/>
  <c r="K5" i="2"/>
  <c r="L8" i="2" s="1"/>
  <c r="K23" i="2"/>
  <c r="K20" i="2"/>
  <c r="L21" i="2" s="1"/>
  <c r="K12" i="2"/>
  <c r="L13" i="2" s="1"/>
  <c r="K16" i="2"/>
  <c r="L17" i="2" s="1"/>
  <c r="X19" i="2"/>
  <c r="X17" i="2"/>
  <c r="L19" i="2"/>
  <c r="L15" i="2"/>
  <c r="I18" i="1"/>
  <c r="I14" i="1"/>
  <c r="I7" i="1"/>
  <c r="L18" i="2" l="1"/>
  <c r="L14" i="2"/>
  <c r="L24" i="2"/>
  <c r="L25" i="2"/>
  <c r="L6" i="2"/>
  <c r="L7" i="2"/>
</calcChain>
</file>

<file path=xl/sharedStrings.xml><?xml version="1.0" encoding="utf-8"?>
<sst xmlns="http://schemas.openxmlformats.org/spreadsheetml/2006/main" count="262" uniqueCount="53">
  <si>
    <t>PF</t>
  </si>
  <si>
    <t>PF-AJUSTADOS</t>
  </si>
  <si>
    <t>ESFUERZO</t>
  </si>
  <si>
    <t>JORNADAS</t>
  </si>
  <si>
    <t>INC1</t>
  </si>
  <si>
    <t>%</t>
  </si>
  <si>
    <t>JORD-FASE</t>
  </si>
  <si>
    <t>INC2</t>
  </si>
  <si>
    <t>INC3</t>
  </si>
  <si>
    <t>SGU</t>
  </si>
  <si>
    <t>Análisis</t>
  </si>
  <si>
    <t>SER</t>
  </si>
  <si>
    <t>Espec Req</t>
  </si>
  <si>
    <t>SBU</t>
  </si>
  <si>
    <t>Prototipado</t>
  </si>
  <si>
    <t>SLE</t>
  </si>
  <si>
    <t>Diseño</t>
  </si>
  <si>
    <t>SCO</t>
  </si>
  <si>
    <t>D SUB1</t>
  </si>
  <si>
    <t>SFO</t>
  </si>
  <si>
    <t>D SUB2</t>
  </si>
  <si>
    <t>SGP</t>
  </si>
  <si>
    <t>D SUB3</t>
  </si>
  <si>
    <t>SVA</t>
  </si>
  <si>
    <t>REV D SUB1</t>
  </si>
  <si>
    <t>-</t>
  </si>
  <si>
    <t>TOTAL</t>
  </si>
  <si>
    <t>REV D SUB2</t>
  </si>
  <si>
    <t>REV D SUB3</t>
  </si>
  <si>
    <t>INCREMENTOS</t>
  </si>
  <si>
    <t>Jornadas</t>
  </si>
  <si>
    <t>Codificación</t>
  </si>
  <si>
    <t>C SUB1</t>
  </si>
  <si>
    <t>C SUB2</t>
  </si>
  <si>
    <t>C SUB3</t>
  </si>
  <si>
    <t>Pr Unitarias</t>
  </si>
  <si>
    <t>P SUB1</t>
  </si>
  <si>
    <t>P SUB2</t>
  </si>
  <si>
    <t>P SUB3</t>
  </si>
  <si>
    <t>Pr Integración</t>
  </si>
  <si>
    <t>P INT</t>
  </si>
  <si>
    <t>REV P INT</t>
  </si>
  <si>
    <t>Implantación</t>
  </si>
  <si>
    <t>IMP TEO</t>
  </si>
  <si>
    <t>IMP ACEP</t>
  </si>
  <si>
    <t>REV IMP</t>
  </si>
  <si>
    <t>FACTOR DE AJUSTE</t>
  </si>
  <si>
    <t>PORCENTAJE</t>
  </si>
  <si>
    <t>ESFUERZO/FASE</t>
  </si>
  <si>
    <t>CF</t>
  </si>
  <si>
    <t>D SGU</t>
  </si>
  <si>
    <t>D SER</t>
  </si>
  <si>
    <t>D SBU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</si>
</sst>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9" fontId="0" fillId="0" borderId="0" xfId="0" applyNumberFormat="1"/>
    <xf numFmtId="0" fontId="0" fillId="2" borderId="9" xfId="0" applyFill="1" applyBorder="1"/>
    <xf numFmtId="0" fontId="1" fillId="4" borderId="1" xfId="0" applyFont="1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2" xfId="0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9" fontId="0" fillId="3" borderId="5" xfId="0" applyNumberFormat="1" applyFill="1" applyBorder="1"/>
    <xf numFmtId="0" fontId="0" fillId="3" borderId="8" xfId="0" applyFill="1" applyBorder="1"/>
    <xf numFmtId="0" fontId="0" fillId="3" borderId="1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0" xfId="0" applyFill="1" applyBorder="1"/>
    <xf numFmtId="0" fontId="0" fillId="2" borderId="41" xfId="0" applyFill="1" applyBorder="1"/>
    <xf numFmtId="9" fontId="0" fillId="3" borderId="42" xfId="0" applyNumberFormat="1" applyFill="1" applyBorder="1"/>
    <xf numFmtId="9" fontId="0" fillId="3" borderId="18" xfId="0" applyNumberFormat="1" applyFill="1" applyBorder="1"/>
    <xf numFmtId="0" fontId="1" fillId="4" borderId="36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765-3E46-4B64-BA22-094E7ADB84F7}">
  <dimension ref="A1:W26"/>
  <sheetViews>
    <sheetView zoomScale="90" zoomScaleNormal="90" workbookViewId="0">
      <selection activeCell="I13" sqref="I13"/>
    </sheetView>
  </sheetViews>
  <sheetFormatPr defaultRowHeight="14.45"/>
  <cols>
    <col min="1" max="1" width="17.140625" customWidth="1"/>
    <col min="3" max="3" width="14.5703125" customWidth="1"/>
    <col min="4" max="4" width="11.85546875" customWidth="1"/>
    <col min="7" max="7" width="13.28515625" customWidth="1"/>
    <col min="8" max="8" width="12.140625" customWidth="1"/>
    <col min="10" max="10" width="10.85546875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G1" t="s">
        <v>4</v>
      </c>
      <c r="I1" t="s">
        <v>5</v>
      </c>
      <c r="J1" t="s">
        <v>6</v>
      </c>
      <c r="M1" t="s">
        <v>7</v>
      </c>
      <c r="O1" t="s">
        <v>5</v>
      </c>
      <c r="P1" t="s">
        <v>6</v>
      </c>
      <c r="S1" t="s">
        <v>8</v>
      </c>
      <c r="U1" t="s">
        <v>5</v>
      </c>
      <c r="V1" t="s">
        <v>6</v>
      </c>
    </row>
    <row r="2" spans="1:23">
      <c r="A2" t="s">
        <v>9</v>
      </c>
      <c r="B2">
        <v>30</v>
      </c>
      <c r="C2">
        <f>B2*((36*0.01) + 0.65)</f>
        <v>30.3</v>
      </c>
      <c r="D2">
        <f>(E2/22)</f>
        <v>2.0245909090909091</v>
      </c>
      <c r="E2">
        <f>C2*1.47</f>
        <v>44.540999999999997</v>
      </c>
      <c r="G2" t="s">
        <v>10</v>
      </c>
      <c r="H2" s="1">
        <v>0.2</v>
      </c>
      <c r="J2">
        <f>E15*0.2</f>
        <v>16.92558</v>
      </c>
      <c r="M2" t="s">
        <v>10</v>
      </c>
      <c r="N2" s="1">
        <v>0.2</v>
      </c>
      <c r="P2">
        <f>E20*0.2</f>
        <v>25.833780000000004</v>
      </c>
      <c r="S2" t="s">
        <v>10</v>
      </c>
      <c r="T2" s="1">
        <v>0.2</v>
      </c>
      <c r="V2">
        <f>E24*0.2</f>
        <v>16.628640000000001</v>
      </c>
    </row>
    <row r="3" spans="1:23">
      <c r="A3" t="s">
        <v>11</v>
      </c>
      <c r="B3">
        <v>27</v>
      </c>
      <c r="C3">
        <f t="shared" ref="C3:C10" si="0">B3*((36*0.01) + 0.65)</f>
        <v>27.27</v>
      </c>
      <c r="D3">
        <f t="shared" ref="D3:D10" si="1">(E3/22)</f>
        <v>1.8221318181818182</v>
      </c>
      <c r="E3">
        <f t="shared" ref="E3:E10" si="2">C3*1.47</f>
        <v>40.0869</v>
      </c>
      <c r="H3" t="s">
        <v>12</v>
      </c>
      <c r="I3">
        <v>67</v>
      </c>
      <c r="K3">
        <f>J2*0.01*I3</f>
        <v>11.340138600000001</v>
      </c>
      <c r="N3" t="s">
        <v>12</v>
      </c>
      <c r="O3">
        <v>67</v>
      </c>
      <c r="Q3">
        <f>P2*0.01*O3</f>
        <v>17.308632600000003</v>
      </c>
      <c r="T3" t="s">
        <v>12</v>
      </c>
      <c r="U3">
        <v>67</v>
      </c>
      <c r="W3">
        <f>V2*0.01*U3</f>
        <v>11.1411888</v>
      </c>
    </row>
    <row r="4" spans="1:23">
      <c r="A4" t="s">
        <v>13</v>
      </c>
      <c r="B4">
        <v>11</v>
      </c>
      <c r="C4">
        <f t="shared" si="0"/>
        <v>11.11</v>
      </c>
      <c r="D4">
        <f t="shared" si="1"/>
        <v>0.74234999999999995</v>
      </c>
      <c r="E4">
        <f t="shared" si="2"/>
        <v>16.331699999999998</v>
      </c>
      <c r="H4" t="s">
        <v>14</v>
      </c>
      <c r="I4">
        <v>33</v>
      </c>
      <c r="K4">
        <f>J2*0.01*I4</f>
        <v>5.5854414000000006</v>
      </c>
      <c r="N4" t="s">
        <v>14</v>
      </c>
      <c r="O4">
        <v>33</v>
      </c>
      <c r="Q4">
        <f>P2*0.01*O4</f>
        <v>8.5251474000000016</v>
      </c>
      <c r="T4" t="s">
        <v>14</v>
      </c>
      <c r="U4">
        <v>33</v>
      </c>
      <c r="W4">
        <f>V2*0.01*U4</f>
        <v>5.4874511999999998</v>
      </c>
    </row>
    <row r="5" spans="1:23">
      <c r="A5" t="s">
        <v>15</v>
      </c>
      <c r="B5">
        <v>24</v>
      </c>
      <c r="C5">
        <f t="shared" si="0"/>
        <v>24.240000000000002</v>
      </c>
      <c r="D5">
        <f t="shared" si="1"/>
        <v>1.6196727272727274</v>
      </c>
      <c r="E5">
        <f t="shared" si="2"/>
        <v>35.632800000000003</v>
      </c>
      <c r="G5" t="s">
        <v>16</v>
      </c>
      <c r="H5" s="1">
        <v>0.2</v>
      </c>
      <c r="J5">
        <f>E15*0.2</f>
        <v>16.92558</v>
      </c>
      <c r="M5" t="s">
        <v>16</v>
      </c>
      <c r="N5" s="1">
        <v>0.2</v>
      </c>
      <c r="P5">
        <v>25.833780000000004</v>
      </c>
      <c r="S5" t="s">
        <v>16</v>
      </c>
      <c r="T5" s="1">
        <v>0.2</v>
      </c>
      <c r="V5">
        <v>16.628640000000001</v>
      </c>
    </row>
    <row r="6" spans="1:23">
      <c r="A6" t="s">
        <v>17</v>
      </c>
      <c r="B6">
        <v>21</v>
      </c>
      <c r="C6">
        <f t="shared" si="0"/>
        <v>21.21</v>
      </c>
      <c r="D6">
        <f t="shared" si="1"/>
        <v>1.4172136363636363</v>
      </c>
      <c r="E6">
        <f t="shared" si="2"/>
        <v>31.178699999999999</v>
      </c>
      <c r="H6" t="s">
        <v>18</v>
      </c>
      <c r="I6">
        <f>D13</f>
        <v>52.631578947368418</v>
      </c>
      <c r="K6">
        <f>I6*J5*0.01</f>
        <v>8.908199999999999</v>
      </c>
      <c r="N6" t="s">
        <v>18</v>
      </c>
      <c r="O6">
        <f>D17</f>
        <v>27.586206896551722</v>
      </c>
      <c r="Q6">
        <f>P2*0.01*O6</f>
        <v>7.1265600000000013</v>
      </c>
      <c r="T6" t="s">
        <v>18</v>
      </c>
      <c r="U6">
        <f>D21</f>
        <v>19.642857142857139</v>
      </c>
      <c r="W6">
        <f>V2*0.01*U6</f>
        <v>3.2663399999999991</v>
      </c>
    </row>
    <row r="7" spans="1:23">
      <c r="A7" t="s">
        <v>19</v>
      </c>
      <c r="B7">
        <v>40</v>
      </c>
      <c r="C7">
        <f t="shared" si="0"/>
        <v>40.4</v>
      </c>
      <c r="D7">
        <f t="shared" si="1"/>
        <v>2.6994545454545453</v>
      </c>
      <c r="E7">
        <f t="shared" si="2"/>
        <v>59.387999999999998</v>
      </c>
      <c r="H7" t="s">
        <v>20</v>
      </c>
      <c r="I7">
        <f>D14</f>
        <v>47.368421052631582</v>
      </c>
      <c r="K7">
        <f>I7*J5*0.01</f>
        <v>8.0173800000000011</v>
      </c>
      <c r="N7" t="s">
        <v>20</v>
      </c>
      <c r="O7">
        <f>D18</f>
        <v>45.977011494252871</v>
      </c>
      <c r="Q7">
        <f>P2*0.01*O7</f>
        <v>11.877600000000003</v>
      </c>
      <c r="T7" t="s">
        <v>20</v>
      </c>
      <c r="U7">
        <f>D22</f>
        <v>37.5</v>
      </c>
      <c r="W7">
        <f>V2*0.01*U7</f>
        <v>6.2357399999999998</v>
      </c>
    </row>
    <row r="8" spans="1:23">
      <c r="A8" t="s">
        <v>21</v>
      </c>
      <c r="B8">
        <v>24</v>
      </c>
      <c r="C8">
        <f t="shared" si="0"/>
        <v>24.240000000000002</v>
      </c>
      <c r="D8">
        <f t="shared" si="1"/>
        <v>1.6196727272727274</v>
      </c>
      <c r="E8">
        <f t="shared" si="2"/>
        <v>35.632800000000003</v>
      </c>
      <c r="H8" t="s">
        <v>22</v>
      </c>
      <c r="N8" t="s">
        <v>22</v>
      </c>
      <c r="O8">
        <f>D19</f>
        <v>26.436781609195403</v>
      </c>
      <c r="Q8">
        <f>P2*0.01*O8</f>
        <v>6.829620000000002</v>
      </c>
      <c r="T8" t="s">
        <v>22</v>
      </c>
      <c r="U8">
        <f>D23</f>
        <v>42.857142857142861</v>
      </c>
      <c r="W8">
        <f>V2*0.01*U8</f>
        <v>7.1265600000000004</v>
      </c>
    </row>
    <row r="9" spans="1:23">
      <c r="A9" t="s">
        <v>23</v>
      </c>
      <c r="B9">
        <v>23</v>
      </c>
      <c r="C9">
        <f t="shared" si="0"/>
        <v>23.23</v>
      </c>
      <c r="D9">
        <f t="shared" si="1"/>
        <v>1.5521863636363635</v>
      </c>
      <c r="E9">
        <f t="shared" si="2"/>
        <v>34.148099999999999</v>
      </c>
      <c r="H9" t="s">
        <v>24</v>
      </c>
      <c r="I9" t="s">
        <v>25</v>
      </c>
      <c r="K9" t="s">
        <v>25</v>
      </c>
      <c r="N9" t="s">
        <v>24</v>
      </c>
      <c r="O9" t="s">
        <v>25</v>
      </c>
      <c r="T9" t="s">
        <v>24</v>
      </c>
      <c r="U9" t="s">
        <v>25</v>
      </c>
    </row>
    <row r="10" spans="1:23">
      <c r="A10" t="s">
        <v>26</v>
      </c>
      <c r="B10">
        <f>SUM(B2:B9)</f>
        <v>200</v>
      </c>
      <c r="C10">
        <f t="shared" si="0"/>
        <v>202</v>
      </c>
      <c r="D10">
        <f t="shared" si="1"/>
        <v>13.497272727272728</v>
      </c>
      <c r="E10">
        <f t="shared" si="2"/>
        <v>296.94</v>
      </c>
      <c r="H10" t="s">
        <v>27</v>
      </c>
      <c r="I10" t="s">
        <v>25</v>
      </c>
      <c r="K10" t="s">
        <v>25</v>
      </c>
      <c r="N10" t="s">
        <v>27</v>
      </c>
      <c r="O10" t="s">
        <v>25</v>
      </c>
      <c r="T10" t="s">
        <v>27</v>
      </c>
      <c r="U10" t="s">
        <v>25</v>
      </c>
    </row>
    <row r="11" spans="1:23">
      <c r="H11" t="s">
        <v>28</v>
      </c>
      <c r="I11" t="s">
        <v>25</v>
      </c>
      <c r="K11" t="s">
        <v>25</v>
      </c>
      <c r="N11" t="s">
        <v>28</v>
      </c>
      <c r="O11" t="s">
        <v>25</v>
      </c>
      <c r="T11" t="s">
        <v>28</v>
      </c>
      <c r="U11" t="s">
        <v>25</v>
      </c>
    </row>
    <row r="12" spans="1:23">
      <c r="A12" t="s">
        <v>29</v>
      </c>
      <c r="E12" t="s">
        <v>30</v>
      </c>
      <c r="G12" t="s">
        <v>31</v>
      </c>
      <c r="H12" s="1">
        <v>0.2</v>
      </c>
      <c r="J12">
        <v>16.92558</v>
      </c>
      <c r="M12" t="s">
        <v>31</v>
      </c>
      <c r="N12" s="1">
        <v>0.2</v>
      </c>
      <c r="P12">
        <v>25.833780000000004</v>
      </c>
      <c r="S12" t="s">
        <v>31</v>
      </c>
      <c r="T12" s="1">
        <v>0.2</v>
      </c>
      <c r="V12">
        <v>16.628640000000001</v>
      </c>
    </row>
    <row r="13" spans="1:23">
      <c r="A13" t="s">
        <v>4</v>
      </c>
      <c r="B13" t="s">
        <v>9</v>
      </c>
      <c r="C13">
        <f>C2</f>
        <v>30.3</v>
      </c>
      <c r="D13">
        <f>(C2/(C2+C3))*100</f>
        <v>52.631578947368418</v>
      </c>
      <c r="E13">
        <f>E2</f>
        <v>44.540999999999997</v>
      </c>
      <c r="H13" t="s">
        <v>32</v>
      </c>
      <c r="I13">
        <f>D13</f>
        <v>52.631578947368418</v>
      </c>
      <c r="K13">
        <f>I13*J12*0.01</f>
        <v>8.908199999999999</v>
      </c>
      <c r="N13" t="s">
        <v>32</v>
      </c>
      <c r="O13">
        <f>D17</f>
        <v>27.586206896551722</v>
      </c>
      <c r="Q13">
        <f>P12*0.01*O13</f>
        <v>7.1265600000000013</v>
      </c>
      <c r="T13" t="s">
        <v>32</v>
      </c>
      <c r="U13">
        <v>19.642857142857139</v>
      </c>
      <c r="W13">
        <f>V12*0.01*U13</f>
        <v>3.2663399999999991</v>
      </c>
    </row>
    <row r="14" spans="1:23">
      <c r="B14" t="s">
        <v>11</v>
      </c>
      <c r="C14">
        <f>C3</f>
        <v>27.27</v>
      </c>
      <c r="D14">
        <f>100 - D13</f>
        <v>47.368421052631582</v>
      </c>
      <c r="E14">
        <f>E3</f>
        <v>40.0869</v>
      </c>
      <c r="H14" t="s">
        <v>33</v>
      </c>
      <c r="I14">
        <f>D14</f>
        <v>47.368421052631582</v>
      </c>
      <c r="K14">
        <f>I14*J12*0.01</f>
        <v>8.0173800000000011</v>
      </c>
      <c r="N14" t="s">
        <v>33</v>
      </c>
      <c r="O14">
        <f>D18</f>
        <v>45.977011494252871</v>
      </c>
      <c r="Q14">
        <f>P12*0.01*O14</f>
        <v>11.877600000000003</v>
      </c>
      <c r="T14" t="s">
        <v>33</v>
      </c>
      <c r="U14">
        <v>37.5</v>
      </c>
      <c r="W14">
        <f>V12*0.01*U14</f>
        <v>6.2357399999999998</v>
      </c>
    </row>
    <row r="15" spans="1:23">
      <c r="D15">
        <f>SUM(D13:D14)</f>
        <v>100</v>
      </c>
      <c r="E15">
        <f>SUM(E13:E14)</f>
        <v>84.627899999999997</v>
      </c>
      <c r="H15" t="s">
        <v>34</v>
      </c>
      <c r="N15" t="s">
        <v>34</v>
      </c>
      <c r="O15">
        <f>D19</f>
        <v>26.436781609195403</v>
      </c>
      <c r="Q15">
        <f>P12*0.01*O15</f>
        <v>6.829620000000002</v>
      </c>
      <c r="T15" t="s">
        <v>34</v>
      </c>
      <c r="U15">
        <v>42.857142857142861</v>
      </c>
      <c r="W15">
        <f>V12*0.01*U15</f>
        <v>7.1265600000000004</v>
      </c>
    </row>
    <row r="16" spans="1:23">
      <c r="A16" t="s">
        <v>7</v>
      </c>
      <c r="G16" t="s">
        <v>35</v>
      </c>
      <c r="H16" s="1">
        <v>0.1</v>
      </c>
      <c r="J16">
        <f>E15*0.1</f>
        <v>8.46279</v>
      </c>
      <c r="M16" t="s">
        <v>35</v>
      </c>
      <c r="N16" s="1">
        <v>0.1</v>
      </c>
      <c r="P16">
        <f>E20*0.1</f>
        <v>12.916890000000002</v>
      </c>
      <c r="S16" t="s">
        <v>35</v>
      </c>
      <c r="T16" s="1">
        <v>0.1</v>
      </c>
      <c r="V16">
        <f>V12/2</f>
        <v>8.3143200000000004</v>
      </c>
    </row>
    <row r="17" spans="1:23">
      <c r="B17" t="s">
        <v>15</v>
      </c>
      <c r="C17">
        <f>C5</f>
        <v>24.240000000000002</v>
      </c>
      <c r="D17">
        <f>(C5/(C5+C7+C9)*100)</f>
        <v>27.586206896551722</v>
      </c>
      <c r="E17">
        <f>E5</f>
        <v>35.632800000000003</v>
      </c>
      <c r="H17" t="s">
        <v>36</v>
      </c>
      <c r="I17">
        <f>D13</f>
        <v>52.631578947368418</v>
      </c>
      <c r="K17">
        <f>I17*J16*0.01</f>
        <v>4.4540999999999995</v>
      </c>
      <c r="N17" t="s">
        <v>36</v>
      </c>
      <c r="O17">
        <v>27.586206896551722</v>
      </c>
      <c r="Q17">
        <f>P16*0.01*O17</f>
        <v>3.5632800000000007</v>
      </c>
      <c r="T17" t="s">
        <v>36</v>
      </c>
      <c r="U17">
        <v>19.642857142857139</v>
      </c>
      <c r="W17">
        <f>V16*0.01*U17</f>
        <v>1.6331699999999996</v>
      </c>
    </row>
    <row r="18" spans="1:23">
      <c r="B18" t="s">
        <v>19</v>
      </c>
      <c r="C18">
        <f>C7</f>
        <v>40.4</v>
      </c>
      <c r="D18">
        <f>(C7/(C5+C7+C9)*100)</f>
        <v>45.977011494252871</v>
      </c>
      <c r="E18">
        <f>E7</f>
        <v>59.387999999999998</v>
      </c>
      <c r="H18" t="s">
        <v>37</v>
      </c>
      <c r="I18">
        <f>D14</f>
        <v>47.368421052631582</v>
      </c>
      <c r="K18">
        <f>I18*J16*0.01</f>
        <v>4.0086900000000005</v>
      </c>
      <c r="N18" t="s">
        <v>37</v>
      </c>
      <c r="O18">
        <v>45.977011494252871</v>
      </c>
      <c r="Q18">
        <f>P16*0.01*O18</f>
        <v>5.9388000000000014</v>
      </c>
      <c r="T18" t="s">
        <v>37</v>
      </c>
      <c r="U18">
        <v>37.5</v>
      </c>
      <c r="W18">
        <f>V16*0.01*U18</f>
        <v>3.1178699999999999</v>
      </c>
    </row>
    <row r="19" spans="1:23">
      <c r="B19" t="s">
        <v>23</v>
      </c>
      <c r="C19">
        <f>C9</f>
        <v>23.23</v>
      </c>
      <c r="D19">
        <f>(C9/(C5+C7+C9)*100)</f>
        <v>26.436781609195403</v>
      </c>
      <c r="E19">
        <f>E9</f>
        <v>34.148099999999999</v>
      </c>
      <c r="H19" t="s">
        <v>38</v>
      </c>
      <c r="N19" t="s">
        <v>38</v>
      </c>
      <c r="O19">
        <v>26.436781609195403</v>
      </c>
      <c r="Q19">
        <f>P16*0.01*O19</f>
        <v>3.414810000000001</v>
      </c>
      <c r="T19" t="s">
        <v>38</v>
      </c>
      <c r="U19">
        <v>42.857142857142861</v>
      </c>
      <c r="W19">
        <f>V16*0.01*U19</f>
        <v>3.5632800000000002</v>
      </c>
    </row>
    <row r="20" spans="1:23">
      <c r="A20" t="s">
        <v>8</v>
      </c>
      <c r="D20">
        <f>SUM(D17:D19)</f>
        <v>100</v>
      </c>
      <c r="E20">
        <f>SUM(E17:E19)</f>
        <v>129.16890000000001</v>
      </c>
      <c r="G20" t="s">
        <v>39</v>
      </c>
      <c r="H20" s="1">
        <v>0.2</v>
      </c>
      <c r="J20">
        <v>16.92558</v>
      </c>
      <c r="M20" t="s">
        <v>39</v>
      </c>
      <c r="N20" s="1">
        <v>0.2</v>
      </c>
      <c r="P20">
        <v>25.833780000000004</v>
      </c>
      <c r="S20" t="s">
        <v>39</v>
      </c>
      <c r="T20" s="1">
        <v>0.2</v>
      </c>
      <c r="V20">
        <v>16.628640000000001</v>
      </c>
    </row>
    <row r="21" spans="1:23">
      <c r="B21" t="s">
        <v>13</v>
      </c>
      <c r="C21">
        <f>C4</f>
        <v>11.11</v>
      </c>
      <c r="D21">
        <f>(C4/(C4+C6+C8)*100)</f>
        <v>19.642857142857139</v>
      </c>
      <c r="E21">
        <f>E4</f>
        <v>16.331699999999998</v>
      </c>
      <c r="H21" t="s">
        <v>40</v>
      </c>
      <c r="I21">
        <v>100</v>
      </c>
      <c r="K21">
        <f>I21*J20*0.01</f>
        <v>16.92558</v>
      </c>
      <c r="N21" t="s">
        <v>40</v>
      </c>
      <c r="O21">
        <v>100</v>
      </c>
      <c r="Q21">
        <f>O21*P20*0.01</f>
        <v>25.833780000000008</v>
      </c>
      <c r="T21" t="s">
        <v>40</v>
      </c>
      <c r="U21">
        <v>100</v>
      </c>
      <c r="W21">
        <f>U21*V20*0.01</f>
        <v>16.628640000000001</v>
      </c>
    </row>
    <row r="22" spans="1:23">
      <c r="B22" t="s">
        <v>17</v>
      </c>
      <c r="C22">
        <f>C6</f>
        <v>21.21</v>
      </c>
      <c r="D22">
        <f>(C6/(C4+C6+C8)*100)</f>
        <v>37.5</v>
      </c>
      <c r="E22">
        <f>E6</f>
        <v>31.178699999999999</v>
      </c>
      <c r="H22" t="s">
        <v>41</v>
      </c>
      <c r="I22" t="s">
        <v>25</v>
      </c>
      <c r="N22" t="s">
        <v>41</v>
      </c>
      <c r="O22" t="s">
        <v>25</v>
      </c>
      <c r="T22" t="s">
        <v>41</v>
      </c>
      <c r="U22" t="s">
        <v>25</v>
      </c>
    </row>
    <row r="23" spans="1:23">
      <c r="B23" t="s">
        <v>21</v>
      </c>
      <c r="C23">
        <f>C8</f>
        <v>24.240000000000002</v>
      </c>
      <c r="D23">
        <f>(C8/(C4+C6+C8)*100)</f>
        <v>42.857142857142861</v>
      </c>
      <c r="E23">
        <f>E8</f>
        <v>35.632800000000003</v>
      </c>
      <c r="G23" t="s">
        <v>42</v>
      </c>
      <c r="H23" s="1">
        <v>0.1</v>
      </c>
      <c r="J23">
        <v>8.46279</v>
      </c>
      <c r="M23" t="s">
        <v>42</v>
      </c>
      <c r="N23" s="1">
        <v>0.1</v>
      </c>
      <c r="P23">
        <v>12.916890000000002</v>
      </c>
      <c r="S23" t="s">
        <v>42</v>
      </c>
      <c r="T23" s="1">
        <v>0.1</v>
      </c>
      <c r="V23">
        <v>8.3143200000000004</v>
      </c>
    </row>
    <row r="24" spans="1:23">
      <c r="D24">
        <f>SUM(D21:D23)</f>
        <v>100</v>
      </c>
      <c r="E24">
        <f>SUM(E21:E23)</f>
        <v>83.143200000000007</v>
      </c>
      <c r="H24" t="s">
        <v>43</v>
      </c>
      <c r="I24">
        <v>67</v>
      </c>
      <c r="K24">
        <f>I24*J23*0.01</f>
        <v>5.6700693000000006</v>
      </c>
      <c r="N24" t="s">
        <v>43</v>
      </c>
      <c r="O24">
        <v>67</v>
      </c>
      <c r="Q24">
        <f>Q3/2</f>
        <v>8.6543163000000014</v>
      </c>
      <c r="T24" t="s">
        <v>43</v>
      </c>
      <c r="U24">
        <v>1328</v>
      </c>
      <c r="W24">
        <f>W3/2</f>
        <v>5.5705944000000001</v>
      </c>
    </row>
    <row r="25" spans="1:23">
      <c r="H25" t="s">
        <v>44</v>
      </c>
      <c r="I25">
        <v>33</v>
      </c>
      <c r="K25">
        <f>I25*J23*0.01</f>
        <v>2.7927206999999998</v>
      </c>
      <c r="N25" t="s">
        <v>44</v>
      </c>
      <c r="O25">
        <v>33</v>
      </c>
      <c r="Q25">
        <f>Q4/2</f>
        <v>4.2625737000000008</v>
      </c>
      <c r="T25" t="s">
        <v>44</v>
      </c>
      <c r="U25">
        <v>33</v>
      </c>
      <c r="W25">
        <f>W4/2</f>
        <v>2.7437255999999999</v>
      </c>
    </row>
    <row r="26" spans="1:23">
      <c r="H26" t="s">
        <v>45</v>
      </c>
      <c r="I26" t="s">
        <v>25</v>
      </c>
      <c r="N26" t="s">
        <v>45</v>
      </c>
      <c r="O26" t="s">
        <v>25</v>
      </c>
      <c r="T26" t="s">
        <v>45</v>
      </c>
      <c r="U2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6C3E-5A3B-4468-B5F5-C6DA417D766C}">
  <dimension ref="A1:X26"/>
  <sheetViews>
    <sheetView tabSelected="1" workbookViewId="0">
      <selection activeCell="G33" sqref="G33"/>
    </sheetView>
  </sheetViews>
  <sheetFormatPr defaultRowHeight="14.45"/>
  <cols>
    <col min="3" max="3" width="14.140625" customWidth="1"/>
    <col min="4" max="4" width="13.5703125" customWidth="1"/>
    <col min="5" max="5" width="10.85546875" customWidth="1"/>
    <col min="6" max="6" width="17.28515625" customWidth="1"/>
    <col min="7" max="7" width="8.5703125" customWidth="1"/>
    <col min="8" max="8" width="12.5703125" customWidth="1"/>
    <col min="9" max="9" width="12" customWidth="1"/>
    <col min="10" max="10" width="13.5703125" customWidth="1"/>
    <col min="11" max="11" width="15.7109375" customWidth="1"/>
    <col min="12" max="12" width="10.140625" customWidth="1"/>
    <col min="14" max="14" width="13.140625" customWidth="1"/>
    <col min="15" max="15" width="11.42578125" customWidth="1"/>
    <col min="16" max="16" width="13.28515625" customWidth="1"/>
    <col min="17" max="17" width="15.85546875" customWidth="1"/>
    <col min="18" max="18" width="10.85546875" customWidth="1"/>
    <col min="20" max="20" width="12.85546875" customWidth="1"/>
    <col min="21" max="21" width="15.28515625" customWidth="1"/>
    <col min="23" max="23" width="16.28515625" customWidth="1"/>
    <col min="24" max="24" width="10.42578125" customWidth="1"/>
  </cols>
  <sheetData>
    <row r="1" spans="1:24" ht="15" thickBot="1">
      <c r="A1" s="11"/>
      <c r="B1" s="12" t="s">
        <v>0</v>
      </c>
      <c r="C1" s="13" t="s">
        <v>1</v>
      </c>
      <c r="D1" s="13" t="s">
        <v>2</v>
      </c>
      <c r="E1" s="13" t="s">
        <v>3</v>
      </c>
      <c r="F1" s="14" t="s">
        <v>46</v>
      </c>
      <c r="H1" s="63" t="s">
        <v>4</v>
      </c>
      <c r="I1" s="64"/>
      <c r="J1" s="3" t="s">
        <v>47</v>
      </c>
      <c r="K1" s="3" t="s">
        <v>48</v>
      </c>
      <c r="L1" s="3" t="s">
        <v>3</v>
      </c>
      <c r="N1" s="63" t="s">
        <v>7</v>
      </c>
      <c r="O1" s="64"/>
      <c r="P1" s="3" t="s">
        <v>47</v>
      </c>
      <c r="Q1" s="3" t="s">
        <v>48</v>
      </c>
      <c r="R1" s="3" t="s">
        <v>3</v>
      </c>
      <c r="T1" s="63" t="s">
        <v>8</v>
      </c>
      <c r="U1" s="64"/>
      <c r="V1" s="3" t="s">
        <v>47</v>
      </c>
      <c r="W1" s="3" t="s">
        <v>48</v>
      </c>
      <c r="X1" s="3" t="s">
        <v>3</v>
      </c>
    </row>
    <row r="2" spans="1:24" ht="15" thickBot="1">
      <c r="A2" s="15" t="s">
        <v>9</v>
      </c>
      <c r="B2" s="16"/>
      <c r="C2" s="17">
        <f>B2*F2</f>
        <v>0</v>
      </c>
      <c r="D2" s="17">
        <f>(E2/22)</f>
        <v>0</v>
      </c>
      <c r="E2" s="17">
        <f>C2*1.47</f>
        <v>0</v>
      </c>
      <c r="F2" s="18">
        <f>(F4 * 0.01) +0.65</f>
        <v>1.01</v>
      </c>
      <c r="H2" s="55" t="s">
        <v>10</v>
      </c>
      <c r="I2" s="45">
        <v>0.2</v>
      </c>
      <c r="J2" s="48"/>
      <c r="K2" s="50">
        <f>F15*0.2</f>
        <v>0</v>
      </c>
      <c r="L2" s="49"/>
      <c r="N2" s="54" t="s">
        <v>10</v>
      </c>
      <c r="O2" s="52">
        <v>0.2</v>
      </c>
      <c r="P2" s="48"/>
      <c r="Q2" s="48">
        <f>E20*0.2</f>
        <v>0</v>
      </c>
      <c r="R2" s="49"/>
      <c r="T2" s="54" t="s">
        <v>10</v>
      </c>
      <c r="U2" s="45">
        <v>0.2</v>
      </c>
      <c r="V2" s="48"/>
      <c r="W2" s="48">
        <f>E25*0.2</f>
        <v>0</v>
      </c>
      <c r="X2" s="49"/>
    </row>
    <row r="3" spans="1:24" ht="15" thickBot="1">
      <c r="A3" s="19" t="s">
        <v>11</v>
      </c>
      <c r="B3" s="20"/>
      <c r="C3" s="21">
        <f>B3*F2</f>
        <v>0</v>
      </c>
      <c r="D3" s="21">
        <f t="shared" ref="D3:D10" si="0">(E3/22)</f>
        <v>0</v>
      </c>
      <c r="E3" s="22">
        <f t="shared" ref="E3:E10" si="1">C3*1.47</f>
        <v>0</v>
      </c>
      <c r="F3" s="23" t="s">
        <v>49</v>
      </c>
      <c r="H3" s="55"/>
      <c r="I3" s="46" t="s">
        <v>12</v>
      </c>
      <c r="J3" s="4">
        <v>67</v>
      </c>
      <c r="K3" s="4"/>
      <c r="L3" s="2">
        <f>K2*0.01*J3</f>
        <v>0</v>
      </c>
      <c r="N3" s="55"/>
      <c r="O3" s="9" t="s">
        <v>12</v>
      </c>
      <c r="P3" s="4">
        <v>67</v>
      </c>
      <c r="Q3" s="4"/>
      <c r="R3" s="2">
        <f>Q2*0.01*P3</f>
        <v>0</v>
      </c>
      <c r="T3" s="55"/>
      <c r="U3" s="46" t="s">
        <v>12</v>
      </c>
      <c r="V3" s="4">
        <v>67</v>
      </c>
      <c r="W3" s="4"/>
      <c r="X3" s="2">
        <f>W2*0.01*V3</f>
        <v>0</v>
      </c>
    </row>
    <row r="4" spans="1:24" ht="15" thickBot="1">
      <c r="A4" s="19" t="s">
        <v>13</v>
      </c>
      <c r="B4" s="20"/>
      <c r="C4" s="21">
        <f>B4*F2</f>
        <v>0</v>
      </c>
      <c r="D4" s="21">
        <f t="shared" si="0"/>
        <v>0</v>
      </c>
      <c r="E4" s="21">
        <f t="shared" si="1"/>
        <v>0</v>
      </c>
      <c r="F4" s="24">
        <v>36</v>
      </c>
      <c r="H4" s="56"/>
      <c r="I4" s="47" t="s">
        <v>14</v>
      </c>
      <c r="J4" s="5">
        <v>33</v>
      </c>
      <c r="K4" s="51"/>
      <c r="L4" s="6">
        <f>K2*0.01*J4</f>
        <v>0</v>
      </c>
      <c r="N4" s="56"/>
      <c r="O4" s="10" t="s">
        <v>14</v>
      </c>
      <c r="P4" s="5">
        <v>33</v>
      </c>
      <c r="Q4" s="5"/>
      <c r="R4" s="6">
        <f>Q2*0.01*P4</f>
        <v>0</v>
      </c>
      <c r="T4" s="56"/>
      <c r="U4" s="47" t="s">
        <v>14</v>
      </c>
      <c r="V4" s="5">
        <v>33</v>
      </c>
      <c r="W4" s="5"/>
      <c r="X4" s="6">
        <f>W2*0.01*V4</f>
        <v>0</v>
      </c>
    </row>
    <row r="5" spans="1:24">
      <c r="A5" s="19" t="s">
        <v>15</v>
      </c>
      <c r="B5" s="20"/>
      <c r="C5" s="21">
        <f>B5*F2</f>
        <v>0</v>
      </c>
      <c r="D5" s="21">
        <f t="shared" si="0"/>
        <v>0</v>
      </c>
      <c r="E5" s="25">
        <f t="shared" si="1"/>
        <v>0</v>
      </c>
      <c r="F5" s="26"/>
      <c r="H5" s="54" t="s">
        <v>16</v>
      </c>
      <c r="I5" s="45">
        <v>0.2</v>
      </c>
      <c r="J5" s="48"/>
      <c r="K5" s="50">
        <f>E16*0.2</f>
        <v>0</v>
      </c>
      <c r="L5" s="49"/>
      <c r="N5" s="54" t="s">
        <v>16</v>
      </c>
      <c r="O5" s="52">
        <v>0.2</v>
      </c>
      <c r="P5" s="48"/>
      <c r="Q5" s="48">
        <f>E20*0.2</f>
        <v>0</v>
      </c>
      <c r="R5" s="49"/>
      <c r="T5" s="54" t="s">
        <v>16</v>
      </c>
      <c r="U5" s="45">
        <v>0.2</v>
      </c>
      <c r="V5" s="48"/>
      <c r="W5" s="48">
        <f>E25*0.2</f>
        <v>0</v>
      </c>
      <c r="X5" s="49"/>
    </row>
    <row r="6" spans="1:24">
      <c r="A6" s="19" t="s">
        <v>17</v>
      </c>
      <c r="B6" s="20"/>
      <c r="C6" s="21">
        <f>B6*F2</f>
        <v>0</v>
      </c>
      <c r="D6" s="21">
        <f t="shared" si="0"/>
        <v>0</v>
      </c>
      <c r="E6" s="27">
        <f t="shared" si="1"/>
        <v>0</v>
      </c>
      <c r="F6" s="26"/>
      <c r="H6" s="55"/>
      <c r="I6" s="46" t="s">
        <v>50</v>
      </c>
      <c r="J6" s="4" t="e">
        <f>D13</f>
        <v>#DIV/0!</v>
      </c>
      <c r="K6" s="4"/>
      <c r="L6" s="2" t="e">
        <f>J6*K5*0.01</f>
        <v>#DIV/0!</v>
      </c>
      <c r="N6" s="55"/>
      <c r="O6" s="9" t="s">
        <v>18</v>
      </c>
      <c r="P6" s="4" t="e">
        <f>D18</f>
        <v>#DIV/0!</v>
      </c>
      <c r="Q6" s="4"/>
      <c r="R6" s="2" t="e">
        <f>Q2*0.01*P6</f>
        <v>#DIV/0!</v>
      </c>
      <c r="T6" s="55"/>
      <c r="U6" s="46" t="s">
        <v>18</v>
      </c>
      <c r="V6" s="4" t="e">
        <f>D22</f>
        <v>#DIV/0!</v>
      </c>
      <c r="W6" s="4"/>
      <c r="X6" s="2" t="e">
        <f>W2*0.01*V6</f>
        <v>#DIV/0!</v>
      </c>
    </row>
    <row r="7" spans="1:24">
      <c r="A7" s="19" t="s">
        <v>19</v>
      </c>
      <c r="B7" s="20"/>
      <c r="C7" s="21">
        <f>B7*F2</f>
        <v>0</v>
      </c>
      <c r="D7" s="21">
        <f t="shared" si="0"/>
        <v>0</v>
      </c>
      <c r="E7" s="27">
        <f t="shared" si="1"/>
        <v>0</v>
      </c>
      <c r="F7" s="26"/>
      <c r="H7" s="55"/>
      <c r="I7" s="46" t="s">
        <v>51</v>
      </c>
      <c r="J7" s="4" t="e">
        <f>D14</f>
        <v>#VALUE!</v>
      </c>
      <c r="K7" s="4"/>
      <c r="L7" s="2" t="e">
        <f>J7*K5*0.01</f>
        <v>#VALUE!</v>
      </c>
      <c r="N7" s="55"/>
      <c r="O7" s="9" t="s">
        <v>20</v>
      </c>
      <c r="P7" s="4" t="e">
        <f>D19</f>
        <v>#DIV/0!</v>
      </c>
      <c r="Q7" s="4"/>
      <c r="R7" s="2" t="e">
        <f>Q2*0.01*P7</f>
        <v>#DIV/0!</v>
      </c>
      <c r="T7" s="55"/>
      <c r="U7" s="46" t="s">
        <v>20</v>
      </c>
      <c r="V7" s="4" t="e">
        <f>D23</f>
        <v>#VALUE!</v>
      </c>
      <c r="W7" s="4"/>
      <c r="X7" s="2" t="e">
        <f>W2*0.01*V7</f>
        <v>#VALUE!</v>
      </c>
    </row>
    <row r="8" spans="1:24">
      <c r="A8" s="19" t="s">
        <v>21</v>
      </c>
      <c r="B8" s="20"/>
      <c r="C8" s="21">
        <f t="shared" ref="C8" si="2">B8*F8</f>
        <v>0</v>
      </c>
      <c r="D8" s="21">
        <f t="shared" si="0"/>
        <v>0</v>
      </c>
      <c r="E8" s="27">
        <f t="shared" si="1"/>
        <v>0</v>
      </c>
      <c r="F8" s="26"/>
      <c r="H8" s="55"/>
      <c r="I8" s="46" t="s">
        <v>52</v>
      </c>
      <c r="J8" s="4" t="e">
        <f>D15</f>
        <v>#VALUE!</v>
      </c>
      <c r="K8" s="4"/>
      <c r="L8" s="2" t="e">
        <f>J8*K5*0.01</f>
        <v>#VALUE!</v>
      </c>
      <c r="N8" s="55"/>
      <c r="O8" s="9"/>
      <c r="P8" s="4"/>
      <c r="Q8" s="4"/>
      <c r="R8" s="2"/>
      <c r="T8" s="55"/>
      <c r="U8" s="46" t="s">
        <v>22</v>
      </c>
      <c r="V8" s="4" t="e">
        <f>D24</f>
        <v>#VALUE!</v>
      </c>
      <c r="W8" s="4"/>
      <c r="X8" s="2" t="e">
        <f>W2*0.01*V8</f>
        <v>#VALUE!</v>
      </c>
    </row>
    <row r="9" spans="1:24">
      <c r="A9" s="19" t="s">
        <v>23</v>
      </c>
      <c r="B9" s="20"/>
      <c r="C9" s="21">
        <f>B9*F2</f>
        <v>0</v>
      </c>
      <c r="D9" s="21">
        <f t="shared" si="0"/>
        <v>0</v>
      </c>
      <c r="E9" s="27">
        <f t="shared" si="1"/>
        <v>0</v>
      </c>
      <c r="F9" s="26"/>
      <c r="H9" s="55"/>
      <c r="I9" s="46" t="s">
        <v>24</v>
      </c>
      <c r="J9" s="57" t="s">
        <v>25</v>
      </c>
      <c r="K9" s="58"/>
      <c r="L9" s="59"/>
      <c r="N9" s="55"/>
      <c r="O9" s="9" t="s">
        <v>24</v>
      </c>
      <c r="P9" s="57" t="s">
        <v>25</v>
      </c>
      <c r="Q9" s="58"/>
      <c r="R9" s="59"/>
      <c r="T9" s="55"/>
      <c r="U9" s="46" t="s">
        <v>24</v>
      </c>
      <c r="V9" s="57" t="s">
        <v>25</v>
      </c>
      <c r="W9" s="58"/>
      <c r="X9" s="59"/>
    </row>
    <row r="10" spans="1:24" ht="15" thickBot="1">
      <c r="A10" s="28" t="s">
        <v>26</v>
      </c>
      <c r="B10" s="29"/>
      <c r="C10" s="30">
        <f>B10*F2</f>
        <v>0</v>
      </c>
      <c r="D10" s="30">
        <f t="shared" si="0"/>
        <v>0</v>
      </c>
      <c r="E10" s="31">
        <f t="shared" si="1"/>
        <v>0</v>
      </c>
      <c r="F10" s="26"/>
      <c r="H10" s="55"/>
      <c r="I10" s="46" t="s">
        <v>27</v>
      </c>
      <c r="J10" s="57" t="s">
        <v>25</v>
      </c>
      <c r="K10" s="58"/>
      <c r="L10" s="59"/>
      <c r="N10" s="55"/>
      <c r="O10" s="9" t="s">
        <v>27</v>
      </c>
      <c r="P10" s="57" t="s">
        <v>25</v>
      </c>
      <c r="Q10" s="58"/>
      <c r="R10" s="59"/>
      <c r="T10" s="55"/>
      <c r="U10" s="46" t="s">
        <v>27</v>
      </c>
      <c r="V10" s="57" t="s">
        <v>25</v>
      </c>
      <c r="W10" s="58"/>
      <c r="X10" s="59"/>
    </row>
    <row r="11" spans="1:24" ht="15" thickBot="1">
      <c r="A11" s="26"/>
      <c r="B11" s="26"/>
      <c r="C11" s="26"/>
      <c r="D11" s="26"/>
      <c r="E11" s="26"/>
      <c r="F11" s="26"/>
      <c r="H11" s="56"/>
      <c r="I11" s="47" t="s">
        <v>28</v>
      </c>
      <c r="J11" s="60" t="s">
        <v>25</v>
      </c>
      <c r="K11" s="61"/>
      <c r="L11" s="62"/>
      <c r="N11" s="56"/>
      <c r="O11" s="10"/>
      <c r="P11" s="60" t="s">
        <v>25</v>
      </c>
      <c r="Q11" s="61"/>
      <c r="R11" s="62"/>
      <c r="T11" s="56"/>
      <c r="U11" s="47" t="s">
        <v>28</v>
      </c>
      <c r="V11" s="60" t="s">
        <v>25</v>
      </c>
      <c r="W11" s="61"/>
      <c r="X11" s="62"/>
    </row>
    <row r="12" spans="1:24" ht="15" thickBot="1">
      <c r="A12" s="65" t="s">
        <v>29</v>
      </c>
      <c r="B12" s="66"/>
      <c r="C12" s="13" t="s">
        <v>1</v>
      </c>
      <c r="D12" s="13" t="s">
        <v>47</v>
      </c>
      <c r="E12" s="14" t="s">
        <v>3</v>
      </c>
      <c r="F12" s="26"/>
      <c r="H12" s="54" t="s">
        <v>31</v>
      </c>
      <c r="I12" s="45">
        <v>0.2</v>
      </c>
      <c r="J12" s="48"/>
      <c r="K12" s="50">
        <f>E16*0.2</f>
        <v>0</v>
      </c>
      <c r="L12" s="49"/>
      <c r="N12" s="54" t="s">
        <v>31</v>
      </c>
      <c r="O12" s="52">
        <v>0.2</v>
      </c>
      <c r="P12" s="48"/>
      <c r="Q12" s="48">
        <f>E20*0.2</f>
        <v>0</v>
      </c>
      <c r="R12" s="49"/>
      <c r="T12" s="54" t="s">
        <v>31</v>
      </c>
      <c r="U12" s="45">
        <v>0.2</v>
      </c>
      <c r="V12" s="48"/>
      <c r="W12" s="48">
        <f>E25*0.2</f>
        <v>0</v>
      </c>
      <c r="X12" s="49"/>
    </row>
    <row r="13" spans="1:24">
      <c r="A13" s="70" t="s">
        <v>4</v>
      </c>
      <c r="B13" s="32" t="s">
        <v>9</v>
      </c>
      <c r="C13" s="33">
        <f>C2</f>
        <v>0</v>
      </c>
      <c r="D13" s="17" t="e">
        <f>(C13/(C13+C14+C15))*100</f>
        <v>#DIV/0!</v>
      </c>
      <c r="E13" s="34">
        <f>E2</f>
        <v>0</v>
      </c>
      <c r="F13" s="26"/>
      <c r="H13" s="55"/>
      <c r="I13" s="46" t="s">
        <v>32</v>
      </c>
      <c r="J13" s="4" t="e">
        <f>D13</f>
        <v>#DIV/0!</v>
      </c>
      <c r="K13" s="4"/>
      <c r="L13" s="2" t="e">
        <f>J13*K12*0.01</f>
        <v>#DIV/0!</v>
      </c>
      <c r="N13" s="55"/>
      <c r="O13" s="9" t="s">
        <v>32</v>
      </c>
      <c r="P13" s="4" t="e">
        <f>D18</f>
        <v>#DIV/0!</v>
      </c>
      <c r="Q13" s="4"/>
      <c r="R13" s="2" t="e">
        <f>Q12*0.01*P13</f>
        <v>#DIV/0!</v>
      </c>
      <c r="T13" s="55"/>
      <c r="U13" s="46" t="s">
        <v>32</v>
      </c>
      <c r="V13" s="4" t="e">
        <f>D22</f>
        <v>#DIV/0!</v>
      </c>
      <c r="W13" s="4"/>
      <c r="X13" s="2" t="e">
        <f>W12*0.01*V13</f>
        <v>#DIV/0!</v>
      </c>
    </row>
    <row r="14" spans="1:24">
      <c r="A14" s="71"/>
      <c r="B14" s="35" t="s">
        <v>11</v>
      </c>
      <c r="C14" s="36">
        <f>C3</f>
        <v>0</v>
      </c>
      <c r="D14" s="21" t="e">
        <f t="shared" ref="D14:D15" si="3">(C14/(C14+C15+C16))*100</f>
        <v>#VALUE!</v>
      </c>
      <c r="E14" s="37">
        <f>E3</f>
        <v>0</v>
      </c>
      <c r="F14" s="26"/>
      <c r="H14" s="55"/>
      <c r="I14" s="46" t="s">
        <v>33</v>
      </c>
      <c r="J14" s="4" t="e">
        <f>D14</f>
        <v>#VALUE!</v>
      </c>
      <c r="K14" s="4"/>
      <c r="L14" s="2" t="e">
        <f>J14*K12*0.01</f>
        <v>#VALUE!</v>
      </c>
      <c r="N14" s="55"/>
      <c r="O14" s="9" t="s">
        <v>33</v>
      </c>
      <c r="P14" s="4" t="e">
        <f>D19</f>
        <v>#DIV/0!</v>
      </c>
      <c r="Q14" s="4"/>
      <c r="R14" s="2" t="e">
        <f>Q12*0.01*P14</f>
        <v>#DIV/0!</v>
      </c>
      <c r="T14" s="55"/>
      <c r="U14" s="46" t="s">
        <v>33</v>
      </c>
      <c r="V14" s="4" t="e">
        <f>D23</f>
        <v>#VALUE!</v>
      </c>
      <c r="W14" s="4"/>
      <c r="X14" s="2" t="e">
        <f>W12*0.01*V14</f>
        <v>#VALUE!</v>
      </c>
    </row>
    <row r="15" spans="1:24" ht="15" thickBot="1">
      <c r="A15" s="71"/>
      <c r="B15" s="35" t="s">
        <v>13</v>
      </c>
      <c r="C15" s="36">
        <f>C4</f>
        <v>0</v>
      </c>
      <c r="D15" s="21" t="e">
        <f t="shared" si="3"/>
        <v>#VALUE!</v>
      </c>
      <c r="E15" s="37">
        <f>E4</f>
        <v>0</v>
      </c>
      <c r="F15" s="26"/>
      <c r="H15" s="56"/>
      <c r="I15" s="47" t="s">
        <v>34</v>
      </c>
      <c r="J15" s="5" t="e">
        <f>D15</f>
        <v>#VALUE!</v>
      </c>
      <c r="K15" s="51"/>
      <c r="L15" s="6" t="e">
        <f>J15*K12*0.01</f>
        <v>#VALUE!</v>
      </c>
      <c r="N15" s="56"/>
      <c r="O15" s="10"/>
      <c r="P15" s="5"/>
      <c r="Q15" s="5"/>
      <c r="R15" s="6"/>
      <c r="T15" s="56"/>
      <c r="U15" s="47" t="s">
        <v>34</v>
      </c>
      <c r="V15" s="5" t="e">
        <f>D24</f>
        <v>#VALUE!</v>
      </c>
      <c r="W15" s="5"/>
      <c r="X15" s="6" t="e">
        <f>W12*0.01*V15</f>
        <v>#VALUE!</v>
      </c>
    </row>
    <row r="16" spans="1:24" ht="15" thickBot="1">
      <c r="A16" s="73"/>
      <c r="B16" s="38" t="s">
        <v>26</v>
      </c>
      <c r="C16" s="39" t="s">
        <v>25</v>
      </c>
      <c r="D16" s="40" t="e">
        <f>SUM(D13:D15)</f>
        <v>#DIV/0!</v>
      </c>
      <c r="E16" s="41">
        <f>SUM(E13:E15)</f>
        <v>0</v>
      </c>
      <c r="F16" s="26"/>
      <c r="H16" s="54" t="s">
        <v>35</v>
      </c>
      <c r="I16" s="45">
        <v>0.1</v>
      </c>
      <c r="J16" s="48"/>
      <c r="K16" s="50">
        <f>E16*0.1</f>
        <v>0</v>
      </c>
      <c r="L16" s="49"/>
      <c r="N16" s="54" t="s">
        <v>35</v>
      </c>
      <c r="O16" s="52">
        <v>0.1</v>
      </c>
      <c r="P16" s="48"/>
      <c r="Q16" s="48">
        <f>E20*0.1</f>
        <v>0</v>
      </c>
      <c r="R16" s="49"/>
      <c r="T16" s="54" t="s">
        <v>35</v>
      </c>
      <c r="U16" s="45">
        <v>0.1</v>
      </c>
      <c r="V16" s="48"/>
      <c r="W16" s="48">
        <f>W12/2</f>
        <v>0</v>
      </c>
      <c r="X16" s="49"/>
    </row>
    <row r="17" spans="1:24" ht="15" thickBot="1">
      <c r="A17" s="67"/>
      <c r="B17" s="68"/>
      <c r="C17" s="68"/>
      <c r="D17" s="68"/>
      <c r="E17" s="69"/>
      <c r="F17" s="26"/>
      <c r="H17" s="55"/>
      <c r="I17" s="46" t="s">
        <v>36</v>
      </c>
      <c r="J17" s="4" t="e">
        <f>D13</f>
        <v>#DIV/0!</v>
      </c>
      <c r="K17" s="4"/>
      <c r="L17" s="2" t="e">
        <f>J17*K16*0.01</f>
        <v>#DIV/0!</v>
      </c>
      <c r="N17" s="55"/>
      <c r="O17" s="9" t="s">
        <v>36</v>
      </c>
      <c r="P17" s="4" t="e">
        <f>P13</f>
        <v>#DIV/0!</v>
      </c>
      <c r="Q17" s="4"/>
      <c r="R17" s="2" t="e">
        <f>Q16*0.01*P17</f>
        <v>#DIV/0!</v>
      </c>
      <c r="T17" s="55"/>
      <c r="U17" s="46" t="s">
        <v>36</v>
      </c>
      <c r="V17" s="4" t="e">
        <f>D22</f>
        <v>#DIV/0!</v>
      </c>
      <c r="W17" s="4"/>
      <c r="X17" s="2" t="e">
        <f>W16*0.01*V17</f>
        <v>#DIV/0!</v>
      </c>
    </row>
    <row r="18" spans="1:24">
      <c r="A18" s="70" t="s">
        <v>7</v>
      </c>
      <c r="B18" s="32" t="s">
        <v>21</v>
      </c>
      <c r="C18" s="33">
        <f>C8</f>
        <v>0</v>
      </c>
      <c r="D18" s="17" t="e">
        <f>(C18/(C18+C19))*100</f>
        <v>#DIV/0!</v>
      </c>
      <c r="E18" s="34">
        <f>E8</f>
        <v>0</v>
      </c>
      <c r="F18" s="26"/>
      <c r="H18" s="55"/>
      <c r="I18" s="46" t="s">
        <v>37</v>
      </c>
      <c r="J18" s="4" t="e">
        <f>D14</f>
        <v>#VALUE!</v>
      </c>
      <c r="K18" s="4"/>
      <c r="L18" s="2" t="e">
        <f>J18*K16*0.01</f>
        <v>#VALUE!</v>
      </c>
      <c r="N18" s="55"/>
      <c r="O18" s="9" t="s">
        <v>37</v>
      </c>
      <c r="P18" s="4" t="e">
        <f>P14</f>
        <v>#DIV/0!</v>
      </c>
      <c r="Q18" s="4"/>
      <c r="R18" s="2" t="e">
        <f>Q16*0.01*P18</f>
        <v>#DIV/0!</v>
      </c>
      <c r="T18" s="55"/>
      <c r="U18" s="46" t="s">
        <v>37</v>
      </c>
      <c r="V18" s="4" t="e">
        <f>D23</f>
        <v>#VALUE!</v>
      </c>
      <c r="W18" s="4"/>
      <c r="X18" s="2" t="e">
        <f>W16*0.01*V18</f>
        <v>#VALUE!</v>
      </c>
    </row>
    <row r="19" spans="1:24" ht="15" thickBot="1">
      <c r="A19" s="71"/>
      <c r="B19" s="35" t="s">
        <v>15</v>
      </c>
      <c r="C19" s="36">
        <f>C5</f>
        <v>0</v>
      </c>
      <c r="D19" s="21" t="e">
        <f>(C19/(C18+C19))*100</f>
        <v>#DIV/0!</v>
      </c>
      <c r="E19" s="37">
        <f>E5</f>
        <v>0</v>
      </c>
      <c r="F19" s="26"/>
      <c r="H19" s="56"/>
      <c r="I19" s="47" t="s">
        <v>38</v>
      </c>
      <c r="J19" s="5" t="e">
        <f>D15</f>
        <v>#VALUE!</v>
      </c>
      <c r="K19" s="51"/>
      <c r="L19" s="6" t="e">
        <f>J19*K16*0.01</f>
        <v>#VALUE!</v>
      </c>
      <c r="N19" s="56"/>
      <c r="O19" s="10"/>
      <c r="P19" s="5"/>
      <c r="Q19" s="5"/>
      <c r="R19" s="6"/>
      <c r="T19" s="56"/>
      <c r="U19" s="47" t="s">
        <v>38</v>
      </c>
      <c r="V19" s="5" t="e">
        <f>D24</f>
        <v>#VALUE!</v>
      </c>
      <c r="W19" s="5"/>
      <c r="X19" s="6" t="e">
        <f>W16*0.01*V19</f>
        <v>#VALUE!</v>
      </c>
    </row>
    <row r="20" spans="1:24" ht="15" thickBot="1">
      <c r="A20" s="73"/>
      <c r="B20" s="38" t="s">
        <v>26</v>
      </c>
      <c r="C20" s="39" t="s">
        <v>25</v>
      </c>
      <c r="D20" s="40" t="e">
        <f>SUM(D18:D19)</f>
        <v>#DIV/0!</v>
      </c>
      <c r="E20" s="41">
        <f>SUM(E18:E19)</f>
        <v>0</v>
      </c>
      <c r="F20" s="26"/>
      <c r="H20" s="54" t="s">
        <v>39</v>
      </c>
      <c r="I20" s="45">
        <v>0.2</v>
      </c>
      <c r="J20" s="48"/>
      <c r="K20" s="48">
        <f>E16*0.2</f>
        <v>0</v>
      </c>
      <c r="L20" s="49"/>
      <c r="N20" s="54" t="s">
        <v>39</v>
      </c>
      <c r="O20" s="52">
        <v>0.2</v>
      </c>
      <c r="P20" s="48"/>
      <c r="Q20" s="48">
        <f>E20*0.2</f>
        <v>0</v>
      </c>
      <c r="R20" s="49"/>
      <c r="T20" s="55" t="s">
        <v>39</v>
      </c>
      <c r="U20" s="45">
        <v>0.2</v>
      </c>
      <c r="V20" s="48"/>
      <c r="W20" s="48">
        <f>E25*0.2</f>
        <v>0</v>
      </c>
      <c r="X20" s="49"/>
    </row>
    <row r="21" spans="1:24" ht="15" thickBot="1">
      <c r="A21" s="74"/>
      <c r="B21" s="75"/>
      <c r="C21" s="75"/>
      <c r="D21" s="75"/>
      <c r="E21" s="76"/>
      <c r="F21" s="26"/>
      <c r="H21" s="55"/>
      <c r="I21" s="46" t="s">
        <v>40</v>
      </c>
      <c r="J21" s="4">
        <v>100</v>
      </c>
      <c r="K21" s="4"/>
      <c r="L21" s="2">
        <f>J21*K20*0.01</f>
        <v>0</v>
      </c>
      <c r="N21" s="55"/>
      <c r="O21" s="9" t="s">
        <v>40</v>
      </c>
      <c r="P21" s="4">
        <v>100</v>
      </c>
      <c r="Q21" s="4"/>
      <c r="R21" s="2">
        <f>P21*Q20*0.01</f>
        <v>0</v>
      </c>
      <c r="T21" s="55"/>
      <c r="U21" s="46" t="s">
        <v>40</v>
      </c>
      <c r="V21" s="4">
        <v>100</v>
      </c>
      <c r="W21" s="4"/>
      <c r="X21" s="2">
        <f>V21*W20*0.01</f>
        <v>0</v>
      </c>
    </row>
    <row r="22" spans="1:24" ht="15" thickBot="1">
      <c r="A22" s="70" t="s">
        <v>8</v>
      </c>
      <c r="B22" s="32" t="s">
        <v>19</v>
      </c>
      <c r="C22" s="33">
        <f>C7</f>
        <v>0</v>
      </c>
      <c r="D22" s="17" t="e">
        <f>(C22/(C22+C23+C24))*100</f>
        <v>#DIV/0!</v>
      </c>
      <c r="E22" s="34">
        <f>E7</f>
        <v>0</v>
      </c>
      <c r="F22" s="26"/>
      <c r="H22" s="56"/>
      <c r="I22" s="47" t="s">
        <v>41</v>
      </c>
      <c r="J22" s="60" t="s">
        <v>25</v>
      </c>
      <c r="K22" s="61"/>
      <c r="L22" s="62"/>
      <c r="N22" s="56"/>
      <c r="O22" s="10" t="s">
        <v>41</v>
      </c>
      <c r="P22" s="60" t="s">
        <v>25</v>
      </c>
      <c r="Q22" s="61"/>
      <c r="R22" s="62"/>
      <c r="T22" s="55"/>
      <c r="U22" s="47" t="s">
        <v>41</v>
      </c>
      <c r="V22" s="60" t="s">
        <v>25</v>
      </c>
      <c r="W22" s="61"/>
      <c r="X22" s="62"/>
    </row>
    <row r="23" spans="1:24">
      <c r="A23" s="71"/>
      <c r="B23" s="35" t="s">
        <v>23</v>
      </c>
      <c r="C23" s="36">
        <f>C9</f>
        <v>0</v>
      </c>
      <c r="D23" s="21" t="e">
        <f t="shared" ref="D23:D24" si="4">(C23/(C23+C24+C25))*100</f>
        <v>#VALUE!</v>
      </c>
      <c r="E23" s="37">
        <f>E9</f>
        <v>0</v>
      </c>
      <c r="F23" s="26"/>
      <c r="H23" s="54" t="s">
        <v>42</v>
      </c>
      <c r="I23" s="45">
        <v>0.1</v>
      </c>
      <c r="J23" s="48"/>
      <c r="K23" s="48">
        <f>E16*0.1</f>
        <v>0</v>
      </c>
      <c r="L23" s="49"/>
      <c r="N23" s="55" t="s">
        <v>42</v>
      </c>
      <c r="O23" s="53">
        <v>0.1</v>
      </c>
      <c r="P23" s="7"/>
      <c r="Q23" s="7">
        <f>E20*0.1</f>
        <v>0</v>
      </c>
      <c r="R23" s="8"/>
      <c r="T23" s="54" t="s">
        <v>42</v>
      </c>
      <c r="U23" s="52">
        <v>0.1</v>
      </c>
      <c r="V23" s="48"/>
      <c r="W23" s="48">
        <f>E25*0.1</f>
        <v>0</v>
      </c>
      <c r="X23" s="49"/>
    </row>
    <row r="24" spans="1:24">
      <c r="A24" s="71"/>
      <c r="B24" s="35" t="s">
        <v>17</v>
      </c>
      <c r="C24" s="36">
        <f>C6</f>
        <v>0</v>
      </c>
      <c r="D24" s="21" t="e">
        <f t="shared" si="4"/>
        <v>#VALUE!</v>
      </c>
      <c r="E24" s="37">
        <f>E6</f>
        <v>0</v>
      </c>
      <c r="F24" s="26"/>
      <c r="H24" s="55"/>
      <c r="I24" s="46" t="s">
        <v>43</v>
      </c>
      <c r="J24" s="4">
        <v>67</v>
      </c>
      <c r="K24" s="4"/>
      <c r="L24" s="2">
        <f>J24*K23*0.01</f>
        <v>0</v>
      </c>
      <c r="N24" s="55"/>
      <c r="O24" s="9" t="s">
        <v>43</v>
      </c>
      <c r="P24" s="4">
        <v>67</v>
      </c>
      <c r="Q24" s="4"/>
      <c r="R24" s="2">
        <f>P24*Q23*0.01</f>
        <v>0</v>
      </c>
      <c r="T24" s="55"/>
      <c r="U24" s="9" t="s">
        <v>43</v>
      </c>
      <c r="V24" s="4">
        <v>67</v>
      </c>
      <c r="W24" s="4"/>
      <c r="X24" s="2">
        <f>X3/2</f>
        <v>0</v>
      </c>
    </row>
    <row r="25" spans="1:24" ht="15" thickBot="1">
      <c r="A25" s="72"/>
      <c r="B25" s="42" t="s">
        <v>26</v>
      </c>
      <c r="C25" s="43" t="s">
        <v>25</v>
      </c>
      <c r="D25" s="30" t="e">
        <f>SUM(D22:D24)</f>
        <v>#DIV/0!</v>
      </c>
      <c r="E25" s="44">
        <f>SUM(E22:E24)</f>
        <v>0</v>
      </c>
      <c r="F25" s="26"/>
      <c r="H25" s="55"/>
      <c r="I25" s="46" t="s">
        <v>44</v>
      </c>
      <c r="J25" s="4">
        <v>33</v>
      </c>
      <c r="K25" s="4"/>
      <c r="L25" s="2">
        <f>J25*K23*0.01</f>
        <v>0</v>
      </c>
      <c r="N25" s="55"/>
      <c r="O25" s="9" t="s">
        <v>44</v>
      </c>
      <c r="P25" s="4">
        <v>33</v>
      </c>
      <c r="Q25" s="4"/>
      <c r="R25" s="2">
        <f>P25*Q23*0.01</f>
        <v>0</v>
      </c>
      <c r="T25" s="55"/>
      <c r="U25" s="9" t="s">
        <v>44</v>
      </c>
      <c r="V25" s="4">
        <v>33</v>
      </c>
      <c r="W25" s="4"/>
      <c r="X25" s="2">
        <f>X4/2</f>
        <v>0</v>
      </c>
    </row>
    <row r="26" spans="1:24" ht="15" thickBot="1">
      <c r="H26" s="56"/>
      <c r="I26" s="47" t="s">
        <v>45</v>
      </c>
      <c r="J26" s="60" t="s">
        <v>25</v>
      </c>
      <c r="K26" s="61"/>
      <c r="L26" s="62"/>
      <c r="N26" s="56"/>
      <c r="O26" s="10" t="s">
        <v>45</v>
      </c>
      <c r="P26" s="60" t="s">
        <v>25</v>
      </c>
      <c r="Q26" s="61"/>
      <c r="R26" s="62"/>
      <c r="T26" s="56"/>
      <c r="U26" s="10" t="s">
        <v>45</v>
      </c>
      <c r="V26" s="60" t="s">
        <v>25</v>
      </c>
      <c r="W26" s="61"/>
      <c r="X26" s="62"/>
    </row>
  </sheetData>
  <mergeCells count="42">
    <mergeCell ref="A12:B12"/>
    <mergeCell ref="A17:E17"/>
    <mergeCell ref="A22:A25"/>
    <mergeCell ref="A18:A20"/>
    <mergeCell ref="A13:A16"/>
    <mergeCell ref="A21:E21"/>
    <mergeCell ref="T1:U1"/>
    <mergeCell ref="H2:H4"/>
    <mergeCell ref="H5:H11"/>
    <mergeCell ref="H12:H15"/>
    <mergeCell ref="N2:N4"/>
    <mergeCell ref="N5:N11"/>
    <mergeCell ref="N12:N15"/>
    <mergeCell ref="H16:H19"/>
    <mergeCell ref="H20:H22"/>
    <mergeCell ref="H23:H26"/>
    <mergeCell ref="H1:I1"/>
    <mergeCell ref="N1:O1"/>
    <mergeCell ref="N16:N19"/>
    <mergeCell ref="N20:N22"/>
    <mergeCell ref="N23:N26"/>
    <mergeCell ref="J9:L9"/>
    <mergeCell ref="J10:L10"/>
    <mergeCell ref="J11:L11"/>
    <mergeCell ref="J22:L22"/>
    <mergeCell ref="J26:L26"/>
    <mergeCell ref="T2:T4"/>
    <mergeCell ref="T5:T11"/>
    <mergeCell ref="T12:T15"/>
    <mergeCell ref="T16:T19"/>
    <mergeCell ref="T20:T22"/>
    <mergeCell ref="P9:R9"/>
    <mergeCell ref="P10:R10"/>
    <mergeCell ref="P11:R11"/>
    <mergeCell ref="P22:R22"/>
    <mergeCell ref="P26:R26"/>
    <mergeCell ref="T23:T26"/>
    <mergeCell ref="V9:X9"/>
    <mergeCell ref="V10:X10"/>
    <mergeCell ref="V11:X11"/>
    <mergeCell ref="V22:X22"/>
    <mergeCell ref="V26:X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aea95e-c4ad-402b-9c4d-a211e42f08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6BD58CF9A9D24692F09C633290186A" ma:contentTypeVersion="10" ma:contentTypeDescription="Crear nuevo documento." ma:contentTypeScope="" ma:versionID="6c91c8568580b643298de7201f1d2b31">
  <xsd:schema xmlns:xsd="http://www.w3.org/2001/XMLSchema" xmlns:xs="http://www.w3.org/2001/XMLSchema" xmlns:p="http://schemas.microsoft.com/office/2006/metadata/properties" xmlns:ns2="a6aea95e-c4ad-402b-9c4d-a211e42f0879" targetNamespace="http://schemas.microsoft.com/office/2006/metadata/properties" ma:root="true" ma:fieldsID="2e3cb089e095f84741e12579d205f600" ns2:_="">
    <xsd:import namespace="a6aea95e-c4ad-402b-9c4d-a211e42f0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ea95e-c4ad-402b-9c4d-a211e42f08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98d204fa-6c57-4ed6-bc91-93595ac1d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A8CB65-76A0-45AA-B601-3A80B15A7D85}"/>
</file>

<file path=customXml/itemProps2.xml><?xml version="1.0" encoding="utf-8"?>
<ds:datastoreItem xmlns:ds="http://schemas.openxmlformats.org/officeDocument/2006/customXml" ds:itemID="{3A98C028-828C-49D9-A30E-1BE4822F30D6}"/>
</file>

<file path=customXml/itemProps3.xml><?xml version="1.0" encoding="utf-8"?>
<ds:datastoreItem xmlns:ds="http://schemas.openxmlformats.org/officeDocument/2006/customXml" ds:itemID="{54D8B50B-6FC8-43C0-A9CB-8F35F81966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Sánchez Esteban</dc:creator>
  <cp:keywords/>
  <dc:description/>
  <cp:lastModifiedBy>Sergio Fraile Sánchez</cp:lastModifiedBy>
  <cp:revision/>
  <dcterms:created xsi:type="dcterms:W3CDTF">2024-04-16T16:52:11Z</dcterms:created>
  <dcterms:modified xsi:type="dcterms:W3CDTF">2024-05-09T07:42:06Z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0x010100B16BD58CF9A9D24692F09C633290186A</vt:lpwstr>
  </property>
  <property fmtid="{D5CDD505-2E9C-101B-9397-08002B2CF9AE}" pid="3" name="MediaServiceImageTags">
    <vt:lpwstr/>
  </property>
</Properties>
</file>