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02\Desktop\SILVERIO 13042023\"/>
    </mc:Choice>
  </mc:AlternateContent>
  <bookViews>
    <workbookView showHorizontalScroll="0" showVerticalScroll="0" showSheetTabs="0" xWindow="0" yWindow="0" windowWidth="28800" windowHeight="18000"/>
  </bookViews>
  <sheets>
    <sheet name="MARZO" sheetId="1" r:id="rId1"/>
  </sheets>
  <definedNames>
    <definedName name="_xlnm._FilterDatabase" localSheetId="0" hidden="1">MARZO!$A$10:$M$583</definedName>
    <definedName name="_xlnm.Print_Area" localSheetId="0">MARZO!$A$2:$M$583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71" i="1" l="1"/>
  <c r="J571" i="1"/>
  <c r="L571" i="1" s="1"/>
  <c r="J550" i="1"/>
  <c r="K550" i="1" s="1"/>
  <c r="J551" i="1"/>
  <c r="K551" i="1" s="1"/>
  <c r="L551" i="1" s="1"/>
  <c r="M551" i="1" s="1"/>
  <c r="J561" i="1"/>
  <c r="K561" i="1" s="1"/>
  <c r="J559" i="1"/>
  <c r="K559" i="1" s="1"/>
  <c r="L559" i="1" s="1"/>
  <c r="J560" i="1"/>
  <c r="K560" i="1" s="1"/>
  <c r="J345" i="1"/>
  <c r="K345" i="1" s="1"/>
  <c r="L345" i="1" s="1"/>
  <c r="J532" i="1"/>
  <c r="K532" i="1" s="1"/>
  <c r="H554" i="1"/>
  <c r="J554" i="1" s="1"/>
  <c r="K554" i="1" s="1"/>
  <c r="J563" i="1"/>
  <c r="K563" i="1" s="1"/>
  <c r="J562" i="1"/>
  <c r="K562" i="1" s="1"/>
  <c r="J552" i="1"/>
  <c r="K552" i="1" s="1"/>
  <c r="J553" i="1"/>
  <c r="K553" i="1" s="1"/>
  <c r="J572" i="1"/>
  <c r="K572" i="1" s="1"/>
  <c r="J577" i="1"/>
  <c r="K577" i="1" s="1"/>
  <c r="J512" i="1"/>
  <c r="K512" i="1" s="1"/>
  <c r="M569" i="1"/>
  <c r="J569" i="1"/>
  <c r="L569" i="1" s="1"/>
  <c r="M564" i="1"/>
  <c r="J564" i="1"/>
  <c r="L564" i="1" s="1"/>
  <c r="L562" i="1" l="1"/>
  <c r="M562" i="1" s="1"/>
  <c r="L563" i="1"/>
  <c r="M563" i="1"/>
  <c r="L561" i="1"/>
  <c r="M561" i="1" s="1"/>
  <c r="L554" i="1"/>
  <c r="M554" i="1" s="1"/>
  <c r="L512" i="1"/>
  <c r="M512" i="1" s="1"/>
  <c r="L532" i="1"/>
  <c r="M532" i="1" s="1"/>
  <c r="L577" i="1"/>
  <c r="M577" i="1" s="1"/>
  <c r="L550" i="1"/>
  <c r="M550" i="1" s="1"/>
  <c r="L572" i="1"/>
  <c r="M572" i="1" s="1"/>
  <c r="L553" i="1"/>
  <c r="M553" i="1" s="1"/>
  <c r="L560" i="1"/>
  <c r="M560" i="1" s="1"/>
  <c r="L552" i="1"/>
  <c r="M552" i="1" s="1"/>
  <c r="M345" i="1"/>
  <c r="M559" i="1"/>
  <c r="H556" i="1" l="1"/>
  <c r="H557" i="1"/>
  <c r="H568" i="1"/>
  <c r="H570" i="1"/>
  <c r="H565" i="1"/>
  <c r="H566" i="1"/>
  <c r="H567" i="1"/>
  <c r="H582" i="1"/>
  <c r="M546" i="1" l="1"/>
  <c r="J546" i="1"/>
  <c r="L546" i="1" s="1"/>
  <c r="J549" i="1"/>
  <c r="K549" i="1" s="1"/>
  <c r="L549" i="1" s="1"/>
  <c r="J547" i="1"/>
  <c r="K547" i="1" s="1"/>
  <c r="L547" i="1" s="1"/>
  <c r="J548" i="1"/>
  <c r="K548" i="1" s="1"/>
  <c r="L548" i="1" s="1"/>
  <c r="J534" i="1"/>
  <c r="K534" i="1" s="1"/>
  <c r="L534" i="1" s="1"/>
  <c r="J533" i="1"/>
  <c r="K533" i="1" s="1"/>
  <c r="L533" i="1" s="1"/>
  <c r="J518" i="1"/>
  <c r="K518" i="1" s="1"/>
  <c r="L518" i="1" s="1"/>
  <c r="J515" i="1"/>
  <c r="K515" i="1" s="1"/>
  <c r="L515" i="1" s="1"/>
  <c r="J511" i="1"/>
  <c r="K511" i="1" s="1"/>
  <c r="L511" i="1" s="1"/>
  <c r="M545" i="1"/>
  <c r="J545" i="1"/>
  <c r="L545" i="1" s="1"/>
  <c r="M544" i="1"/>
  <c r="J544" i="1"/>
  <c r="L544" i="1" s="1"/>
  <c r="M511" i="1" l="1"/>
  <c r="M515" i="1"/>
  <c r="M518" i="1"/>
  <c r="M533" i="1"/>
  <c r="M534" i="1"/>
  <c r="M548" i="1"/>
  <c r="M547" i="1"/>
  <c r="M549" i="1"/>
  <c r="H574" i="1" l="1"/>
  <c r="H513" i="1"/>
  <c r="H541" i="1"/>
  <c r="H542" i="1"/>
  <c r="J489" i="1" l="1"/>
  <c r="K489" i="1" s="1"/>
  <c r="J488" i="1"/>
  <c r="K488" i="1" s="1"/>
  <c r="L488" i="1" l="1"/>
  <c r="M488" i="1" s="1"/>
  <c r="L489" i="1"/>
  <c r="M489" i="1" s="1"/>
  <c r="M538" i="1" l="1"/>
  <c r="J538" i="1"/>
  <c r="L538" i="1" s="1"/>
  <c r="M528" i="1"/>
  <c r="J528" i="1"/>
  <c r="L528" i="1" s="1"/>
  <c r="H519" i="1"/>
  <c r="J519" i="1" s="1"/>
  <c r="K519" i="1" s="1"/>
  <c r="J421" i="1"/>
  <c r="K421" i="1" s="1"/>
  <c r="J504" i="1"/>
  <c r="K504" i="1" s="1"/>
  <c r="J517" i="1"/>
  <c r="K517" i="1" s="1"/>
  <c r="J516" i="1"/>
  <c r="K516" i="1" s="1"/>
  <c r="J514" i="1"/>
  <c r="K514" i="1" s="1"/>
  <c r="J527" i="1"/>
  <c r="K527" i="1" s="1"/>
  <c r="M520" i="1"/>
  <c r="J520" i="1"/>
  <c r="L520" i="1" s="1"/>
  <c r="L519" i="1" l="1"/>
  <c r="M519" i="1" s="1"/>
  <c r="L527" i="1"/>
  <c r="M527" i="1" s="1"/>
  <c r="L514" i="1"/>
  <c r="M514" i="1" s="1"/>
  <c r="L516" i="1"/>
  <c r="M516" i="1" s="1"/>
  <c r="L517" i="1"/>
  <c r="M517" i="1" s="1"/>
  <c r="L504" i="1"/>
  <c r="M504" i="1" s="1"/>
  <c r="L421" i="1"/>
  <c r="M421" i="1" s="1"/>
  <c r="H537" i="1" l="1"/>
  <c r="M510" i="1" l="1"/>
  <c r="J510" i="1"/>
  <c r="L510" i="1" s="1"/>
  <c r="M479" i="1"/>
  <c r="J479" i="1"/>
  <c r="L479" i="1" s="1"/>
  <c r="M480" i="1"/>
  <c r="J480" i="1"/>
  <c r="L480" i="1" s="1"/>
  <c r="M506" i="1"/>
  <c r="J506" i="1"/>
  <c r="L506" i="1" s="1"/>
  <c r="M481" i="1"/>
  <c r="J481" i="1"/>
  <c r="L481" i="1" s="1"/>
  <c r="J508" i="1"/>
  <c r="K508" i="1" s="1"/>
  <c r="L508" i="1" s="1"/>
  <c r="J478" i="1"/>
  <c r="K478" i="1" s="1"/>
  <c r="L478" i="1" s="1"/>
  <c r="J486" i="1"/>
  <c r="K486" i="1" s="1"/>
  <c r="L486" i="1" s="1"/>
  <c r="J444" i="1"/>
  <c r="K444" i="1" s="1"/>
  <c r="L444" i="1" s="1"/>
  <c r="J505" i="1"/>
  <c r="K505" i="1" s="1"/>
  <c r="L505" i="1" s="1"/>
  <c r="J313" i="1"/>
  <c r="K313" i="1" s="1"/>
  <c r="L313" i="1" s="1"/>
  <c r="J507" i="1"/>
  <c r="K507" i="1" s="1"/>
  <c r="L507" i="1" s="1"/>
  <c r="J477" i="1"/>
  <c r="K477" i="1" s="1"/>
  <c r="L477" i="1" s="1"/>
  <c r="M509" i="1"/>
  <c r="J509" i="1"/>
  <c r="L509" i="1" s="1"/>
  <c r="M477" i="1" l="1"/>
  <c r="M507" i="1"/>
  <c r="M313" i="1"/>
  <c r="M505" i="1"/>
  <c r="M444" i="1"/>
  <c r="M486" i="1"/>
  <c r="M478" i="1"/>
  <c r="M508" i="1"/>
  <c r="H525" i="1"/>
  <c r="H435" i="1"/>
  <c r="H437" i="1"/>
  <c r="H436" i="1"/>
  <c r="M467" i="1"/>
  <c r="J467" i="1"/>
  <c r="L467" i="1" s="1"/>
  <c r="M474" i="1"/>
  <c r="J474" i="1"/>
  <c r="L474" i="1" s="1"/>
  <c r="M466" i="1"/>
  <c r="J466" i="1"/>
  <c r="L466" i="1" s="1"/>
  <c r="M464" i="1"/>
  <c r="J464" i="1"/>
  <c r="L464" i="1" s="1"/>
  <c r="M475" i="1"/>
  <c r="J475" i="1"/>
  <c r="L475" i="1" s="1"/>
  <c r="M465" i="1"/>
  <c r="J465" i="1"/>
  <c r="L465" i="1" s="1"/>
  <c r="J472" i="1"/>
  <c r="K472" i="1" s="1"/>
  <c r="J470" i="1"/>
  <c r="K470" i="1" s="1"/>
  <c r="J471" i="1"/>
  <c r="K471" i="1" s="1"/>
  <c r="L470" i="1" l="1"/>
  <c r="M470" i="1" s="1"/>
  <c r="L472" i="1"/>
  <c r="M472" i="1" s="1"/>
  <c r="L471" i="1"/>
  <c r="M471" i="1" s="1"/>
  <c r="H500" i="1" l="1"/>
  <c r="H469" i="1"/>
  <c r="M497" i="1"/>
  <c r="M496" i="1"/>
  <c r="J497" i="1"/>
  <c r="L497" i="1" s="1"/>
  <c r="J496" i="1"/>
  <c r="L496" i="1" s="1"/>
  <c r="M495" i="1"/>
  <c r="J495" i="1"/>
  <c r="L495" i="1" s="1"/>
  <c r="M494" i="1"/>
  <c r="H494" i="1"/>
  <c r="J494" i="1" s="1"/>
  <c r="L494" i="1" s="1"/>
  <c r="J493" i="1"/>
  <c r="J492" i="1"/>
  <c r="K492" i="1" s="1"/>
  <c r="H491" i="1"/>
  <c r="J491" i="1" s="1"/>
  <c r="K491" i="1" s="1"/>
  <c r="J490" i="1"/>
  <c r="J462" i="1"/>
  <c r="K462" i="1" s="1"/>
  <c r="L462" i="1" s="1"/>
  <c r="M462" i="1" s="1"/>
  <c r="J458" i="1"/>
  <c r="K458" i="1" s="1"/>
  <c r="J378" i="1"/>
  <c r="K378" i="1" s="1"/>
  <c r="J389" i="1"/>
  <c r="K389" i="1" s="1"/>
  <c r="J379" i="1"/>
  <c r="K379" i="1" s="1"/>
  <c r="L379" i="1" s="1"/>
  <c r="M379" i="1" s="1"/>
  <c r="J387" i="1"/>
  <c r="K387" i="1" s="1"/>
  <c r="J390" i="1"/>
  <c r="K390" i="1" s="1"/>
  <c r="J388" i="1"/>
  <c r="K388" i="1" s="1"/>
  <c r="L388" i="1" s="1"/>
  <c r="M388" i="1" s="1"/>
  <c r="J11" i="1"/>
  <c r="K11" i="1" s="1"/>
  <c r="L493" i="1" l="1"/>
  <c r="M493" i="1"/>
  <c r="L492" i="1"/>
  <c r="M492" i="1" s="1"/>
  <c r="L491" i="1"/>
  <c r="M491" i="1" s="1"/>
  <c r="L490" i="1"/>
  <c r="M490" i="1" s="1"/>
  <c r="L458" i="1"/>
  <c r="M458" i="1" s="1"/>
  <c r="L390" i="1"/>
  <c r="M390" i="1" s="1"/>
  <c r="L389" i="1"/>
  <c r="M389" i="1" s="1"/>
  <c r="L387" i="1"/>
  <c r="M387" i="1" s="1"/>
  <c r="L378" i="1"/>
  <c r="M378" i="1" s="1"/>
  <c r="L11" i="1"/>
  <c r="M11" i="1" s="1"/>
  <c r="M429" i="1" l="1"/>
  <c r="J429" i="1"/>
  <c r="L429" i="1" s="1"/>
  <c r="M413" i="1"/>
  <c r="J413" i="1"/>
  <c r="L413" i="1" s="1"/>
  <c r="J431" i="1"/>
  <c r="K431" i="1" s="1"/>
  <c r="H430" i="1"/>
  <c r="J430" i="1" s="1"/>
  <c r="K430" i="1" s="1"/>
  <c r="J408" i="1"/>
  <c r="K408" i="1" s="1"/>
  <c r="J432" i="1"/>
  <c r="K432" i="1" s="1"/>
  <c r="J422" i="1"/>
  <c r="K422" i="1" s="1"/>
  <c r="J426" i="1"/>
  <c r="K426" i="1" s="1"/>
  <c r="J428" i="1"/>
  <c r="K428" i="1" s="1"/>
  <c r="J425" i="1"/>
  <c r="K425" i="1" s="1"/>
  <c r="J391" i="1"/>
  <c r="K391" i="1" s="1"/>
  <c r="J424" i="1"/>
  <c r="K424" i="1" s="1"/>
  <c r="J427" i="1"/>
  <c r="K427" i="1" s="1"/>
  <c r="J423" i="1"/>
  <c r="K423" i="1" s="1"/>
  <c r="J394" i="1"/>
  <c r="K394" i="1" s="1"/>
  <c r="H433" i="1"/>
  <c r="J433" i="1" s="1"/>
  <c r="K433" i="1" s="1"/>
  <c r="J407" i="1"/>
  <c r="K407" i="1" s="1"/>
  <c r="J434" i="1"/>
  <c r="K434" i="1" s="1"/>
  <c r="M410" i="1"/>
  <c r="J410" i="1"/>
  <c r="L410" i="1" s="1"/>
  <c r="M406" i="1"/>
  <c r="J406" i="1"/>
  <c r="L406" i="1" s="1"/>
  <c r="L434" i="1" l="1"/>
  <c r="M434" i="1" s="1"/>
  <c r="L425" i="1"/>
  <c r="M425" i="1" s="1"/>
  <c r="L407" i="1"/>
  <c r="M407" i="1" s="1"/>
  <c r="L427" i="1"/>
  <c r="M427" i="1" s="1"/>
  <c r="L428" i="1"/>
  <c r="M428" i="1" s="1"/>
  <c r="L408" i="1"/>
  <c r="M408" i="1" s="1"/>
  <c r="L423" i="1"/>
  <c r="M423" i="1" s="1"/>
  <c r="L432" i="1"/>
  <c r="M432" i="1" s="1"/>
  <c r="L433" i="1"/>
  <c r="M433" i="1" s="1"/>
  <c r="L424" i="1"/>
  <c r="M424" i="1" s="1"/>
  <c r="L426" i="1"/>
  <c r="M426" i="1" s="1"/>
  <c r="L430" i="1"/>
  <c r="M430" i="1" s="1"/>
  <c r="L394" i="1"/>
  <c r="M394" i="1" s="1"/>
  <c r="L391" i="1"/>
  <c r="M391" i="1" s="1"/>
  <c r="L422" i="1"/>
  <c r="M422" i="1" s="1"/>
  <c r="L431" i="1"/>
  <c r="M431" i="1" s="1"/>
  <c r="H453" i="1" l="1"/>
  <c r="H339" i="1"/>
  <c r="H411" i="1"/>
  <c r="J397" i="1" l="1"/>
  <c r="K397" i="1" s="1"/>
  <c r="J396" i="1"/>
  <c r="K396" i="1" s="1"/>
  <c r="J395" i="1"/>
  <c r="K395" i="1" s="1"/>
  <c r="J392" i="1"/>
  <c r="K392" i="1" s="1"/>
  <c r="J393" i="1"/>
  <c r="K393" i="1" s="1"/>
  <c r="J376" i="1"/>
  <c r="K376" i="1" s="1"/>
  <c r="J375" i="1"/>
  <c r="K375" i="1" s="1"/>
  <c r="J374" i="1"/>
  <c r="K374" i="1" s="1"/>
  <c r="J352" i="1"/>
  <c r="K352" i="1" s="1"/>
  <c r="J404" i="1"/>
  <c r="K404" i="1" s="1"/>
  <c r="M405" i="1"/>
  <c r="J405" i="1"/>
  <c r="L405" i="1" s="1"/>
  <c r="M377" i="1"/>
  <c r="J377" i="1"/>
  <c r="L377" i="1" s="1"/>
  <c r="M402" i="1"/>
  <c r="J402" i="1"/>
  <c r="L402" i="1" s="1"/>
  <c r="M373" i="1"/>
  <c r="H373" i="1"/>
  <c r="J373" i="1" s="1"/>
  <c r="L373" i="1" s="1"/>
  <c r="L374" i="1" l="1"/>
  <c r="M374" i="1" s="1"/>
  <c r="L392" i="1"/>
  <c r="M392" i="1" s="1"/>
  <c r="L396" i="1"/>
  <c r="M396" i="1" s="1"/>
  <c r="L375" i="1"/>
  <c r="M375" i="1" s="1"/>
  <c r="L395" i="1"/>
  <c r="M395" i="1" s="1"/>
  <c r="L404" i="1"/>
  <c r="M404" i="1" s="1"/>
  <c r="L376" i="1"/>
  <c r="M376" i="1" s="1"/>
  <c r="L352" i="1"/>
  <c r="M352" i="1" s="1"/>
  <c r="L393" i="1"/>
  <c r="M393" i="1" s="1"/>
  <c r="L397" i="1"/>
  <c r="M397" i="1" s="1"/>
  <c r="H283" i="1" l="1"/>
  <c r="H415" i="1"/>
  <c r="H296" i="1"/>
  <c r="H298" i="1"/>
  <c r="H297" i="1"/>
  <c r="J346" i="1"/>
  <c r="K346" i="1" s="1"/>
  <c r="J326" i="1"/>
  <c r="K326" i="1" s="1"/>
  <c r="J343" i="1"/>
  <c r="K343" i="1" s="1"/>
  <c r="J347" i="1"/>
  <c r="K347" i="1" s="1"/>
  <c r="J348" i="1"/>
  <c r="K348" i="1" s="1"/>
  <c r="J344" i="1"/>
  <c r="K344" i="1" s="1"/>
  <c r="J341" i="1"/>
  <c r="K341" i="1" s="1"/>
  <c r="J324" i="1"/>
  <c r="K324" i="1" s="1"/>
  <c r="J350" i="1"/>
  <c r="K350" i="1" s="1"/>
  <c r="J349" i="1"/>
  <c r="K349" i="1" s="1"/>
  <c r="J351" i="1"/>
  <c r="K351" i="1" s="1"/>
  <c r="M355" i="1"/>
  <c r="J355" i="1"/>
  <c r="L355" i="1" s="1"/>
  <c r="M367" i="1"/>
  <c r="J367" i="1"/>
  <c r="L367" i="1" s="1"/>
  <c r="J368" i="1"/>
  <c r="K368" i="1" s="1"/>
  <c r="J369" i="1"/>
  <c r="K369" i="1" s="1"/>
  <c r="L368" i="1" l="1"/>
  <c r="M368" i="1" s="1"/>
  <c r="L324" i="1"/>
  <c r="M324" i="1" s="1"/>
  <c r="L347" i="1"/>
  <c r="M347" i="1" s="1"/>
  <c r="L351" i="1"/>
  <c r="M351" i="1" s="1"/>
  <c r="L341" i="1"/>
  <c r="M341" i="1" s="1"/>
  <c r="L343" i="1"/>
  <c r="M343" i="1" s="1"/>
  <c r="L349" i="1"/>
  <c r="M349" i="1" s="1"/>
  <c r="L344" i="1"/>
  <c r="M344" i="1" s="1"/>
  <c r="L326" i="1"/>
  <c r="M326" i="1" s="1"/>
  <c r="L369" i="1"/>
  <c r="M369" i="1" s="1"/>
  <c r="L350" i="1"/>
  <c r="M350" i="1" s="1"/>
  <c r="L348" i="1"/>
  <c r="M348" i="1" s="1"/>
  <c r="L346" i="1"/>
  <c r="M346" i="1" s="1"/>
  <c r="H399" i="1"/>
  <c r="H309" i="1"/>
  <c r="H338" i="1"/>
  <c r="H308" i="1"/>
  <c r="J333" i="1" l="1"/>
  <c r="K333" i="1" s="1"/>
  <c r="J330" i="1"/>
  <c r="K330" i="1" s="1"/>
  <c r="J329" i="1"/>
  <c r="K329" i="1" s="1"/>
  <c r="M336" i="1"/>
  <c r="J336" i="1"/>
  <c r="L336" i="1" s="1"/>
  <c r="M331" i="1"/>
  <c r="J331" i="1"/>
  <c r="L331" i="1" s="1"/>
  <c r="M332" i="1"/>
  <c r="J332" i="1"/>
  <c r="L332" i="1" s="1"/>
  <c r="M334" i="1"/>
  <c r="J334" i="1"/>
  <c r="L334" i="1" s="1"/>
  <c r="M335" i="1"/>
  <c r="J335" i="1"/>
  <c r="L335" i="1" s="1"/>
  <c r="L329" i="1" l="1"/>
  <c r="M329" i="1" s="1"/>
  <c r="L330" i="1"/>
  <c r="M330" i="1" s="1"/>
  <c r="L333" i="1"/>
  <c r="M333" i="1" s="1"/>
  <c r="J315" i="1"/>
  <c r="K315" i="1" s="1"/>
  <c r="J325" i="1"/>
  <c r="K325" i="1" s="1"/>
  <c r="J304" i="1"/>
  <c r="K304" i="1" s="1"/>
  <c r="J303" i="1"/>
  <c r="K303" i="1" s="1"/>
  <c r="J314" i="1"/>
  <c r="K314" i="1" s="1"/>
  <c r="J300" i="1"/>
  <c r="K300" i="1" s="1"/>
  <c r="J312" i="1"/>
  <c r="K312" i="1" s="1"/>
  <c r="J289" i="1"/>
  <c r="K289" i="1" s="1"/>
  <c r="J317" i="1"/>
  <c r="K317" i="1" s="1"/>
  <c r="J327" i="1"/>
  <c r="K327" i="1" s="1"/>
  <c r="M337" i="1"/>
  <c r="J337" i="1"/>
  <c r="L337" i="1" s="1"/>
  <c r="M328" i="1"/>
  <c r="J328" i="1"/>
  <c r="L328" i="1" s="1"/>
  <c r="L317" i="1" l="1"/>
  <c r="M317" i="1" s="1"/>
  <c r="L289" i="1"/>
  <c r="M289" i="1" s="1"/>
  <c r="L303" i="1"/>
  <c r="M303" i="1" s="1"/>
  <c r="L312" i="1"/>
  <c r="M312" i="1" s="1"/>
  <c r="L315" i="1"/>
  <c r="M315" i="1" s="1"/>
  <c r="L300" i="1"/>
  <c r="M300" i="1" s="1"/>
  <c r="L314" i="1"/>
  <c r="M314" i="1" s="1"/>
  <c r="L304" i="1"/>
  <c r="M304" i="1" s="1"/>
  <c r="L327" i="1"/>
  <c r="M327" i="1" s="1"/>
  <c r="L325" i="1"/>
  <c r="M325" i="1" s="1"/>
  <c r="H362" i="1" l="1"/>
  <c r="H323" i="1"/>
  <c r="H282" i="1"/>
  <c r="J290" i="1" l="1"/>
  <c r="K290" i="1" s="1"/>
  <c r="J273" i="1"/>
  <c r="K273" i="1" s="1"/>
  <c r="J287" i="1"/>
  <c r="K287" i="1" s="1"/>
  <c r="J248" i="1"/>
  <c r="K248" i="1" s="1"/>
  <c r="J250" i="1"/>
  <c r="K250" i="1" s="1"/>
  <c r="J251" i="1"/>
  <c r="K251" i="1" s="1"/>
  <c r="J291" i="1"/>
  <c r="K291" i="1" s="1"/>
  <c r="J255" i="1"/>
  <c r="K255" i="1" s="1"/>
  <c r="J301" i="1"/>
  <c r="K301" i="1" s="1"/>
  <c r="J305" i="1"/>
  <c r="K305" i="1" s="1"/>
  <c r="J302" i="1"/>
  <c r="K302" i="1" s="1"/>
  <c r="M306" i="1"/>
  <c r="J306" i="1"/>
  <c r="L306" i="1" s="1"/>
  <c r="M307" i="1"/>
  <c r="J307" i="1"/>
  <c r="L307" i="1" s="1"/>
  <c r="M295" i="1"/>
  <c r="J295" i="1"/>
  <c r="L295" i="1" s="1"/>
  <c r="M294" i="1"/>
  <c r="J294" i="1"/>
  <c r="L294" i="1" s="1"/>
  <c r="L302" i="1" l="1"/>
  <c r="M302" i="1" s="1"/>
  <c r="L291" i="1"/>
  <c r="M291" i="1" s="1"/>
  <c r="L287" i="1"/>
  <c r="M287" i="1" s="1"/>
  <c r="L305" i="1"/>
  <c r="M305" i="1" s="1"/>
  <c r="L251" i="1"/>
  <c r="M251" i="1" s="1"/>
  <c r="L273" i="1"/>
  <c r="M273" i="1" s="1"/>
  <c r="L250" i="1"/>
  <c r="M250" i="1" s="1"/>
  <c r="L301" i="1"/>
  <c r="M301" i="1" s="1"/>
  <c r="L255" i="1"/>
  <c r="M255" i="1" s="1"/>
  <c r="L248" i="1"/>
  <c r="M248" i="1" s="1"/>
  <c r="L290" i="1"/>
  <c r="M290" i="1" s="1"/>
  <c r="H322" i="1"/>
  <c r="H292" i="1" l="1"/>
  <c r="J280" i="1" l="1"/>
  <c r="K280" i="1" s="1"/>
  <c r="J246" i="1"/>
  <c r="K246" i="1" s="1"/>
  <c r="J247" i="1"/>
  <c r="K247" i="1" s="1"/>
  <c r="J244" i="1"/>
  <c r="K244" i="1" s="1"/>
  <c r="J177" i="1"/>
  <c r="K177" i="1" s="1"/>
  <c r="J285" i="1"/>
  <c r="K285" i="1" s="1"/>
  <c r="M293" i="1"/>
  <c r="J293" i="1"/>
  <c r="L293" i="1" s="1"/>
  <c r="L247" i="1" l="1"/>
  <c r="M247" i="1" s="1"/>
  <c r="L285" i="1"/>
  <c r="M285" i="1" s="1"/>
  <c r="L246" i="1"/>
  <c r="M246" i="1" s="1"/>
  <c r="L177" i="1"/>
  <c r="M177" i="1" s="1"/>
  <c r="L244" i="1"/>
  <c r="M244" i="1" s="1"/>
  <c r="L280" i="1"/>
  <c r="M280" i="1" s="1"/>
  <c r="M284" i="1"/>
  <c r="J284" i="1"/>
  <c r="L284" i="1" s="1"/>
  <c r="J274" i="1"/>
  <c r="K274" i="1" s="1"/>
  <c r="L274" i="1" s="1"/>
  <c r="J245" i="1"/>
  <c r="K245" i="1" s="1"/>
  <c r="L245" i="1" s="1"/>
  <c r="M245" i="1" s="1"/>
  <c r="J249" i="1"/>
  <c r="K249" i="1" s="1"/>
  <c r="L249" i="1" s="1"/>
  <c r="M249" i="1" s="1"/>
  <c r="J254" i="1"/>
  <c r="K254" i="1" s="1"/>
  <c r="L254" i="1" s="1"/>
  <c r="M254" i="1" s="1"/>
  <c r="J281" i="1"/>
  <c r="K281" i="1" s="1"/>
  <c r="L281" i="1" s="1"/>
  <c r="M281" i="1" s="1"/>
  <c r="M274" i="1" l="1"/>
  <c r="H240" i="1" l="1"/>
  <c r="H169" i="1"/>
  <c r="H194" i="1"/>
  <c r="H119" i="1"/>
  <c r="M279" i="1" l="1"/>
  <c r="J279" i="1"/>
  <c r="L279" i="1" s="1"/>
  <c r="M267" i="1"/>
  <c r="J267" i="1"/>
  <c r="L267" i="1" s="1"/>
  <c r="M239" i="1"/>
  <c r="J239" i="1"/>
  <c r="L239" i="1" s="1"/>
  <c r="J253" i="1"/>
  <c r="K253" i="1" s="1"/>
  <c r="J252" i="1"/>
  <c r="K252" i="1" s="1"/>
  <c r="J222" i="1"/>
  <c r="K222" i="1" s="1"/>
  <c r="M238" i="1"/>
  <c r="J238" i="1"/>
  <c r="L238" i="1" s="1"/>
  <c r="M268" i="1"/>
  <c r="J268" i="1"/>
  <c r="L268" i="1" s="1"/>
  <c r="M278" i="1"/>
  <c r="J278" i="1"/>
  <c r="L278" i="1" s="1"/>
  <c r="L253" i="1" l="1"/>
  <c r="M253" i="1" s="1"/>
  <c r="L222" i="1"/>
  <c r="M222" i="1" s="1"/>
  <c r="L252" i="1"/>
  <c r="M252" i="1" s="1"/>
  <c r="H236" i="1" l="1"/>
  <c r="H256" i="1"/>
  <c r="M226" i="1" l="1"/>
  <c r="J226" i="1"/>
  <c r="L226" i="1" s="1"/>
  <c r="M225" i="1"/>
  <c r="J225" i="1"/>
  <c r="L225" i="1" s="1"/>
  <c r="J228" i="1"/>
  <c r="K228" i="1" s="1"/>
  <c r="J224" i="1"/>
  <c r="K224" i="1" s="1"/>
  <c r="J233" i="1"/>
  <c r="K233" i="1" s="1"/>
  <c r="M235" i="1"/>
  <c r="J235" i="1"/>
  <c r="L235" i="1" s="1"/>
  <c r="H264" i="1"/>
  <c r="H260" i="1"/>
  <c r="H261" i="1"/>
  <c r="M201" i="1"/>
  <c r="J201" i="1"/>
  <c r="L201" i="1" s="1"/>
  <c r="J205" i="1"/>
  <c r="K205" i="1" s="1"/>
  <c r="J203" i="1"/>
  <c r="K203" i="1" s="1"/>
  <c r="J219" i="1"/>
  <c r="K219" i="1" s="1"/>
  <c r="J197" i="1"/>
  <c r="K197" i="1" s="1"/>
  <c r="J95" i="1"/>
  <c r="K95" i="1" s="1"/>
  <c r="J199" i="1"/>
  <c r="K199" i="1" s="1"/>
  <c r="J196" i="1"/>
  <c r="K196" i="1" s="1"/>
  <c r="J198" i="1"/>
  <c r="K198" i="1" s="1"/>
  <c r="J35" i="1"/>
  <c r="K35" i="1" s="1"/>
  <c r="J173" i="1"/>
  <c r="K173" i="1" s="1"/>
  <c r="J221" i="1"/>
  <c r="K221" i="1" s="1"/>
  <c r="J220" i="1"/>
  <c r="K220" i="1" s="1"/>
  <c r="J206" i="1"/>
  <c r="K206" i="1" s="1"/>
  <c r="J202" i="1"/>
  <c r="K202" i="1" s="1"/>
  <c r="J204" i="1"/>
  <c r="K204" i="1" s="1"/>
  <c r="J153" i="1"/>
  <c r="K153" i="1" s="1"/>
  <c r="M214" i="1"/>
  <c r="H214" i="1"/>
  <c r="J214" i="1" s="1"/>
  <c r="L214" i="1" s="1"/>
  <c r="L233" i="1" l="1"/>
  <c r="M233" i="1" s="1"/>
  <c r="L224" i="1"/>
  <c r="M224" i="1" s="1"/>
  <c r="L228" i="1"/>
  <c r="M228" i="1" s="1"/>
  <c r="L199" i="1"/>
  <c r="M199" i="1" s="1"/>
  <c r="L206" i="1"/>
  <c r="M206" i="1" s="1"/>
  <c r="L220" i="1"/>
  <c r="M220" i="1" s="1"/>
  <c r="L197" i="1"/>
  <c r="M197" i="1" s="1"/>
  <c r="L205" i="1"/>
  <c r="M205" i="1" s="1"/>
  <c r="L203" i="1"/>
  <c r="M203" i="1" s="1"/>
  <c r="L202" i="1"/>
  <c r="M202" i="1" s="1"/>
  <c r="L95" i="1"/>
  <c r="M95" i="1" s="1"/>
  <c r="L221" i="1"/>
  <c r="M221" i="1" s="1"/>
  <c r="L219" i="1"/>
  <c r="M219" i="1" s="1"/>
  <c r="L173" i="1"/>
  <c r="M173" i="1" s="1"/>
  <c r="L35" i="1"/>
  <c r="M35" i="1" s="1"/>
  <c r="L153" i="1"/>
  <c r="M153" i="1" s="1"/>
  <c r="L198" i="1"/>
  <c r="M198" i="1" s="1"/>
  <c r="L204" i="1"/>
  <c r="M204" i="1" s="1"/>
  <c r="L196" i="1"/>
  <c r="M196" i="1" s="1"/>
  <c r="H231" i="1" l="1"/>
  <c r="H229" i="1"/>
  <c r="H230" i="1"/>
  <c r="H227" i="1"/>
  <c r="J168" i="1"/>
  <c r="K168" i="1" s="1"/>
  <c r="J167" i="1"/>
  <c r="K167" i="1" s="1"/>
  <c r="J69" i="1"/>
  <c r="K69" i="1" s="1"/>
  <c r="J154" i="1"/>
  <c r="K154" i="1" s="1"/>
  <c r="J159" i="1"/>
  <c r="K159" i="1" s="1"/>
  <c r="L168" i="1" l="1"/>
  <c r="M168" i="1" s="1"/>
  <c r="L167" i="1"/>
  <c r="M167" i="1" s="1"/>
  <c r="L69" i="1"/>
  <c r="M69" i="1" s="1"/>
  <c r="L154" i="1"/>
  <c r="M154" i="1" s="1"/>
  <c r="L159" i="1"/>
  <c r="M159" i="1" s="1"/>
  <c r="H181" i="1"/>
  <c r="M148" i="1" l="1"/>
  <c r="J148" i="1"/>
  <c r="L148" i="1" s="1"/>
  <c r="M147" i="1"/>
  <c r="J147" i="1"/>
  <c r="L147" i="1" s="1"/>
  <c r="J149" i="1"/>
  <c r="K149" i="1" s="1"/>
  <c r="H143" i="1"/>
  <c r="J143" i="1" s="1"/>
  <c r="K143" i="1" s="1"/>
  <c r="J151" i="1"/>
  <c r="K151" i="1" s="1"/>
  <c r="J145" i="1"/>
  <c r="K145" i="1" s="1"/>
  <c r="J144" i="1"/>
  <c r="K144" i="1" s="1"/>
  <c r="J152" i="1"/>
  <c r="K152" i="1" s="1"/>
  <c r="J160" i="1"/>
  <c r="K160" i="1" s="1"/>
  <c r="J161" i="1"/>
  <c r="K161" i="1" s="1"/>
  <c r="J125" i="1"/>
  <c r="K125" i="1" s="1"/>
  <c r="J157" i="1"/>
  <c r="K157" i="1" s="1"/>
  <c r="J146" i="1"/>
  <c r="K146" i="1" s="1"/>
  <c r="M132" i="1"/>
  <c r="J132" i="1"/>
  <c r="L132" i="1" s="1"/>
  <c r="M166" i="1"/>
  <c r="J166" i="1"/>
  <c r="L166" i="1" s="1"/>
  <c r="M165" i="1"/>
  <c r="J165" i="1"/>
  <c r="L165" i="1" s="1"/>
  <c r="L149" i="1" l="1"/>
  <c r="M149" i="1" s="1"/>
  <c r="L160" i="1"/>
  <c r="M160" i="1" s="1"/>
  <c r="L157" i="1"/>
  <c r="M157" i="1" s="1"/>
  <c r="L152" i="1"/>
  <c r="M152" i="1" s="1"/>
  <c r="L143" i="1"/>
  <c r="M143" i="1" s="1"/>
  <c r="L125" i="1"/>
  <c r="M125" i="1" s="1"/>
  <c r="L144" i="1"/>
  <c r="M144" i="1" s="1"/>
  <c r="L161" i="1"/>
  <c r="M161" i="1" s="1"/>
  <c r="L145" i="1"/>
  <c r="M145" i="1" s="1"/>
  <c r="L151" i="1"/>
  <c r="M151" i="1" s="1"/>
  <c r="L146" i="1"/>
  <c r="M146" i="1" s="1"/>
  <c r="H187" i="1"/>
  <c r="H122" i="1"/>
  <c r="M164" i="1" l="1"/>
  <c r="J164" i="1"/>
  <c r="L164" i="1" s="1"/>
  <c r="M139" i="1"/>
  <c r="J139" i="1"/>
  <c r="L139" i="1" s="1"/>
  <c r="M131" i="1"/>
  <c r="J131" i="1"/>
  <c r="L131" i="1" s="1"/>
  <c r="J133" i="1"/>
  <c r="K133" i="1" s="1"/>
  <c r="J127" i="1"/>
  <c r="K127" i="1" s="1"/>
  <c r="J126" i="1"/>
  <c r="K126" i="1" s="1"/>
  <c r="J128" i="1"/>
  <c r="K128" i="1" s="1"/>
  <c r="J16" i="1"/>
  <c r="K16" i="1" s="1"/>
  <c r="J130" i="1"/>
  <c r="K130" i="1" s="1"/>
  <c r="J129" i="1"/>
  <c r="K129" i="1" s="1"/>
  <c r="H118" i="1"/>
  <c r="J118" i="1" s="1"/>
  <c r="K118" i="1" s="1"/>
  <c r="J134" i="1"/>
  <c r="K134" i="1" s="1"/>
  <c r="J140" i="1"/>
  <c r="K140" i="1" s="1"/>
  <c r="L140" i="1" l="1"/>
  <c r="M140" i="1" s="1"/>
  <c r="L134" i="1"/>
  <c r="M134" i="1" s="1"/>
  <c r="L118" i="1"/>
  <c r="M118" i="1" s="1"/>
  <c r="L129" i="1"/>
  <c r="M129" i="1" s="1"/>
  <c r="L130" i="1"/>
  <c r="M130" i="1" s="1"/>
  <c r="L16" i="1"/>
  <c r="M16" i="1" s="1"/>
  <c r="L128" i="1"/>
  <c r="M128" i="1" s="1"/>
  <c r="L126" i="1"/>
  <c r="M126" i="1" s="1"/>
  <c r="L127" i="1"/>
  <c r="M127" i="1" s="1"/>
  <c r="L133" i="1"/>
  <c r="M133" i="1" s="1"/>
  <c r="H162" i="1" l="1"/>
  <c r="H138" i="1"/>
  <c r="H135" i="1"/>
  <c r="H136" i="1"/>
  <c r="J137" i="1"/>
  <c r="K137" i="1" s="1"/>
  <c r="J96" i="1"/>
  <c r="K96" i="1" s="1"/>
  <c r="J97" i="1"/>
  <c r="K97" i="1" s="1"/>
  <c r="J12" i="1"/>
  <c r="K12" i="1" s="1"/>
  <c r="J94" i="1"/>
  <c r="K94" i="1" s="1"/>
  <c r="J101" i="1"/>
  <c r="K101" i="1" s="1"/>
  <c r="J106" i="1"/>
  <c r="K106" i="1" s="1"/>
  <c r="M105" i="1"/>
  <c r="J105" i="1"/>
  <c r="L105" i="1" s="1"/>
  <c r="M100" i="1"/>
  <c r="J100" i="1"/>
  <c r="L100" i="1" s="1"/>
  <c r="L137" i="1" l="1"/>
  <c r="M137" i="1" s="1"/>
  <c r="L94" i="1"/>
  <c r="M94" i="1" s="1"/>
  <c r="L106" i="1"/>
  <c r="M106" i="1" s="1"/>
  <c r="L97" i="1"/>
  <c r="M97" i="1" s="1"/>
  <c r="L12" i="1"/>
  <c r="M12" i="1" s="1"/>
  <c r="L101" i="1"/>
  <c r="M101" i="1" s="1"/>
  <c r="L96" i="1"/>
  <c r="M96" i="1" s="1"/>
  <c r="H141" i="1"/>
  <c r="H99" i="1"/>
  <c r="H102" i="1"/>
  <c r="H92" i="1"/>
  <c r="H64" i="1"/>
  <c r="M117" i="1" l="1"/>
  <c r="J117" i="1"/>
  <c r="L117" i="1" s="1"/>
  <c r="M86" i="1"/>
  <c r="J86" i="1"/>
  <c r="L86" i="1" s="1"/>
  <c r="J89" i="1"/>
  <c r="K89" i="1" s="1"/>
  <c r="J88" i="1"/>
  <c r="K88" i="1" s="1"/>
  <c r="M87" i="1"/>
  <c r="J87" i="1"/>
  <c r="L87" i="1" s="1"/>
  <c r="M90" i="1"/>
  <c r="J90" i="1"/>
  <c r="L90" i="1" s="1"/>
  <c r="M24" i="1"/>
  <c r="J24" i="1"/>
  <c r="L24" i="1" s="1"/>
  <c r="L88" i="1" l="1"/>
  <c r="M88" i="1" s="1"/>
  <c r="L89" i="1"/>
  <c r="M89" i="1" s="1"/>
  <c r="H116" i="1" l="1"/>
  <c r="H115" i="1"/>
  <c r="M85" i="1"/>
  <c r="J85" i="1"/>
  <c r="L85" i="1" s="1"/>
  <c r="M84" i="1"/>
  <c r="J84" i="1"/>
  <c r="L84" i="1" s="1"/>
  <c r="M58" i="1"/>
  <c r="J58" i="1"/>
  <c r="L58" i="1" s="1"/>
  <c r="J72" i="1"/>
  <c r="K72" i="1" s="1"/>
  <c r="J51" i="1"/>
  <c r="K51" i="1" s="1"/>
  <c r="J73" i="1"/>
  <c r="K73" i="1" s="1"/>
  <c r="J74" i="1"/>
  <c r="K74" i="1" s="1"/>
  <c r="J71" i="1"/>
  <c r="K71" i="1" s="1"/>
  <c r="J61" i="1"/>
  <c r="K61" i="1" s="1"/>
  <c r="J63" i="1"/>
  <c r="K63" i="1" s="1"/>
  <c r="J75" i="1"/>
  <c r="K75" i="1" s="1"/>
  <c r="M59" i="1"/>
  <c r="J59" i="1"/>
  <c r="L59" i="1" s="1"/>
  <c r="L72" i="1" l="1"/>
  <c r="M72" i="1" s="1"/>
  <c r="L71" i="1"/>
  <c r="M71" i="1" s="1"/>
  <c r="L73" i="1"/>
  <c r="M73" i="1" s="1"/>
  <c r="L63" i="1"/>
  <c r="M63" i="1" s="1"/>
  <c r="L75" i="1"/>
  <c r="M75" i="1" s="1"/>
  <c r="L61" i="1"/>
  <c r="M61" i="1" s="1"/>
  <c r="L74" i="1"/>
  <c r="M74" i="1" s="1"/>
  <c r="L51" i="1"/>
  <c r="M51" i="1" s="1"/>
  <c r="H76" i="1" l="1"/>
  <c r="H68" i="1"/>
  <c r="H83" i="1"/>
  <c r="J77" i="1" l="1"/>
  <c r="M57" i="1"/>
  <c r="J57" i="1"/>
  <c r="L57" i="1" s="1"/>
  <c r="M55" i="1"/>
  <c r="J55" i="1"/>
  <c r="L55" i="1" s="1"/>
  <c r="J56" i="1"/>
  <c r="K56" i="1" s="1"/>
  <c r="J52" i="1"/>
  <c r="K52" i="1" s="1"/>
  <c r="J23" i="1"/>
  <c r="K23" i="1" s="1"/>
  <c r="J22" i="1"/>
  <c r="K22" i="1" s="1"/>
  <c r="J36" i="1"/>
  <c r="K36" i="1" s="1"/>
  <c r="J50" i="1"/>
  <c r="K50" i="1" s="1"/>
  <c r="J37" i="1"/>
  <c r="K37" i="1" s="1"/>
  <c r="J49" i="1"/>
  <c r="K49" i="1" s="1"/>
  <c r="J53" i="1"/>
  <c r="K53" i="1" s="1"/>
  <c r="M27" i="1"/>
  <c r="J27" i="1"/>
  <c r="L27" i="1" s="1"/>
  <c r="M46" i="1"/>
  <c r="J46" i="1"/>
  <c r="L46" i="1" s="1"/>
  <c r="M47" i="1"/>
  <c r="J47" i="1"/>
  <c r="L47" i="1" s="1"/>
  <c r="L37" i="1" l="1"/>
  <c r="M37" i="1" s="1"/>
  <c r="L23" i="1"/>
  <c r="M23" i="1" s="1"/>
  <c r="L50" i="1"/>
  <c r="M50" i="1" s="1"/>
  <c r="L52" i="1"/>
  <c r="M52" i="1" s="1"/>
  <c r="L53" i="1"/>
  <c r="M53" i="1" s="1"/>
  <c r="L36" i="1"/>
  <c r="M36" i="1" s="1"/>
  <c r="L56" i="1"/>
  <c r="M56" i="1" s="1"/>
  <c r="L49" i="1"/>
  <c r="M49" i="1" s="1"/>
  <c r="L22" i="1"/>
  <c r="M22" i="1" s="1"/>
  <c r="L77" i="1"/>
  <c r="M77" i="1" s="1"/>
  <c r="H21" i="1" l="1"/>
  <c r="H78" i="1"/>
  <c r="M25" i="1" l="1"/>
  <c r="J25" i="1"/>
  <c r="L25" i="1" s="1"/>
  <c r="J38" i="1"/>
  <c r="K38" i="1" s="1"/>
  <c r="L38" i="1" s="1"/>
  <c r="M38" i="1" s="1"/>
  <c r="J45" i="1"/>
  <c r="J40" i="1"/>
  <c r="K40" i="1" s="1"/>
  <c r="L40" i="1" s="1"/>
  <c r="M40" i="1" s="1"/>
  <c r="J39" i="1"/>
  <c r="K39" i="1" s="1"/>
  <c r="L39" i="1" s="1"/>
  <c r="M39" i="1" s="1"/>
  <c r="J33" i="1"/>
  <c r="K33" i="1" s="1"/>
  <c r="J34" i="1"/>
  <c r="K34" i="1" s="1"/>
  <c r="L34" i="1" s="1"/>
  <c r="M34" i="1" s="1"/>
  <c r="J18" i="1"/>
  <c r="K18" i="1" s="1"/>
  <c r="J17" i="1"/>
  <c r="K17" i="1" s="1"/>
  <c r="J26" i="1"/>
  <c r="K26" i="1" s="1"/>
  <c r="J13" i="1"/>
  <c r="K13" i="1" s="1"/>
  <c r="J43" i="1"/>
  <c r="K43" i="1" s="1"/>
  <c r="M44" i="1"/>
  <c r="J44" i="1"/>
  <c r="L44" i="1" s="1"/>
  <c r="K45" i="1" l="1"/>
  <c r="L45" i="1" s="1"/>
  <c r="M45" i="1" s="1"/>
  <c r="L17" i="1"/>
  <c r="M17" i="1" s="1"/>
  <c r="L33" i="1"/>
  <c r="M33" i="1" s="1"/>
  <c r="L43" i="1"/>
  <c r="M43" i="1" s="1"/>
  <c r="L18" i="1"/>
  <c r="M18" i="1" s="1"/>
  <c r="L13" i="1"/>
  <c r="M13" i="1" s="1"/>
  <c r="L26" i="1"/>
  <c r="M26" i="1" s="1"/>
  <c r="J42" i="1"/>
  <c r="L42" i="1" s="1"/>
  <c r="M42" i="1"/>
  <c r="J41" i="1"/>
  <c r="K41" i="1" s="1"/>
  <c r="J19" i="1"/>
  <c r="K19" i="1" s="1"/>
  <c r="L19" i="1" s="1"/>
  <c r="J28" i="1"/>
  <c r="K28" i="1" s="1"/>
  <c r="L28" i="1" s="1"/>
  <c r="J29" i="1"/>
  <c r="K29" i="1" s="1"/>
  <c r="J32" i="1"/>
  <c r="K32" i="1" s="1"/>
  <c r="J54" i="1"/>
  <c r="L54" i="1" s="1"/>
  <c r="J78" i="1"/>
  <c r="J79" i="1"/>
  <c r="J80" i="1"/>
  <c r="J81" i="1"/>
  <c r="L81" i="1" s="1"/>
  <c r="J82" i="1"/>
  <c r="L82" i="1" s="1"/>
  <c r="M82" i="1"/>
  <c r="J31" i="1"/>
  <c r="K31" i="1" s="1"/>
  <c r="L31" i="1" s="1"/>
  <c r="J21" i="1"/>
  <c r="K21" i="1" s="1"/>
  <c r="L21" i="1" s="1"/>
  <c r="J48" i="1"/>
  <c r="K48" i="1" s="1"/>
  <c r="J20" i="1"/>
  <c r="K20" i="1" s="1"/>
  <c r="J83" i="1"/>
  <c r="K83" i="1" s="1"/>
  <c r="J107" i="1"/>
  <c r="L107" i="1" s="1"/>
  <c r="J108" i="1"/>
  <c r="J109" i="1"/>
  <c r="L109" i="1" s="1"/>
  <c r="J62" i="1"/>
  <c r="L62" i="1" s="1"/>
  <c r="J66" i="1"/>
  <c r="K66" i="1" s="1"/>
  <c r="J68" i="1"/>
  <c r="K68" i="1" s="1"/>
  <c r="J67" i="1"/>
  <c r="K67" i="1" s="1"/>
  <c r="J60" i="1"/>
  <c r="K60" i="1" s="1"/>
  <c r="L60" i="1" s="1"/>
  <c r="J76" i="1"/>
  <c r="K76" i="1" s="1"/>
  <c r="J110" i="1"/>
  <c r="L110" i="1" s="1"/>
  <c r="J111" i="1"/>
  <c r="J112" i="1"/>
  <c r="J113" i="1"/>
  <c r="L113" i="1" s="1"/>
  <c r="J114" i="1"/>
  <c r="L114" i="1" s="1"/>
  <c r="J115" i="1"/>
  <c r="J116" i="1"/>
  <c r="K116" i="1" s="1"/>
  <c r="L116" i="1" s="1"/>
  <c r="J64" i="1"/>
  <c r="K64" i="1" s="1"/>
  <c r="J92" i="1"/>
  <c r="K92" i="1" s="1"/>
  <c r="J14" i="1"/>
  <c r="K14" i="1" s="1"/>
  <c r="J15" i="1"/>
  <c r="K15" i="1" s="1"/>
  <c r="J91" i="1"/>
  <c r="K91" i="1" s="1"/>
  <c r="J70" i="1"/>
  <c r="K70" i="1" s="1"/>
  <c r="J102" i="1"/>
  <c r="K102" i="1" s="1"/>
  <c r="L102" i="1" s="1"/>
  <c r="J103" i="1"/>
  <c r="K103" i="1" s="1"/>
  <c r="J104" i="1"/>
  <c r="K104" i="1" s="1"/>
  <c r="L104" i="1" s="1"/>
  <c r="J99" i="1"/>
  <c r="J65" i="1"/>
  <c r="K65" i="1" s="1"/>
  <c r="L65" i="1" s="1"/>
  <c r="J141" i="1"/>
  <c r="K141" i="1" s="1"/>
  <c r="J98" i="1"/>
  <c r="J136" i="1"/>
  <c r="K136" i="1" s="1"/>
  <c r="J135" i="1"/>
  <c r="K135" i="1" s="1"/>
  <c r="J138" i="1"/>
  <c r="J142" i="1"/>
  <c r="K142" i="1" s="1"/>
  <c r="J162" i="1"/>
  <c r="K162" i="1" s="1"/>
  <c r="J163" i="1"/>
  <c r="J93" i="1"/>
  <c r="K93" i="1" s="1"/>
  <c r="J123" i="1"/>
  <c r="K123" i="1" s="1"/>
  <c r="L123" i="1" s="1"/>
  <c r="J156" i="1"/>
  <c r="K156" i="1" s="1"/>
  <c r="J30" i="1"/>
  <c r="K30" i="1" s="1"/>
  <c r="L30" i="1" s="1"/>
  <c r="J155" i="1"/>
  <c r="K155" i="1" s="1"/>
  <c r="J120" i="1"/>
  <c r="K120" i="1" s="1"/>
  <c r="L120" i="1" s="1"/>
  <c r="J122" i="1"/>
  <c r="K122" i="1" s="1"/>
  <c r="J121" i="1"/>
  <c r="K121" i="1" s="1"/>
  <c r="L121" i="1" s="1"/>
  <c r="J124" i="1"/>
  <c r="K124" i="1" s="1"/>
  <c r="J150" i="1"/>
  <c r="K150" i="1" s="1"/>
  <c r="J187" i="1"/>
  <c r="K187" i="1" s="1"/>
  <c r="J188" i="1"/>
  <c r="J189" i="1"/>
  <c r="L189" i="1" s="1"/>
  <c r="J181" i="1"/>
  <c r="K181" i="1" s="1"/>
  <c r="J183" i="1"/>
  <c r="K183" i="1" s="1"/>
  <c r="J192" i="1"/>
  <c r="J182" i="1"/>
  <c r="K182" i="1" s="1"/>
  <c r="J207" i="1"/>
  <c r="J208" i="1"/>
  <c r="J209" i="1"/>
  <c r="J210" i="1"/>
  <c r="K210" i="1" s="1"/>
  <c r="J211" i="1"/>
  <c r="L211" i="1" s="1"/>
  <c r="J212" i="1"/>
  <c r="J213" i="1"/>
  <c r="J186" i="1"/>
  <c r="K186" i="1" s="1"/>
  <c r="J190" i="1"/>
  <c r="J193" i="1"/>
  <c r="L193" i="1" s="1"/>
  <c r="J178" i="1"/>
  <c r="J179" i="1"/>
  <c r="K179" i="1" s="1"/>
  <c r="J174" i="1"/>
  <c r="K174" i="1" s="1"/>
  <c r="L174" i="1" s="1"/>
  <c r="J158" i="1"/>
  <c r="K158" i="1" s="1"/>
  <c r="J175" i="1"/>
  <c r="K175" i="1" s="1"/>
  <c r="L175" i="1" s="1"/>
  <c r="J176" i="1"/>
  <c r="K176" i="1" s="1"/>
  <c r="J170" i="1"/>
  <c r="K170" i="1" s="1"/>
  <c r="J171" i="1"/>
  <c r="K171" i="1" s="1"/>
  <c r="J172" i="1"/>
  <c r="K172" i="1" s="1"/>
  <c r="J184" i="1"/>
  <c r="K184" i="1" s="1"/>
  <c r="J180" i="1"/>
  <c r="K180" i="1" s="1"/>
  <c r="J191" i="1"/>
  <c r="J185" i="1"/>
  <c r="J223" i="1"/>
  <c r="J215" i="1"/>
  <c r="K215" i="1" s="1"/>
  <c r="J216" i="1"/>
  <c r="K216" i="1" s="1"/>
  <c r="J200" i="1"/>
  <c r="J217" i="1"/>
  <c r="K217" i="1" s="1"/>
  <c r="J218" i="1"/>
  <c r="K218" i="1" s="1"/>
  <c r="L218" i="1" s="1"/>
  <c r="J232" i="1"/>
  <c r="J227" i="1"/>
  <c r="J230" i="1"/>
  <c r="J229" i="1"/>
  <c r="J231" i="1"/>
  <c r="J257" i="1"/>
  <c r="J258" i="1"/>
  <c r="J266" i="1"/>
  <c r="J263" i="1"/>
  <c r="K263" i="1" s="1"/>
  <c r="L263" i="1" s="1"/>
  <c r="M263" i="1" s="1"/>
  <c r="J262" i="1"/>
  <c r="L262" i="1" s="1"/>
  <c r="J261" i="1"/>
  <c r="J260" i="1"/>
  <c r="L260" i="1" s="1"/>
  <c r="J234" i="1"/>
  <c r="J259" i="1"/>
  <c r="L259" i="1" s="1"/>
  <c r="J264" i="1"/>
  <c r="J265" i="1"/>
  <c r="L265" i="1" s="1"/>
  <c r="J237" i="1"/>
  <c r="J256" i="1"/>
  <c r="K256" i="1" s="1"/>
  <c r="J241" i="1"/>
  <c r="K241" i="1" s="1"/>
  <c r="J242" i="1"/>
  <c r="K242" i="1" s="1"/>
  <c r="J243" i="1"/>
  <c r="K243" i="1" s="1"/>
  <c r="J275" i="1"/>
  <c r="L275" i="1" s="1"/>
  <c r="J276" i="1"/>
  <c r="J277" i="1"/>
  <c r="L277" i="1" s="1"/>
  <c r="J236" i="1"/>
  <c r="J288" i="1"/>
  <c r="J195" i="1"/>
  <c r="K195" i="1" s="1"/>
  <c r="J119" i="1"/>
  <c r="K119" i="1" s="1"/>
  <c r="J194" i="1"/>
  <c r="K194" i="1" s="1"/>
  <c r="J169" i="1"/>
  <c r="K169" i="1" s="1"/>
  <c r="J240" i="1"/>
  <c r="K240" i="1" s="1"/>
  <c r="L240" i="1" s="1"/>
  <c r="J272" i="1"/>
  <c r="K272" i="1" s="1"/>
  <c r="J318" i="1"/>
  <c r="J292" i="1"/>
  <c r="K292" i="1" s="1"/>
  <c r="J322" i="1"/>
  <c r="K322" i="1" s="1"/>
  <c r="J282" i="1"/>
  <c r="K282" i="1" s="1"/>
  <c r="J323" i="1"/>
  <c r="K323" i="1" s="1"/>
  <c r="L323" i="1" s="1"/>
  <c r="J319" i="1"/>
  <c r="J320" i="1"/>
  <c r="J321" i="1"/>
  <c r="L321" i="1" s="1"/>
  <c r="J316" i="1"/>
  <c r="L316" i="1" s="1"/>
  <c r="J356" i="1"/>
  <c r="K356" i="1" s="1"/>
  <c r="J357" i="1"/>
  <c r="K357" i="1" s="1"/>
  <c r="J358" i="1"/>
  <c r="J359" i="1"/>
  <c r="J360" i="1"/>
  <c r="J361" i="1"/>
  <c r="J362" i="1"/>
  <c r="K362" i="1" s="1"/>
  <c r="L362" i="1" s="1"/>
  <c r="J366" i="1"/>
  <c r="L366" i="1" s="1"/>
  <c r="J365" i="1"/>
  <c r="L365" i="1" s="1"/>
  <c r="J364" i="1"/>
  <c r="J363" i="1"/>
  <c r="L363" i="1" s="1"/>
  <c r="J354" i="1"/>
  <c r="J271" i="1"/>
  <c r="K271" i="1" s="1"/>
  <c r="J269" i="1"/>
  <c r="K269" i="1" s="1"/>
  <c r="J311" i="1"/>
  <c r="K311" i="1" s="1"/>
  <c r="L311" i="1" s="1"/>
  <c r="J308" i="1"/>
  <c r="K308" i="1" s="1"/>
  <c r="J340" i="1"/>
  <c r="K340" i="1" s="1"/>
  <c r="L340" i="1" s="1"/>
  <c r="J338" i="1"/>
  <c r="K338" i="1" s="1"/>
  <c r="J309" i="1"/>
  <c r="K309" i="1" s="1"/>
  <c r="J353" i="1"/>
  <c r="K353" i="1" s="1"/>
  <c r="L353" i="1" s="1"/>
  <c r="J398" i="1"/>
  <c r="J399" i="1"/>
  <c r="K399" i="1" s="1"/>
  <c r="J400" i="1"/>
  <c r="K400" i="1" s="1"/>
  <c r="J370" i="1"/>
  <c r="J401" i="1"/>
  <c r="L401" i="1" s="1"/>
  <c r="J297" i="1"/>
  <c r="K297" i="1" s="1"/>
  <c r="L297" i="1" s="1"/>
  <c r="J298" i="1"/>
  <c r="K298" i="1" s="1"/>
  <c r="J270" i="1"/>
  <c r="K270" i="1" s="1"/>
  <c r="J296" i="1"/>
  <c r="K296" i="1" s="1"/>
  <c r="J299" i="1"/>
  <c r="K299" i="1" s="1"/>
  <c r="J286" i="1"/>
  <c r="K286" i="1" s="1"/>
  <c r="L286" i="1" s="1"/>
  <c r="J372" i="1"/>
  <c r="L372" i="1" s="1"/>
  <c r="J414" i="1"/>
  <c r="J371" i="1"/>
  <c r="J415" i="1"/>
  <c r="J416" i="1"/>
  <c r="L416" i="1" s="1"/>
  <c r="J417" i="1"/>
  <c r="L417" i="1" s="1"/>
  <c r="J283" i="1"/>
  <c r="K283" i="1" s="1"/>
  <c r="J411" i="1"/>
  <c r="J412" i="1"/>
  <c r="L412" i="1" s="1"/>
  <c r="J339" i="1"/>
  <c r="K339" i="1" s="1"/>
  <c r="J418" i="1"/>
  <c r="K418" i="1" s="1"/>
  <c r="L418" i="1" s="1"/>
  <c r="J384" i="1"/>
  <c r="K384" i="1" s="1"/>
  <c r="L384" i="1" s="1"/>
  <c r="J451" i="1"/>
  <c r="L451" i="1" s="1"/>
  <c r="J452" i="1"/>
  <c r="J453" i="1"/>
  <c r="K453" i="1" s="1"/>
  <c r="J454" i="1"/>
  <c r="J455" i="1"/>
  <c r="J456" i="1"/>
  <c r="K456" i="1" s="1"/>
  <c r="J457" i="1"/>
  <c r="L457" i="1" s="1"/>
  <c r="J445" i="1"/>
  <c r="J448" i="1"/>
  <c r="J449" i="1"/>
  <c r="J450" i="1"/>
  <c r="J459" i="1"/>
  <c r="K459" i="1" s="1"/>
  <c r="J460" i="1"/>
  <c r="K460" i="1" s="1"/>
  <c r="J446" i="1"/>
  <c r="K446" i="1" s="1"/>
  <c r="J447" i="1"/>
  <c r="K447" i="1" s="1"/>
  <c r="J468" i="1"/>
  <c r="K468" i="1" s="1"/>
  <c r="J403" i="1"/>
  <c r="K403" i="1" s="1"/>
  <c r="J463" i="1"/>
  <c r="K463" i="1" s="1"/>
  <c r="J409" i="1"/>
  <c r="K409" i="1" s="1"/>
  <c r="L409" i="1" s="1"/>
  <c r="J342" i="1"/>
  <c r="K342" i="1" s="1"/>
  <c r="J461" i="1"/>
  <c r="K461" i="1" s="1"/>
  <c r="J419" i="1"/>
  <c r="K419" i="1" s="1"/>
  <c r="J438" i="1"/>
  <c r="K438" i="1" s="1"/>
  <c r="J420" i="1"/>
  <c r="K420" i="1" s="1"/>
  <c r="J441" i="1"/>
  <c r="K441" i="1" s="1"/>
  <c r="J439" i="1"/>
  <c r="K439" i="1" s="1"/>
  <c r="J440" i="1"/>
  <c r="K440" i="1" s="1"/>
  <c r="L440" i="1" s="1"/>
  <c r="J443" i="1"/>
  <c r="K443" i="1" s="1"/>
  <c r="J442" i="1"/>
  <c r="K442" i="1" s="1"/>
  <c r="J499" i="1"/>
  <c r="K499" i="1" s="1"/>
  <c r="J469" i="1"/>
  <c r="K469" i="1" s="1"/>
  <c r="J473" i="1"/>
  <c r="J500" i="1"/>
  <c r="J501" i="1"/>
  <c r="J502" i="1"/>
  <c r="J503" i="1"/>
  <c r="J498" i="1"/>
  <c r="J476" i="1"/>
  <c r="J380" i="1"/>
  <c r="K380" i="1" s="1"/>
  <c r="J382" i="1"/>
  <c r="K382" i="1" s="1"/>
  <c r="J381" i="1"/>
  <c r="K381" i="1" s="1"/>
  <c r="J385" i="1"/>
  <c r="K385" i="1" s="1"/>
  <c r="J436" i="1"/>
  <c r="K436" i="1" s="1"/>
  <c r="J437" i="1"/>
  <c r="K437" i="1" s="1"/>
  <c r="J435" i="1"/>
  <c r="K435" i="1" s="1"/>
  <c r="J521" i="1"/>
  <c r="J522" i="1"/>
  <c r="K522" i="1" s="1"/>
  <c r="J523" i="1"/>
  <c r="J524" i="1"/>
  <c r="J525" i="1"/>
  <c r="L525" i="1" s="1"/>
  <c r="J526" i="1"/>
  <c r="J537" i="1"/>
  <c r="K537" i="1" s="1"/>
  <c r="J539" i="1"/>
  <c r="J529" i="1"/>
  <c r="K529" i="1" s="1"/>
  <c r="J530" i="1"/>
  <c r="K530" i="1" s="1"/>
  <c r="J531" i="1"/>
  <c r="K531" i="1" s="1"/>
  <c r="J487" i="1"/>
  <c r="K487" i="1" s="1"/>
  <c r="J536" i="1"/>
  <c r="K536" i="1" s="1"/>
  <c r="J535" i="1"/>
  <c r="J540" i="1"/>
  <c r="J542" i="1"/>
  <c r="K542" i="1" s="1"/>
  <c r="J485" i="1"/>
  <c r="K485" i="1" s="1"/>
  <c r="J482" i="1"/>
  <c r="K482" i="1" s="1"/>
  <c r="J484" i="1"/>
  <c r="K484" i="1" s="1"/>
  <c r="J483" i="1"/>
  <c r="K483" i="1" s="1"/>
  <c r="J386" i="1"/>
  <c r="K386" i="1" s="1"/>
  <c r="J383" i="1"/>
  <c r="K383" i="1" s="1"/>
  <c r="J541" i="1"/>
  <c r="K541" i="1" s="1"/>
  <c r="J543" i="1"/>
  <c r="J513" i="1"/>
  <c r="J573" i="1"/>
  <c r="J574" i="1"/>
  <c r="K574" i="1" s="1"/>
  <c r="J575" i="1"/>
  <c r="J581" i="1"/>
  <c r="J582" i="1"/>
  <c r="J580" i="1"/>
  <c r="J579" i="1"/>
  <c r="J578" i="1"/>
  <c r="J567" i="1"/>
  <c r="K567" i="1" s="1"/>
  <c r="L567" i="1" s="1"/>
  <c r="J566" i="1"/>
  <c r="K566" i="1" s="1"/>
  <c r="J565" i="1"/>
  <c r="K565" i="1" s="1"/>
  <c r="J576" i="1"/>
  <c r="K576" i="1" s="1"/>
  <c r="J570" i="1"/>
  <c r="J568" i="1"/>
  <c r="J557" i="1"/>
  <c r="K557" i="1" s="1"/>
  <c r="J556" i="1"/>
  <c r="K556" i="1" s="1"/>
  <c r="J310" i="1"/>
  <c r="K310" i="1" s="1"/>
  <c r="L310" i="1" s="1"/>
  <c r="J558" i="1"/>
  <c r="K558" i="1" s="1"/>
  <c r="L558" i="1" s="1"/>
  <c r="J555" i="1"/>
  <c r="K555" i="1" s="1"/>
  <c r="L555" i="1" s="1"/>
  <c r="L529" i="1" l="1"/>
  <c r="M529" i="1" s="1"/>
  <c r="L236" i="1"/>
  <c r="M236" i="1" s="1"/>
  <c r="M418" i="1"/>
  <c r="M321" i="1"/>
  <c r="M416" i="1"/>
  <c r="L557" i="1"/>
  <c r="M557" i="1" s="1"/>
  <c r="M363" i="1"/>
  <c r="L179" i="1"/>
  <c r="M179" i="1" s="1"/>
  <c r="M412" i="1"/>
  <c r="M116" i="1"/>
  <c r="L441" i="1"/>
  <c r="M441" i="1" s="1"/>
  <c r="L272" i="1"/>
  <c r="M272" i="1" s="1"/>
  <c r="L438" i="1"/>
  <c r="M438" i="1" s="1"/>
  <c r="M451" i="1"/>
  <c r="M310" i="1"/>
  <c r="M340" i="1"/>
  <c r="M365" i="1"/>
  <c r="M114" i="1"/>
  <c r="L447" i="1"/>
  <c r="M447" i="1" s="1"/>
  <c r="L385" i="1"/>
  <c r="M385" i="1" s="1"/>
  <c r="L269" i="1"/>
  <c r="M269" i="1" s="1"/>
  <c r="L582" i="1"/>
  <c r="M582" i="1" s="1"/>
  <c r="L531" i="1"/>
  <c r="M531" i="1" s="1"/>
  <c r="M525" i="1"/>
  <c r="L308" i="1"/>
  <c r="M308" i="1" s="1"/>
  <c r="L171" i="1"/>
  <c r="M171" i="1" s="1"/>
  <c r="L111" i="1"/>
  <c r="M111" i="1"/>
  <c r="L579" i="1"/>
  <c r="M579" i="1" s="1"/>
  <c r="L386" i="1"/>
  <c r="M386" i="1" s="1"/>
  <c r="L500" i="1"/>
  <c r="M500" i="1" s="1"/>
  <c r="L339" i="1"/>
  <c r="M339" i="1" s="1"/>
  <c r="L371" i="1"/>
  <c r="M371" i="1"/>
  <c r="L502" i="1"/>
  <c r="M502" i="1"/>
  <c r="L448" i="1"/>
  <c r="M448" i="1"/>
  <c r="L370" i="1"/>
  <c r="M370" i="1" s="1"/>
  <c r="L574" i="1"/>
  <c r="M574" i="1" s="1"/>
  <c r="L536" i="1"/>
  <c r="M536" i="1" s="1"/>
  <c r="L469" i="1"/>
  <c r="M469" i="1" s="1"/>
  <c r="L450" i="1"/>
  <c r="M450" i="1"/>
  <c r="L399" i="1"/>
  <c r="M399" i="1" s="1"/>
  <c r="L282" i="1"/>
  <c r="M282" i="1" s="1"/>
  <c r="L150" i="1"/>
  <c r="M150" i="1" s="1"/>
  <c r="L136" i="1"/>
  <c r="M136" i="1" s="1"/>
  <c r="L215" i="1"/>
  <c r="M215" i="1" s="1"/>
  <c r="L178" i="1"/>
  <c r="M178" i="1" s="1"/>
  <c r="L181" i="1"/>
  <c r="M181" i="1" s="1"/>
  <c r="L68" i="1"/>
  <c r="M68" i="1" s="1"/>
  <c r="M265" i="1"/>
  <c r="L296" i="1"/>
  <c r="M296" i="1" s="1"/>
  <c r="M65" i="1"/>
  <c r="L103" i="1"/>
  <c r="M103" i="1" s="1"/>
  <c r="M110" i="1"/>
  <c r="L209" i="1"/>
  <c r="M209" i="1" s="1"/>
  <c r="L242" i="1"/>
  <c r="M242" i="1" s="1"/>
  <c r="L403" i="1"/>
  <c r="M403" i="1" s="1"/>
  <c r="L92" i="1"/>
  <c r="M92" i="1" s="1"/>
  <c r="L523" i="1"/>
  <c r="M523" i="1" s="1"/>
  <c r="L382" i="1"/>
  <c r="M382" i="1" s="1"/>
  <c r="L484" i="1"/>
  <c r="M484" i="1" s="1"/>
  <c r="L309" i="1"/>
  <c r="M309" i="1" s="1"/>
  <c r="L455" i="1"/>
  <c r="M455" i="1"/>
  <c r="M384" i="1"/>
  <c r="L354" i="1"/>
  <c r="M354" i="1" s="1"/>
  <c r="L91" i="1"/>
  <c r="M91" i="1" s="1"/>
  <c r="L356" i="1"/>
  <c r="M356" i="1" s="1"/>
  <c r="L162" i="1"/>
  <c r="M162" i="1" s="1"/>
  <c r="L414" i="1"/>
  <c r="M414" i="1" s="1"/>
  <c r="L358" i="1"/>
  <c r="M358" i="1" s="1"/>
  <c r="M316" i="1"/>
  <c r="L319" i="1"/>
  <c r="M319" i="1" s="1"/>
  <c r="L256" i="1"/>
  <c r="M256" i="1" s="1"/>
  <c r="L98" i="1"/>
  <c r="M98" i="1" s="1"/>
  <c r="L485" i="1"/>
  <c r="M485" i="1" s="1"/>
  <c r="L537" i="1"/>
  <c r="M537" i="1" s="1"/>
  <c r="L521" i="1"/>
  <c r="M521" i="1" s="1"/>
  <c r="M401" i="1"/>
  <c r="M366" i="1"/>
  <c r="L320" i="1"/>
  <c r="M320" i="1" s="1"/>
  <c r="M323" i="1"/>
  <c r="L194" i="1"/>
  <c r="M194" i="1" s="1"/>
  <c r="M260" i="1"/>
  <c r="M30" i="1"/>
  <c r="M60" i="1"/>
  <c r="M31" i="1"/>
  <c r="M81" i="1"/>
  <c r="L141" i="1"/>
  <c r="M141" i="1" s="1"/>
  <c r="L207" i="1"/>
  <c r="M207" i="1"/>
  <c r="L232" i="1"/>
  <c r="M232" i="1" s="1"/>
  <c r="L476" i="1"/>
  <c r="M476" i="1" s="1"/>
  <c r="L570" i="1"/>
  <c r="M570" i="1" s="1"/>
  <c r="L15" i="1"/>
  <c r="M15" i="1" s="1"/>
  <c r="L138" i="1"/>
  <c r="M138" i="1"/>
  <c r="L453" i="1"/>
  <c r="M453" i="1" s="1"/>
  <c r="L357" i="1"/>
  <c r="M357" i="1" s="1"/>
  <c r="L187" i="1"/>
  <c r="M187" i="1" s="1"/>
  <c r="L176" i="1"/>
  <c r="M176" i="1" s="1"/>
  <c r="L299" i="1"/>
  <c r="M299" i="1" s="1"/>
  <c r="L398" i="1"/>
  <c r="M398" i="1" s="1"/>
  <c r="L64" i="1"/>
  <c r="M64" i="1" s="1"/>
  <c r="L283" i="1"/>
  <c r="M283" i="1" s="1"/>
  <c r="L400" i="1"/>
  <c r="M400" i="1" s="1"/>
  <c r="L359" i="1"/>
  <c r="M359" i="1" s="1"/>
  <c r="L185" i="1"/>
  <c r="M185" i="1" s="1"/>
  <c r="L156" i="1"/>
  <c r="M156" i="1" s="1"/>
  <c r="M62" i="1"/>
  <c r="L360" i="1"/>
  <c r="M360" i="1"/>
  <c r="L83" i="1"/>
  <c r="M83" i="1" s="1"/>
  <c r="L195" i="1"/>
  <c r="M195" i="1" s="1"/>
  <c r="L212" i="1"/>
  <c r="M212" i="1"/>
  <c r="L76" i="1"/>
  <c r="M76" i="1" s="1"/>
  <c r="L223" i="1"/>
  <c r="M223" i="1" s="1"/>
  <c r="M567" i="1"/>
  <c r="M457" i="1"/>
  <c r="L270" i="1"/>
  <c r="M270" i="1" s="1"/>
  <c r="L271" i="1"/>
  <c r="M271" i="1" s="1"/>
  <c r="L292" i="1"/>
  <c r="M292" i="1" s="1"/>
  <c r="M288" i="1"/>
  <c r="L288" i="1"/>
  <c r="L266" i="1"/>
  <c r="M266" i="1"/>
  <c r="L227" i="1"/>
  <c r="M227" i="1"/>
  <c r="L183" i="1"/>
  <c r="M183" i="1" s="1"/>
  <c r="M555" i="1"/>
  <c r="L513" i="1"/>
  <c r="M513" i="1" s="1"/>
  <c r="M440" i="1"/>
  <c r="M409" i="1"/>
  <c r="M286" i="1"/>
  <c r="M362" i="1"/>
  <c r="L318" i="1"/>
  <c r="M318" i="1" s="1"/>
  <c r="L241" i="1"/>
  <c r="M241" i="1" s="1"/>
  <c r="M120" i="1"/>
  <c r="L142" i="1"/>
  <c r="M142" i="1" s="1"/>
  <c r="M262" i="1"/>
  <c r="L231" i="1"/>
  <c r="M231" i="1" s="1"/>
  <c r="M174" i="1"/>
  <c r="M121" i="1"/>
  <c r="M104" i="1"/>
  <c r="M19" i="1"/>
  <c r="L524" i="1"/>
  <c r="M524" i="1"/>
  <c r="L541" i="1"/>
  <c r="M541" i="1" s="1"/>
  <c r="L415" i="1"/>
  <c r="M415" i="1" s="1"/>
  <c r="L338" i="1"/>
  <c r="M338" i="1" s="1"/>
  <c r="L578" i="1"/>
  <c r="M578" i="1" s="1"/>
  <c r="L439" i="1"/>
  <c r="M439" i="1" s="1"/>
  <c r="L498" i="1"/>
  <c r="M498" i="1"/>
  <c r="L483" i="1"/>
  <c r="M483" i="1" s="1"/>
  <c r="L487" i="1"/>
  <c r="M487" i="1" s="1"/>
  <c r="L449" i="1"/>
  <c r="M449" i="1"/>
  <c r="L565" i="1"/>
  <c r="M565" i="1" s="1"/>
  <c r="L381" i="1"/>
  <c r="M381" i="1" s="1"/>
  <c r="L442" i="1"/>
  <c r="M442" i="1" s="1"/>
  <c r="L463" i="1"/>
  <c r="M463" i="1" s="1"/>
  <c r="L437" i="1"/>
  <c r="M437" i="1" s="1"/>
  <c r="L461" i="1"/>
  <c r="M461" i="1" s="1"/>
  <c r="L556" i="1"/>
  <c r="M556" i="1" s="1"/>
  <c r="L540" i="1"/>
  <c r="M540" i="1" s="1"/>
  <c r="L575" i="1"/>
  <c r="M575" i="1" s="1"/>
  <c r="L501" i="1"/>
  <c r="M501" i="1"/>
  <c r="L460" i="1"/>
  <c r="M460" i="1" s="1"/>
  <c r="L456" i="1"/>
  <c r="M456" i="1" s="1"/>
  <c r="L411" i="1"/>
  <c r="M411" i="1" s="1"/>
  <c r="L566" i="1"/>
  <c r="M566" i="1"/>
  <c r="L535" i="1"/>
  <c r="M535" i="1" s="1"/>
  <c r="L526" i="1"/>
  <c r="M526" i="1"/>
  <c r="L322" i="1"/>
  <c r="M322" i="1" s="1"/>
  <c r="L452" i="1"/>
  <c r="M452" i="1"/>
  <c r="L543" i="1"/>
  <c r="M543" i="1"/>
  <c r="L539" i="1"/>
  <c r="M539" i="1"/>
  <c r="L435" i="1"/>
  <c r="M435" i="1" s="1"/>
  <c r="L499" i="1"/>
  <c r="M499" i="1" s="1"/>
  <c r="L419" i="1"/>
  <c r="M419" i="1" s="1"/>
  <c r="L446" i="1"/>
  <c r="M446" i="1" s="1"/>
  <c r="L210" i="1"/>
  <c r="M210" i="1" s="1"/>
  <c r="L93" i="1"/>
  <c r="M93" i="1" s="1"/>
  <c r="L14" i="1"/>
  <c r="M14" i="1" s="1"/>
  <c r="L503" i="1"/>
  <c r="M503" i="1" s="1"/>
  <c r="L342" i="1"/>
  <c r="M342" i="1" s="1"/>
  <c r="L229" i="1"/>
  <c r="M229" i="1"/>
  <c r="L576" i="1"/>
  <c r="M576" i="1" s="1"/>
  <c r="M372" i="1"/>
  <c r="M297" i="1"/>
  <c r="M311" i="1"/>
  <c r="M275" i="1"/>
  <c r="L264" i="1"/>
  <c r="M264" i="1" s="1"/>
  <c r="L124" i="1"/>
  <c r="M124" i="1" s="1"/>
  <c r="L135" i="1"/>
  <c r="M135" i="1" s="1"/>
  <c r="L581" i="1"/>
  <c r="M581" i="1"/>
  <c r="L568" i="1"/>
  <c r="M568" i="1"/>
  <c r="L573" i="1"/>
  <c r="M573" i="1"/>
  <c r="L473" i="1"/>
  <c r="M473" i="1"/>
  <c r="L420" i="1"/>
  <c r="M420" i="1" s="1"/>
  <c r="L445" i="1"/>
  <c r="M445" i="1"/>
  <c r="L454" i="1"/>
  <c r="M454" i="1" s="1"/>
  <c r="L192" i="1"/>
  <c r="M192" i="1"/>
  <c r="L188" i="1"/>
  <c r="M188" i="1"/>
  <c r="L436" i="1"/>
  <c r="M436" i="1" s="1"/>
  <c r="L443" i="1"/>
  <c r="M443" i="1" s="1"/>
  <c r="L459" i="1"/>
  <c r="M459" i="1" s="1"/>
  <c r="L361" i="1"/>
  <c r="M361" i="1" s="1"/>
  <c r="L542" i="1"/>
  <c r="M542" i="1" s="1"/>
  <c r="L580" i="1"/>
  <c r="M580" i="1"/>
  <c r="L482" i="1"/>
  <c r="M482" i="1" s="1"/>
  <c r="L530" i="1"/>
  <c r="M530" i="1" s="1"/>
  <c r="L468" i="1"/>
  <c r="M468" i="1" s="1"/>
  <c r="M353" i="1"/>
  <c r="L216" i="1"/>
  <c r="M216" i="1" s="1"/>
  <c r="L29" i="1"/>
  <c r="M29" i="1" s="1"/>
  <c r="L383" i="1"/>
  <c r="M383" i="1" s="1"/>
  <c r="L78" i="1"/>
  <c r="M78" i="1" s="1"/>
  <c r="L298" i="1"/>
  <c r="M298" i="1" s="1"/>
  <c r="L522" i="1"/>
  <c r="M522" i="1" s="1"/>
  <c r="L380" i="1"/>
  <c r="M380" i="1" s="1"/>
  <c r="M417" i="1"/>
  <c r="L180" i="1"/>
  <c r="M180" i="1" s="1"/>
  <c r="L170" i="1"/>
  <c r="M170" i="1" s="1"/>
  <c r="M558" i="1"/>
  <c r="L364" i="1"/>
  <c r="M364" i="1"/>
  <c r="L200" i="1"/>
  <c r="M200" i="1" s="1"/>
  <c r="L119" i="1"/>
  <c r="M119" i="1" s="1"/>
  <c r="L243" i="1"/>
  <c r="M243" i="1" s="1"/>
  <c r="L261" i="1"/>
  <c r="M261" i="1" s="1"/>
  <c r="L230" i="1"/>
  <c r="M230" i="1" s="1"/>
  <c r="L184" i="1"/>
  <c r="M184" i="1" s="1"/>
  <c r="L208" i="1"/>
  <c r="M208" i="1" s="1"/>
  <c r="L67" i="1"/>
  <c r="M67" i="1" s="1"/>
  <c r="L258" i="1"/>
  <c r="M258" i="1" s="1"/>
  <c r="L172" i="1"/>
  <c r="M172" i="1" s="1"/>
  <c r="L190" i="1"/>
  <c r="M190" i="1"/>
  <c r="L99" i="1"/>
  <c r="M99" i="1" s="1"/>
  <c r="L70" i="1"/>
  <c r="M70" i="1" s="1"/>
  <c r="L20" i="1"/>
  <c r="M20" i="1" s="1"/>
  <c r="L257" i="1"/>
  <c r="M257" i="1"/>
  <c r="L122" i="1"/>
  <c r="M122" i="1" s="1"/>
  <c r="L112" i="1"/>
  <c r="M112" i="1" s="1"/>
  <c r="L186" i="1"/>
  <c r="M186" i="1" s="1"/>
  <c r="M107" i="1"/>
  <c r="L169" i="1"/>
  <c r="M169" i="1" s="1"/>
  <c r="M276" i="1"/>
  <c r="L276" i="1"/>
  <c r="L234" i="1"/>
  <c r="M234" i="1" s="1"/>
  <c r="L217" i="1"/>
  <c r="M217" i="1" s="1"/>
  <c r="L158" i="1"/>
  <c r="M158" i="1" s="1"/>
  <c r="L163" i="1"/>
  <c r="M163" i="1"/>
  <c r="L115" i="1"/>
  <c r="M115" i="1"/>
  <c r="L155" i="1"/>
  <c r="M155" i="1" s="1"/>
  <c r="L66" i="1"/>
  <c r="M66" i="1" s="1"/>
  <c r="L48" i="1"/>
  <c r="M48" i="1" s="1"/>
  <c r="M240" i="1"/>
  <c r="M277" i="1"/>
  <c r="M259" i="1"/>
  <c r="M218" i="1"/>
  <c r="M193" i="1"/>
  <c r="M189" i="1"/>
  <c r="M109" i="1"/>
  <c r="L237" i="1"/>
  <c r="M237" i="1" s="1"/>
  <c r="L191" i="1"/>
  <c r="M191" i="1" s="1"/>
  <c r="M175" i="1"/>
  <c r="M211" i="1"/>
  <c r="L182" i="1"/>
  <c r="M182" i="1" s="1"/>
  <c r="M123" i="1"/>
  <c r="M102" i="1"/>
  <c r="M113" i="1"/>
  <c r="M21" i="1"/>
  <c r="L80" i="1"/>
  <c r="M80" i="1"/>
  <c r="L41" i="1"/>
  <c r="M41" i="1" s="1"/>
  <c r="L213" i="1"/>
  <c r="M213" i="1"/>
  <c r="L79" i="1"/>
  <c r="M79" i="1"/>
  <c r="L32" i="1"/>
  <c r="M32" i="1" s="1"/>
  <c r="L108" i="1"/>
  <c r="M108" i="1"/>
  <c r="M54" i="1"/>
  <c r="M28" i="1"/>
  <c r="I583" i="1"/>
  <c r="F583" i="1" l="1"/>
  <c r="H583" i="1" l="1"/>
  <c r="K583" i="1" l="1"/>
  <c r="G583" i="1"/>
  <c r="L583" i="1" l="1"/>
  <c r="J583" i="1" l="1"/>
  <c r="M583" i="1"/>
</calcChain>
</file>

<file path=xl/sharedStrings.xml><?xml version="1.0" encoding="utf-8"?>
<sst xmlns="http://schemas.openxmlformats.org/spreadsheetml/2006/main" count="1731" uniqueCount="51">
  <si>
    <t>REPORTE DE CONCRETO A TERCEROS</t>
  </si>
  <si>
    <t>PLANTA</t>
  </si>
  <si>
    <t>REMISION</t>
  </si>
  <si>
    <t>CANTIDAD</t>
  </si>
  <si>
    <t>RESISTENCIA</t>
  </si>
  <si>
    <t>CLIENTE</t>
  </si>
  <si>
    <t>BOMBEABLE</t>
  </si>
  <si>
    <t>FECHA</t>
  </si>
  <si>
    <t>PRECIO VENTA</t>
  </si>
  <si>
    <t>IMPORTE</t>
  </si>
  <si>
    <t>IVA</t>
  </si>
  <si>
    <t>TOTAL</t>
  </si>
  <si>
    <t>REMISIONADO</t>
  </si>
  <si>
    <t>PRECIO BASE</t>
  </si>
  <si>
    <t>PC-01</t>
  </si>
  <si>
    <t>VT - PLANTA</t>
  </si>
  <si>
    <t>100M418N0B</t>
  </si>
  <si>
    <t>2501914N0D</t>
  </si>
  <si>
    <t>CONPROCASA</t>
  </si>
  <si>
    <t>1001914N0D</t>
  </si>
  <si>
    <t>2001914N0D</t>
  </si>
  <si>
    <t>1501914N0D</t>
  </si>
  <si>
    <t>PC-02</t>
  </si>
  <si>
    <t>UCALLI</t>
  </si>
  <si>
    <t>PC-03</t>
  </si>
  <si>
    <t>100M522EAD</t>
  </si>
  <si>
    <t>2001914N0B</t>
  </si>
  <si>
    <t>2001914R3B</t>
  </si>
  <si>
    <t>GAMA</t>
  </si>
  <si>
    <t>1501915N0D</t>
  </si>
  <si>
    <t>2501914N0B</t>
  </si>
  <si>
    <t>MR45REV14D</t>
  </si>
  <si>
    <t>1501914n0d</t>
  </si>
  <si>
    <t>LC INFRA</t>
  </si>
  <si>
    <t>ROCONSA</t>
  </si>
  <si>
    <t>1501914N0B</t>
  </si>
  <si>
    <t>2501914R3B</t>
  </si>
  <si>
    <t>3001914N0B</t>
  </si>
  <si>
    <t>2501915N0D</t>
  </si>
  <si>
    <t>2001914R2B</t>
  </si>
  <si>
    <t>2501914NIB</t>
  </si>
  <si>
    <t>2001908N0D</t>
  </si>
  <si>
    <t>3001914R3B</t>
  </si>
  <si>
    <t>150M522EAD</t>
  </si>
  <si>
    <t>2501914R2B</t>
  </si>
  <si>
    <t>2001914RRB</t>
  </si>
  <si>
    <t>2501194N0B</t>
  </si>
  <si>
    <t>150M418N0B</t>
  </si>
  <si>
    <t>PC -02</t>
  </si>
  <si>
    <t>2001918N0B</t>
  </si>
  <si>
    <t>MES DE MARZO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</si>
</sst>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3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44" fontId="0" fillId="0" borderId="0" xfId="1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4" fontId="2" fillId="2" borderId="3" xfId="1" applyFont="1" applyFill="1" applyBorder="1" applyAlignment="1">
      <alignment horizontal="center" vertical="center" wrapText="1"/>
    </xf>
    <xf numFmtId="44" fontId="2" fillId="2" borderId="4" xfId="1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44" fontId="0" fillId="0" borderId="7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/>
    <xf numFmtId="14" fontId="0" fillId="0" borderId="6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4" fontId="6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44" fontId="0" fillId="0" borderId="0" xfId="1" applyFont="1" applyAlignment="1">
      <alignment horizontal="center"/>
    </xf>
    <xf numFmtId="13" fontId="0" fillId="0" borderId="0" xfId="1" applyNumberFormat="1" applyFont="1"/>
    <xf numFmtId="164" fontId="0" fillId="0" borderId="10" xfId="0" applyNumberForma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9" xfId="0" applyBorder="1" applyAlignment="1">
      <alignment horizontal="center" vertical="center"/>
    </xf>
    <xf numFmtId="44" fontId="0" fillId="0" borderId="12" xfId="1" applyFont="1" applyBorder="1" applyAlignment="1">
      <alignment horizontal="center" vertical="center"/>
    </xf>
    <xf numFmtId="9" fontId="2" fillId="2" borderId="4" xfId="1" applyNumberFormat="1" applyFont="1" applyFill="1" applyBorder="1" applyAlignment="1">
      <alignment horizontal="center" vertical="center" wrapText="1"/>
    </xf>
    <xf numFmtId="44" fontId="0" fillId="0" borderId="0" xfId="0" applyNumberFormat="1"/>
    <xf numFmtId="164" fontId="0" fillId="3" borderId="10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center" vertical="center"/>
    </xf>
    <xf numFmtId="14" fontId="8" fillId="0" borderId="13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0" fillId="0" borderId="3" xfId="0" applyNumberFormat="1" applyBorder="1" applyAlignment="1">
      <alignment horizontal="center" vertical="center"/>
    </xf>
    <xf numFmtId="0" fontId="0" fillId="3" borderId="0" xfId="0" applyFill="1"/>
    <xf numFmtId="14" fontId="0" fillId="0" borderId="13" xfId="0" applyNumberFormat="1" applyBorder="1" applyAlignment="1">
      <alignment horizontal="center" vertical="center"/>
    </xf>
    <xf numFmtId="44" fontId="0" fillId="0" borderId="6" xfId="1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 vertical="center"/>
    </xf>
    <xf numFmtId="14" fontId="0" fillId="4" borderId="10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44" fontId="0" fillId="4" borderId="10" xfId="1" applyFont="1" applyFill="1" applyBorder="1" applyAlignment="1">
      <alignment horizontal="center" vertical="center"/>
    </xf>
    <xf numFmtId="44" fontId="0" fillId="4" borderId="12" xfId="1" applyFont="1" applyFill="1" applyBorder="1" applyAlignment="1">
      <alignment horizontal="center" vertical="center"/>
    </xf>
    <xf numFmtId="44" fontId="0" fillId="4" borderId="7" xfId="1" applyFont="1" applyFill="1" applyBorder="1" applyAlignment="1">
      <alignment horizontal="center" vertical="center"/>
    </xf>
    <xf numFmtId="44" fontId="0" fillId="4" borderId="11" xfId="1" applyFont="1" applyFill="1" applyBorder="1" applyAlignment="1">
      <alignment horizontal="center" vertical="center"/>
    </xf>
    <xf numFmtId="44" fontId="2" fillId="5" borderId="3" xfId="1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/>
    </xf>
  </cellXfs>
  <cellStyles count="33">
    <cellStyle name="Moneda" xfId="1" builtinId="4"/>
    <cellStyle name="Moneda 2" xfId="2"/>
    <cellStyle name="Moneda 2 2" xfId="4"/>
    <cellStyle name="Moneda 2 2 2" xfId="8"/>
    <cellStyle name="Moneda 2 2 2 2" xfId="16"/>
    <cellStyle name="Moneda 2 2 2 2 2" xfId="32"/>
    <cellStyle name="Moneda 2 2 2 3" xfId="24"/>
    <cellStyle name="Moneda 2 2 3" xfId="12"/>
    <cellStyle name="Moneda 2 2 3 2" xfId="28"/>
    <cellStyle name="Moneda 2 2 4" xfId="20"/>
    <cellStyle name="Moneda 2 3" xfId="6"/>
    <cellStyle name="Moneda 2 3 2" xfId="14"/>
    <cellStyle name="Moneda 2 3 2 2" xfId="30"/>
    <cellStyle name="Moneda 2 3 3" xfId="22"/>
    <cellStyle name="Moneda 2 4" xfId="10"/>
    <cellStyle name="Moneda 2 4 2" xfId="26"/>
    <cellStyle name="Moneda 2 5" xfId="18"/>
    <cellStyle name="Moneda 3" xfId="3"/>
    <cellStyle name="Moneda 3 2" xfId="7"/>
    <cellStyle name="Moneda 3 2 2" xfId="15"/>
    <cellStyle name="Moneda 3 2 2 2" xfId="31"/>
    <cellStyle name="Moneda 3 2 3" xfId="23"/>
    <cellStyle name="Moneda 3 3" xfId="11"/>
    <cellStyle name="Moneda 3 3 2" xfId="27"/>
    <cellStyle name="Moneda 3 4" xfId="19"/>
    <cellStyle name="Moneda 4" xfId="5"/>
    <cellStyle name="Moneda 4 2" xfId="13"/>
    <cellStyle name="Moneda 4 2 2" xfId="29"/>
    <cellStyle name="Moneda 4 3" xfId="21"/>
    <cellStyle name="Moneda 5" xfId="9"/>
    <cellStyle name="Moneda 5 2" xfId="25"/>
    <cellStyle name="Moneda 6" xfId="17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568601</xdr:colOff>
      <xdr:row>7</xdr:row>
      <xdr:rowOff>40234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49751" cy="12594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585"/>
  <sheetViews>
    <sheetView tabSelected="1" topLeftCell="B153" zoomScale="160" zoomScaleNormal="160" zoomScaleSheetLayoutView="100" workbookViewId="0">
      <selection activeCell="G171" sqref="G171"/>
    </sheetView>
  </sheetViews>
  <sheetFormatPr baseColWidth="10" defaultRowHeight="15" customHeight="1" x14ac:dyDescent="0.25"/>
  <cols>
    <col min="2" max="2" width="12.28515625" customWidth="1"/>
    <col min="4" max="4" width="19.7109375" bestFit="1" customWidth="1"/>
    <col min="5" max="5" width="12.28515625" bestFit="1" customWidth="1"/>
    <col min="7" max="7" width="12.28515625" customWidth="1"/>
    <col min="8" max="8" width="14.140625" bestFit="1" customWidth="1"/>
    <col min="9" max="9" width="14.140625" customWidth="1"/>
    <col min="10" max="10" width="14.140625" bestFit="1" customWidth="1"/>
    <col min="11" max="11" width="14.140625" customWidth="1"/>
    <col min="12" max="12" width="13.42578125" customWidth="1"/>
    <col min="13" max="13" width="14.140625" bestFit="1" customWidth="1"/>
    <col min="14" max="14" width="11.42578125" customWidth="1"/>
  </cols>
  <sheetData>
    <row r="1" spans="1:13" ht="15" hidden="1" customHeight="1" x14ac:dyDescent="0.25">
      <c r="D1" s="21"/>
      <c r="E1" s="1"/>
      <c r="F1" s="21"/>
      <c r="G1" s="21"/>
      <c r="H1" s="4"/>
      <c r="I1" s="4"/>
      <c r="J1" s="4"/>
      <c r="K1" s="4">
        <v>0</v>
      </c>
      <c r="L1" s="4"/>
      <c r="M1" s="4"/>
    </row>
    <row r="2" spans="1:13" ht="21" x14ac:dyDescent="0.35">
      <c r="D2" s="20" t="s">
        <v>50</v>
      </c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25">
      <c r="D3" s="26"/>
      <c r="E3" s="2"/>
      <c r="F3" s="21"/>
      <c r="G3" s="21"/>
      <c r="H3" s="4"/>
      <c r="I3" s="4"/>
      <c r="J3" s="4"/>
      <c r="K3" s="4"/>
      <c r="L3" s="4"/>
      <c r="M3" s="4"/>
    </row>
    <row r="4" spans="1:13" x14ac:dyDescent="0.25">
      <c r="D4" s="21"/>
      <c r="E4" s="2"/>
      <c r="F4" s="21"/>
      <c r="G4" s="21"/>
      <c r="H4" s="4"/>
      <c r="I4" s="4"/>
      <c r="J4" s="4"/>
      <c r="K4" s="4"/>
      <c r="L4" s="4"/>
      <c r="M4" s="4"/>
    </row>
    <row r="5" spans="1:13" x14ac:dyDescent="0.25">
      <c r="D5" s="21"/>
      <c r="E5" s="2"/>
      <c r="F5" s="21"/>
      <c r="G5" s="21"/>
      <c r="H5" s="24"/>
      <c r="I5" s="24"/>
      <c r="J5" s="4"/>
      <c r="K5" s="4"/>
      <c r="L5" s="4"/>
      <c r="M5" s="4"/>
    </row>
    <row r="6" spans="1:13" x14ac:dyDescent="0.25">
      <c r="D6" s="21"/>
      <c r="E6" s="2"/>
      <c r="F6" s="21"/>
      <c r="G6" s="21"/>
      <c r="H6" s="4"/>
      <c r="I6" s="4"/>
      <c r="J6" s="4"/>
      <c r="K6" s="4"/>
      <c r="L6" s="4"/>
      <c r="M6" s="4"/>
    </row>
    <row r="7" spans="1:13" x14ac:dyDescent="0.25">
      <c r="A7" s="35" t="s">
        <v>0</v>
      </c>
      <c r="B7" s="21"/>
      <c r="C7" s="21"/>
      <c r="D7" s="21"/>
      <c r="E7" s="21"/>
      <c r="F7" s="21"/>
      <c r="G7" s="21"/>
      <c r="H7" s="23"/>
      <c r="I7" s="23"/>
      <c r="J7" s="21"/>
      <c r="K7" s="21"/>
    </row>
    <row r="8" spans="1:13" x14ac:dyDescent="0.25">
      <c r="D8" s="21"/>
      <c r="F8" s="21"/>
      <c r="G8" s="21"/>
      <c r="H8" s="4"/>
      <c r="I8" s="4"/>
      <c r="J8" s="4"/>
      <c r="K8" s="4"/>
      <c r="L8" s="4"/>
      <c r="M8" s="4"/>
    </row>
    <row r="9" spans="1:13" ht="15.75" thickBot="1" x14ac:dyDescent="0.3">
      <c r="A9" s="2"/>
      <c r="B9" s="2"/>
      <c r="D9" s="14"/>
      <c r="E9" s="3"/>
      <c r="F9" s="14"/>
      <c r="G9" s="14"/>
      <c r="H9" s="4"/>
      <c r="I9" s="4"/>
      <c r="J9" s="4"/>
      <c r="K9" s="4"/>
      <c r="L9" s="4"/>
      <c r="M9" s="4"/>
    </row>
    <row r="10" spans="1:13" ht="30.75" thickBot="1" x14ac:dyDescent="0.3">
      <c r="A10" s="5" t="s">
        <v>1</v>
      </c>
      <c r="B10" s="6" t="s">
        <v>7</v>
      </c>
      <c r="C10" s="6" t="s">
        <v>2</v>
      </c>
      <c r="D10" s="6" t="s">
        <v>5</v>
      </c>
      <c r="E10" s="6" t="s">
        <v>4</v>
      </c>
      <c r="F10" s="6" t="s">
        <v>3</v>
      </c>
      <c r="G10" s="6" t="s">
        <v>6</v>
      </c>
      <c r="H10" s="7" t="s">
        <v>8</v>
      </c>
      <c r="I10" s="58" t="s">
        <v>13</v>
      </c>
      <c r="J10" s="7" t="s">
        <v>9</v>
      </c>
      <c r="K10" s="8" t="s">
        <v>10</v>
      </c>
      <c r="L10" s="29" t="s">
        <v>12</v>
      </c>
      <c r="M10" s="9" t="s">
        <v>11</v>
      </c>
    </row>
    <row r="11" spans="1:13" x14ac:dyDescent="0.25">
      <c r="A11" s="27" t="s">
        <v>14</v>
      </c>
      <c r="B11" s="33">
        <v>45009</v>
      </c>
      <c r="C11" s="19">
        <v>70465</v>
      </c>
      <c r="D11" s="15" t="s">
        <v>23</v>
      </c>
      <c r="E11" s="16" t="s">
        <v>20</v>
      </c>
      <c r="F11" s="16">
        <v>8.5</v>
      </c>
      <c r="G11" s="16">
        <v>0</v>
      </c>
      <c r="H11" s="17">
        <v>1764</v>
      </c>
      <c r="I11" s="17">
        <v>1764</v>
      </c>
      <c r="J11" s="17">
        <f t="shared" ref="J11:J74" si="0">+H11*F11</f>
        <v>14994</v>
      </c>
      <c r="K11" s="28">
        <f t="shared" ref="K11:K23" si="1">+J11*0.16</f>
        <v>2399.04</v>
      </c>
      <c r="L11" s="10">
        <f t="shared" ref="L11:L74" si="2">IF(K11&gt;0,0,J11)</f>
        <v>0</v>
      </c>
      <c r="M11" s="18">
        <f t="shared" ref="M11:M74" si="3">IF(K11=0,0,L11+J11+K11)</f>
        <v>17393.04</v>
      </c>
    </row>
    <row r="12" spans="1:13" x14ac:dyDescent="0.25">
      <c r="A12" s="27" t="s">
        <v>24</v>
      </c>
      <c r="B12" s="45">
        <v>44991</v>
      </c>
      <c r="C12" s="19">
        <v>77976</v>
      </c>
      <c r="D12" s="15" t="s">
        <v>18</v>
      </c>
      <c r="E12" s="16" t="s">
        <v>19</v>
      </c>
      <c r="F12" s="16">
        <v>4</v>
      </c>
      <c r="G12" s="16">
        <v>0</v>
      </c>
      <c r="H12" s="17">
        <v>1366</v>
      </c>
      <c r="I12" s="17">
        <v>1366</v>
      </c>
      <c r="J12" s="17">
        <f t="shared" si="0"/>
        <v>5464</v>
      </c>
      <c r="K12" s="28">
        <f t="shared" si="1"/>
        <v>874.24</v>
      </c>
      <c r="L12" s="10">
        <f t="shared" si="2"/>
        <v>0</v>
      </c>
      <c r="M12" s="18">
        <f t="shared" si="3"/>
        <v>6338.24</v>
      </c>
    </row>
    <row r="13" spans="1:13" x14ac:dyDescent="0.25">
      <c r="A13" s="27" t="s">
        <v>22</v>
      </c>
      <c r="B13" s="13">
        <v>44986</v>
      </c>
      <c r="C13" s="19">
        <v>78100</v>
      </c>
      <c r="D13" s="15" t="s">
        <v>18</v>
      </c>
      <c r="E13" s="16" t="s">
        <v>20</v>
      </c>
      <c r="F13" s="16">
        <v>4</v>
      </c>
      <c r="G13" s="16">
        <v>0</v>
      </c>
      <c r="H13" s="17">
        <v>1555</v>
      </c>
      <c r="I13" s="17">
        <v>1555</v>
      </c>
      <c r="J13" s="17">
        <f t="shared" si="0"/>
        <v>6220</v>
      </c>
      <c r="K13" s="28">
        <f t="shared" si="1"/>
        <v>995.2</v>
      </c>
      <c r="L13" s="10">
        <f t="shared" si="2"/>
        <v>0</v>
      </c>
      <c r="M13" s="18">
        <f t="shared" si="3"/>
        <v>7215.2</v>
      </c>
    </row>
    <row r="14" spans="1:13" x14ac:dyDescent="0.25">
      <c r="A14" s="27" t="s">
        <v>14</v>
      </c>
      <c r="B14" s="45">
        <v>44991</v>
      </c>
      <c r="C14" s="19">
        <v>78198</v>
      </c>
      <c r="D14" s="15" t="s">
        <v>18</v>
      </c>
      <c r="E14" s="16" t="s">
        <v>21</v>
      </c>
      <c r="F14" s="16">
        <v>3</v>
      </c>
      <c r="G14" s="16">
        <v>0</v>
      </c>
      <c r="H14" s="17">
        <v>1533</v>
      </c>
      <c r="I14" s="17">
        <v>1533</v>
      </c>
      <c r="J14" s="17">
        <f t="shared" si="0"/>
        <v>4599</v>
      </c>
      <c r="K14" s="28">
        <f t="shared" si="1"/>
        <v>735.84</v>
      </c>
      <c r="L14" s="10">
        <f t="shared" si="2"/>
        <v>0</v>
      </c>
      <c r="M14" s="18">
        <f t="shared" si="3"/>
        <v>5334.84</v>
      </c>
    </row>
    <row r="15" spans="1:13" x14ac:dyDescent="0.25">
      <c r="A15" s="27" t="s">
        <v>14</v>
      </c>
      <c r="B15" s="45">
        <v>44991</v>
      </c>
      <c r="C15" s="19">
        <v>78200</v>
      </c>
      <c r="D15" s="15" t="s">
        <v>18</v>
      </c>
      <c r="E15" s="16" t="s">
        <v>21</v>
      </c>
      <c r="F15" s="16">
        <v>4</v>
      </c>
      <c r="G15" s="16">
        <v>0</v>
      </c>
      <c r="H15" s="17">
        <v>1533</v>
      </c>
      <c r="I15" s="17">
        <v>1533</v>
      </c>
      <c r="J15" s="17">
        <f t="shared" si="0"/>
        <v>6132</v>
      </c>
      <c r="K15" s="28">
        <f t="shared" si="1"/>
        <v>981.12</v>
      </c>
      <c r="L15" s="10">
        <f t="shared" si="2"/>
        <v>0</v>
      </c>
      <c r="M15" s="18">
        <f t="shared" si="3"/>
        <v>7113.12</v>
      </c>
    </row>
    <row r="16" spans="1:13" x14ac:dyDescent="0.25">
      <c r="A16" s="27" t="s">
        <v>24</v>
      </c>
      <c r="B16" s="45">
        <v>44992</v>
      </c>
      <c r="C16" s="19">
        <v>78285</v>
      </c>
      <c r="D16" s="15" t="s">
        <v>18</v>
      </c>
      <c r="E16" s="16" t="s">
        <v>20</v>
      </c>
      <c r="F16" s="32">
        <v>4</v>
      </c>
      <c r="G16" s="32">
        <v>0</v>
      </c>
      <c r="H16" s="17">
        <v>1555</v>
      </c>
      <c r="I16" s="17">
        <v>1555</v>
      </c>
      <c r="J16" s="17">
        <f t="shared" si="0"/>
        <v>6220</v>
      </c>
      <c r="K16" s="28">
        <f t="shared" si="1"/>
        <v>995.2</v>
      </c>
      <c r="L16" s="10">
        <f t="shared" si="2"/>
        <v>0</v>
      </c>
      <c r="M16" s="18">
        <f t="shared" si="3"/>
        <v>7215.2</v>
      </c>
    </row>
    <row r="17" spans="1:13" x14ac:dyDescent="0.25">
      <c r="A17" s="27" t="s">
        <v>22</v>
      </c>
      <c r="B17" s="13">
        <v>44986</v>
      </c>
      <c r="C17" s="19">
        <v>78290</v>
      </c>
      <c r="D17" s="15" t="s">
        <v>18</v>
      </c>
      <c r="E17" s="16" t="s">
        <v>20</v>
      </c>
      <c r="F17" s="16">
        <v>4</v>
      </c>
      <c r="G17" s="16">
        <v>0</v>
      </c>
      <c r="H17" s="17">
        <v>1555</v>
      </c>
      <c r="I17" s="17">
        <v>1555</v>
      </c>
      <c r="J17" s="17">
        <f t="shared" si="0"/>
        <v>6220</v>
      </c>
      <c r="K17" s="28">
        <f t="shared" si="1"/>
        <v>995.2</v>
      </c>
      <c r="L17" s="10">
        <f t="shared" si="2"/>
        <v>0</v>
      </c>
      <c r="M17" s="18">
        <f t="shared" si="3"/>
        <v>7215.2</v>
      </c>
    </row>
    <row r="18" spans="1:13" x14ac:dyDescent="0.25">
      <c r="A18" s="27" t="s">
        <v>24</v>
      </c>
      <c r="B18" s="13">
        <v>44986</v>
      </c>
      <c r="C18" s="19">
        <v>78292</v>
      </c>
      <c r="D18" s="15" t="s">
        <v>18</v>
      </c>
      <c r="E18" s="16" t="s">
        <v>20</v>
      </c>
      <c r="F18" s="16">
        <v>11</v>
      </c>
      <c r="G18" s="16">
        <v>0</v>
      </c>
      <c r="H18" s="17">
        <v>1555</v>
      </c>
      <c r="I18" s="17">
        <v>1555</v>
      </c>
      <c r="J18" s="17">
        <f t="shared" si="0"/>
        <v>17105</v>
      </c>
      <c r="K18" s="28">
        <f t="shared" si="1"/>
        <v>2736.8</v>
      </c>
      <c r="L18" s="10">
        <f t="shared" si="2"/>
        <v>0</v>
      </c>
      <c r="M18" s="18">
        <f t="shared" si="3"/>
        <v>19841.8</v>
      </c>
    </row>
    <row r="19" spans="1:13" x14ac:dyDescent="0.25">
      <c r="A19" s="27" t="s">
        <v>14</v>
      </c>
      <c r="B19" s="33">
        <v>44986</v>
      </c>
      <c r="C19" s="19">
        <v>78294</v>
      </c>
      <c r="D19" s="15" t="s">
        <v>18</v>
      </c>
      <c r="E19" s="16" t="s">
        <v>19</v>
      </c>
      <c r="F19" s="16">
        <v>4</v>
      </c>
      <c r="G19" s="16">
        <v>0</v>
      </c>
      <c r="H19" s="17">
        <v>1366</v>
      </c>
      <c r="I19" s="17">
        <v>1366</v>
      </c>
      <c r="J19" s="17">
        <f t="shared" si="0"/>
        <v>5464</v>
      </c>
      <c r="K19" s="28">
        <f t="shared" si="1"/>
        <v>874.24</v>
      </c>
      <c r="L19" s="10">
        <f t="shared" si="2"/>
        <v>0</v>
      </c>
      <c r="M19" s="18">
        <f t="shared" si="3"/>
        <v>6338.24</v>
      </c>
    </row>
    <row r="20" spans="1:13" x14ac:dyDescent="0.25">
      <c r="A20" s="27" t="s">
        <v>14</v>
      </c>
      <c r="B20" s="13">
        <v>44987</v>
      </c>
      <c r="C20" s="19">
        <v>78361</v>
      </c>
      <c r="D20" s="15" t="s">
        <v>18</v>
      </c>
      <c r="E20" s="16" t="s">
        <v>20</v>
      </c>
      <c r="F20" s="16">
        <v>8</v>
      </c>
      <c r="G20" s="16">
        <v>0</v>
      </c>
      <c r="H20" s="17">
        <v>1555</v>
      </c>
      <c r="I20" s="17">
        <v>1555</v>
      </c>
      <c r="J20" s="17">
        <f t="shared" si="0"/>
        <v>12440</v>
      </c>
      <c r="K20" s="28">
        <f t="shared" si="1"/>
        <v>1990.4</v>
      </c>
      <c r="L20" s="10">
        <f t="shared" si="2"/>
        <v>0</v>
      </c>
      <c r="M20" s="18">
        <f t="shared" si="3"/>
        <v>14430.4</v>
      </c>
    </row>
    <row r="21" spans="1:13" x14ac:dyDescent="0.25">
      <c r="A21" s="27" t="s">
        <v>14</v>
      </c>
      <c r="B21" s="13">
        <v>44987</v>
      </c>
      <c r="C21" s="19">
        <v>78362</v>
      </c>
      <c r="D21" s="15" t="s">
        <v>18</v>
      </c>
      <c r="E21" s="16" t="s">
        <v>26</v>
      </c>
      <c r="F21" s="16">
        <v>7</v>
      </c>
      <c r="G21" s="16">
        <v>7</v>
      </c>
      <c r="H21" s="17">
        <f>1555+243</f>
        <v>1798</v>
      </c>
      <c r="I21" s="17">
        <v>1555</v>
      </c>
      <c r="J21" s="17">
        <f t="shared" si="0"/>
        <v>12586</v>
      </c>
      <c r="K21" s="28">
        <f t="shared" si="1"/>
        <v>2013.76</v>
      </c>
      <c r="L21" s="10">
        <f t="shared" si="2"/>
        <v>0</v>
      </c>
      <c r="M21" s="18">
        <f t="shared" si="3"/>
        <v>14599.76</v>
      </c>
    </row>
    <row r="22" spans="1:13" x14ac:dyDescent="0.25">
      <c r="A22" s="27" t="s">
        <v>24</v>
      </c>
      <c r="B22" s="13">
        <v>44987</v>
      </c>
      <c r="C22" s="19">
        <v>78364</v>
      </c>
      <c r="D22" s="15" t="s">
        <v>18</v>
      </c>
      <c r="E22" s="16" t="s">
        <v>19</v>
      </c>
      <c r="F22" s="16">
        <v>4</v>
      </c>
      <c r="G22" s="16">
        <v>0</v>
      </c>
      <c r="H22" s="17">
        <v>1366</v>
      </c>
      <c r="I22" s="17">
        <v>1366</v>
      </c>
      <c r="J22" s="17">
        <f t="shared" si="0"/>
        <v>5464</v>
      </c>
      <c r="K22" s="28">
        <f t="shared" si="1"/>
        <v>874.24</v>
      </c>
      <c r="L22" s="10">
        <f t="shared" si="2"/>
        <v>0</v>
      </c>
      <c r="M22" s="18">
        <f t="shared" si="3"/>
        <v>6338.24</v>
      </c>
    </row>
    <row r="23" spans="1:13" x14ac:dyDescent="0.25">
      <c r="A23" s="27" t="s">
        <v>24</v>
      </c>
      <c r="B23" s="13">
        <v>44987</v>
      </c>
      <c r="C23" s="19">
        <v>78365</v>
      </c>
      <c r="D23" s="15" t="s">
        <v>18</v>
      </c>
      <c r="E23" s="16" t="s">
        <v>19</v>
      </c>
      <c r="F23" s="16">
        <v>5</v>
      </c>
      <c r="G23" s="16">
        <v>0</v>
      </c>
      <c r="H23" s="17">
        <v>1366</v>
      </c>
      <c r="I23" s="17">
        <v>1366</v>
      </c>
      <c r="J23" s="17">
        <f t="shared" si="0"/>
        <v>6830</v>
      </c>
      <c r="K23" s="28">
        <f t="shared" si="1"/>
        <v>1092.8</v>
      </c>
      <c r="L23" s="10">
        <f t="shared" si="2"/>
        <v>0</v>
      </c>
      <c r="M23" s="18">
        <f t="shared" si="3"/>
        <v>7922.8</v>
      </c>
    </row>
    <row r="24" spans="1:13" x14ac:dyDescent="0.25">
      <c r="A24" s="27" t="s">
        <v>22</v>
      </c>
      <c r="B24" s="13">
        <v>44989</v>
      </c>
      <c r="C24" s="19">
        <v>78382</v>
      </c>
      <c r="D24" s="15" t="s">
        <v>15</v>
      </c>
      <c r="E24" s="16" t="s">
        <v>20</v>
      </c>
      <c r="F24" s="16">
        <v>7</v>
      </c>
      <c r="G24" s="16">
        <v>0</v>
      </c>
      <c r="H24" s="17">
        <v>1765</v>
      </c>
      <c r="I24" s="17">
        <v>1926</v>
      </c>
      <c r="J24" s="17">
        <f t="shared" si="0"/>
        <v>12355</v>
      </c>
      <c r="K24" s="28">
        <v>0</v>
      </c>
      <c r="L24" s="10">
        <f t="shared" si="2"/>
        <v>12355</v>
      </c>
      <c r="M24" s="18">
        <f t="shared" si="3"/>
        <v>0</v>
      </c>
    </row>
    <row r="25" spans="1:13" x14ac:dyDescent="0.25">
      <c r="A25" s="27" t="s">
        <v>24</v>
      </c>
      <c r="B25" s="13">
        <v>44986</v>
      </c>
      <c r="C25" s="19">
        <v>78432</v>
      </c>
      <c r="D25" s="15" t="s">
        <v>15</v>
      </c>
      <c r="E25" s="16" t="s">
        <v>25</v>
      </c>
      <c r="F25" s="16">
        <v>1</v>
      </c>
      <c r="G25" s="16">
        <v>0</v>
      </c>
      <c r="H25" s="17">
        <v>1829.28</v>
      </c>
      <c r="I25" s="17">
        <v>1829.28</v>
      </c>
      <c r="J25" s="17">
        <f t="shared" si="0"/>
        <v>1829.28</v>
      </c>
      <c r="K25" s="28">
        <v>0</v>
      </c>
      <c r="L25" s="10">
        <f t="shared" si="2"/>
        <v>1829.28</v>
      </c>
      <c r="M25" s="18">
        <f t="shared" si="3"/>
        <v>0</v>
      </c>
    </row>
    <row r="26" spans="1:13" x14ac:dyDescent="0.25">
      <c r="A26" s="49" t="s">
        <v>22</v>
      </c>
      <c r="B26" s="50">
        <v>44986</v>
      </c>
      <c r="C26" s="51">
        <v>78433</v>
      </c>
      <c r="D26" s="52" t="s">
        <v>18</v>
      </c>
      <c r="E26" s="53" t="s">
        <v>20</v>
      </c>
      <c r="F26" s="53">
        <v>7.5</v>
      </c>
      <c r="G26" s="53">
        <v>0</v>
      </c>
      <c r="H26" s="54">
        <v>1555</v>
      </c>
      <c r="I26" s="54">
        <v>1555</v>
      </c>
      <c r="J26" s="54">
        <f t="shared" si="0"/>
        <v>11662.5</v>
      </c>
      <c r="K26" s="55">
        <f>+J26*0.16</f>
        <v>1866</v>
      </c>
      <c r="L26" s="56">
        <f t="shared" si="2"/>
        <v>0</v>
      </c>
      <c r="M26" s="57">
        <f t="shared" si="3"/>
        <v>13528.5</v>
      </c>
    </row>
    <row r="27" spans="1:13" x14ac:dyDescent="0.25">
      <c r="A27" s="27" t="s">
        <v>22</v>
      </c>
      <c r="B27" s="13">
        <v>44987</v>
      </c>
      <c r="C27" s="19">
        <v>78434</v>
      </c>
      <c r="D27" s="15" t="s">
        <v>15</v>
      </c>
      <c r="E27" s="16" t="s">
        <v>21</v>
      </c>
      <c r="F27" s="16">
        <v>42</v>
      </c>
      <c r="G27" s="16">
        <v>0</v>
      </c>
      <c r="H27" s="17">
        <v>1702</v>
      </c>
      <c r="I27" s="17">
        <v>1702</v>
      </c>
      <c r="J27" s="17">
        <f t="shared" si="0"/>
        <v>71484</v>
      </c>
      <c r="K27" s="28">
        <v>0</v>
      </c>
      <c r="L27" s="10">
        <f t="shared" si="2"/>
        <v>71484</v>
      </c>
      <c r="M27" s="18">
        <f t="shared" si="3"/>
        <v>0</v>
      </c>
    </row>
    <row r="28" spans="1:13" x14ac:dyDescent="0.25">
      <c r="A28" s="27" t="s">
        <v>14</v>
      </c>
      <c r="B28" s="33">
        <v>44986</v>
      </c>
      <c r="C28" s="19">
        <v>78436</v>
      </c>
      <c r="D28" s="15" t="s">
        <v>18</v>
      </c>
      <c r="E28" s="16" t="s">
        <v>20</v>
      </c>
      <c r="F28" s="16">
        <v>8</v>
      </c>
      <c r="G28" s="16">
        <v>0</v>
      </c>
      <c r="H28" s="17">
        <v>1555</v>
      </c>
      <c r="I28" s="17">
        <v>1555</v>
      </c>
      <c r="J28" s="17">
        <f t="shared" si="0"/>
        <v>12440</v>
      </c>
      <c r="K28" s="28">
        <f t="shared" ref="K28:K41" si="4">+J28*0.16</f>
        <v>1990.4</v>
      </c>
      <c r="L28" s="10">
        <f t="shared" si="2"/>
        <v>0</v>
      </c>
      <c r="M28" s="18">
        <f t="shared" si="3"/>
        <v>14430.4</v>
      </c>
    </row>
    <row r="29" spans="1:13" x14ac:dyDescent="0.25">
      <c r="A29" s="27" t="s">
        <v>14</v>
      </c>
      <c r="B29" s="33">
        <v>44986</v>
      </c>
      <c r="C29" s="19">
        <v>78437</v>
      </c>
      <c r="D29" s="15" t="s">
        <v>18</v>
      </c>
      <c r="E29" s="16" t="s">
        <v>20</v>
      </c>
      <c r="F29" s="16">
        <v>4</v>
      </c>
      <c r="G29" s="16">
        <v>0</v>
      </c>
      <c r="H29" s="17">
        <v>1555</v>
      </c>
      <c r="I29" s="17">
        <v>1555</v>
      </c>
      <c r="J29" s="17">
        <f t="shared" si="0"/>
        <v>6220</v>
      </c>
      <c r="K29" s="28">
        <f t="shared" si="4"/>
        <v>995.2</v>
      </c>
      <c r="L29" s="10">
        <f t="shared" si="2"/>
        <v>0</v>
      </c>
      <c r="M29" s="18">
        <f t="shared" si="3"/>
        <v>7215.2</v>
      </c>
    </row>
    <row r="30" spans="1:13" x14ac:dyDescent="0.25">
      <c r="A30" s="27" t="s">
        <v>14</v>
      </c>
      <c r="B30" s="45">
        <v>44993</v>
      </c>
      <c r="C30" s="19">
        <v>78438</v>
      </c>
      <c r="D30" s="15" t="s">
        <v>18</v>
      </c>
      <c r="E30" s="16" t="s">
        <v>19</v>
      </c>
      <c r="F30" s="16">
        <v>4</v>
      </c>
      <c r="G30" s="16">
        <v>0</v>
      </c>
      <c r="H30" s="17">
        <v>1366</v>
      </c>
      <c r="I30" s="17">
        <v>1366</v>
      </c>
      <c r="J30" s="17">
        <f t="shared" si="0"/>
        <v>5464</v>
      </c>
      <c r="K30" s="28">
        <f t="shared" si="4"/>
        <v>874.24</v>
      </c>
      <c r="L30" s="10">
        <f t="shared" si="2"/>
        <v>0</v>
      </c>
      <c r="M30" s="18">
        <f t="shared" si="3"/>
        <v>6338.24</v>
      </c>
    </row>
    <row r="31" spans="1:13" x14ac:dyDescent="0.25">
      <c r="A31" s="27" t="s">
        <v>14</v>
      </c>
      <c r="B31" s="13">
        <v>44987</v>
      </c>
      <c r="C31" s="19">
        <v>78439</v>
      </c>
      <c r="D31" s="15" t="s">
        <v>18</v>
      </c>
      <c r="E31" s="16" t="s">
        <v>20</v>
      </c>
      <c r="F31" s="16">
        <v>9</v>
      </c>
      <c r="G31" s="16">
        <v>0</v>
      </c>
      <c r="H31" s="17">
        <v>1555</v>
      </c>
      <c r="I31" s="17">
        <v>1555</v>
      </c>
      <c r="J31" s="17">
        <f t="shared" si="0"/>
        <v>13995</v>
      </c>
      <c r="K31" s="28">
        <f t="shared" si="4"/>
        <v>2239.2000000000003</v>
      </c>
      <c r="L31" s="10">
        <f t="shared" si="2"/>
        <v>0</v>
      </c>
      <c r="M31" s="18">
        <f t="shared" si="3"/>
        <v>16234.2</v>
      </c>
    </row>
    <row r="32" spans="1:13" x14ac:dyDescent="0.25">
      <c r="A32" s="27" t="s">
        <v>14</v>
      </c>
      <c r="B32" s="33">
        <v>44986</v>
      </c>
      <c r="C32" s="19">
        <v>78440</v>
      </c>
      <c r="D32" s="15" t="s">
        <v>18</v>
      </c>
      <c r="E32" s="16" t="s">
        <v>20</v>
      </c>
      <c r="F32" s="16">
        <v>4</v>
      </c>
      <c r="G32" s="16">
        <v>0</v>
      </c>
      <c r="H32" s="17">
        <v>1555</v>
      </c>
      <c r="I32" s="17">
        <v>1555</v>
      </c>
      <c r="J32" s="17">
        <f t="shared" si="0"/>
        <v>6220</v>
      </c>
      <c r="K32" s="28">
        <f t="shared" si="4"/>
        <v>995.2</v>
      </c>
      <c r="L32" s="10">
        <f t="shared" si="2"/>
        <v>0</v>
      </c>
      <c r="M32" s="18">
        <f t="shared" si="3"/>
        <v>7215.2</v>
      </c>
    </row>
    <row r="33" spans="1:13" x14ac:dyDescent="0.25">
      <c r="A33" s="27" t="s">
        <v>24</v>
      </c>
      <c r="B33" s="13">
        <v>44986</v>
      </c>
      <c r="C33" s="19">
        <v>78441</v>
      </c>
      <c r="D33" s="15" t="s">
        <v>18</v>
      </c>
      <c r="E33" s="16" t="s">
        <v>20</v>
      </c>
      <c r="F33" s="16">
        <v>7</v>
      </c>
      <c r="G33" s="16">
        <v>0</v>
      </c>
      <c r="H33" s="17">
        <v>1555</v>
      </c>
      <c r="I33" s="17">
        <v>1555</v>
      </c>
      <c r="J33" s="17">
        <f t="shared" si="0"/>
        <v>10885</v>
      </c>
      <c r="K33" s="28">
        <f t="shared" si="4"/>
        <v>1741.6000000000001</v>
      </c>
      <c r="L33" s="10">
        <f t="shared" si="2"/>
        <v>0</v>
      </c>
      <c r="M33" s="18">
        <f t="shared" si="3"/>
        <v>12626.6</v>
      </c>
    </row>
    <row r="34" spans="1:13" x14ac:dyDescent="0.25">
      <c r="A34" s="27" t="s">
        <v>24</v>
      </c>
      <c r="B34" s="13">
        <v>44986</v>
      </c>
      <c r="C34" s="19">
        <v>78442</v>
      </c>
      <c r="D34" s="15" t="s">
        <v>18</v>
      </c>
      <c r="E34" s="16" t="s">
        <v>21</v>
      </c>
      <c r="F34" s="16">
        <v>4</v>
      </c>
      <c r="G34" s="16">
        <v>0</v>
      </c>
      <c r="H34" s="17">
        <v>1533</v>
      </c>
      <c r="I34" s="17">
        <v>1533</v>
      </c>
      <c r="J34" s="17">
        <f t="shared" si="0"/>
        <v>6132</v>
      </c>
      <c r="K34" s="28">
        <f t="shared" si="4"/>
        <v>981.12</v>
      </c>
      <c r="L34" s="10">
        <f t="shared" si="2"/>
        <v>0</v>
      </c>
      <c r="M34" s="18">
        <f t="shared" si="3"/>
        <v>7113.12</v>
      </c>
    </row>
    <row r="35" spans="1:13" x14ac:dyDescent="0.25">
      <c r="A35" s="27" t="s">
        <v>22</v>
      </c>
      <c r="B35" s="45">
        <v>44995</v>
      </c>
      <c r="C35" s="19">
        <v>78444</v>
      </c>
      <c r="D35" s="15" t="s">
        <v>18</v>
      </c>
      <c r="E35" s="16" t="s">
        <v>20</v>
      </c>
      <c r="F35" s="16">
        <v>15</v>
      </c>
      <c r="G35" s="16">
        <v>0</v>
      </c>
      <c r="H35" s="17">
        <v>1555</v>
      </c>
      <c r="I35" s="17">
        <v>1555</v>
      </c>
      <c r="J35" s="17">
        <f t="shared" si="0"/>
        <v>23325</v>
      </c>
      <c r="K35" s="28">
        <f t="shared" si="4"/>
        <v>3732</v>
      </c>
      <c r="L35" s="10">
        <f t="shared" si="2"/>
        <v>0</v>
      </c>
      <c r="M35" s="18">
        <f t="shared" si="3"/>
        <v>27057</v>
      </c>
    </row>
    <row r="36" spans="1:13" x14ac:dyDescent="0.25">
      <c r="A36" s="27" t="s">
        <v>22</v>
      </c>
      <c r="B36" s="13">
        <v>44987</v>
      </c>
      <c r="C36" s="19">
        <v>78445</v>
      </c>
      <c r="D36" s="15" t="s">
        <v>18</v>
      </c>
      <c r="E36" s="16" t="s">
        <v>26</v>
      </c>
      <c r="F36" s="16">
        <v>3</v>
      </c>
      <c r="G36" s="16">
        <v>3</v>
      </c>
      <c r="H36" s="17">
        <v>1798</v>
      </c>
      <c r="I36" s="17">
        <v>1555</v>
      </c>
      <c r="J36" s="17">
        <f t="shared" si="0"/>
        <v>5394</v>
      </c>
      <c r="K36" s="28">
        <f t="shared" si="4"/>
        <v>863.04</v>
      </c>
      <c r="L36" s="10">
        <f t="shared" si="2"/>
        <v>0</v>
      </c>
      <c r="M36" s="18">
        <f t="shared" si="3"/>
        <v>6257.04</v>
      </c>
    </row>
    <row r="37" spans="1:13" x14ac:dyDescent="0.25">
      <c r="A37" s="27" t="s">
        <v>22</v>
      </c>
      <c r="B37" s="13">
        <v>44987</v>
      </c>
      <c r="C37" s="19">
        <v>78446</v>
      </c>
      <c r="D37" s="15" t="s">
        <v>18</v>
      </c>
      <c r="E37" s="16" t="s">
        <v>26</v>
      </c>
      <c r="F37" s="16">
        <v>9.5</v>
      </c>
      <c r="G37" s="16">
        <v>9.5</v>
      </c>
      <c r="H37" s="17">
        <v>1798</v>
      </c>
      <c r="I37" s="17">
        <v>1555</v>
      </c>
      <c r="J37" s="17">
        <f t="shared" si="0"/>
        <v>17081</v>
      </c>
      <c r="K37" s="28">
        <f t="shared" si="4"/>
        <v>2732.96</v>
      </c>
      <c r="L37" s="10">
        <f t="shared" si="2"/>
        <v>0</v>
      </c>
      <c r="M37" s="18">
        <f t="shared" si="3"/>
        <v>19813.96</v>
      </c>
    </row>
    <row r="38" spans="1:13" x14ac:dyDescent="0.25">
      <c r="A38" s="27" t="s">
        <v>24</v>
      </c>
      <c r="B38" s="13">
        <v>44986</v>
      </c>
      <c r="C38" s="19">
        <v>78447</v>
      </c>
      <c r="D38" s="15" t="s">
        <v>15</v>
      </c>
      <c r="E38" s="16" t="s">
        <v>17</v>
      </c>
      <c r="F38" s="16">
        <v>28</v>
      </c>
      <c r="G38" s="16">
        <v>0</v>
      </c>
      <c r="H38" s="17">
        <v>2088.2399999999998</v>
      </c>
      <c r="I38" s="17">
        <v>1926</v>
      </c>
      <c r="J38" s="17">
        <f t="shared" si="0"/>
        <v>58470.719999999994</v>
      </c>
      <c r="K38" s="28">
        <f t="shared" si="4"/>
        <v>9355.3151999999991</v>
      </c>
      <c r="L38" s="10">
        <f t="shared" si="2"/>
        <v>0</v>
      </c>
      <c r="M38" s="18">
        <f t="shared" si="3"/>
        <v>67826.035199999998</v>
      </c>
    </row>
    <row r="39" spans="1:13" x14ac:dyDescent="0.25">
      <c r="A39" s="27" t="s">
        <v>24</v>
      </c>
      <c r="B39" s="13">
        <v>44986</v>
      </c>
      <c r="C39" s="19">
        <v>78448</v>
      </c>
      <c r="D39" s="15" t="s">
        <v>15</v>
      </c>
      <c r="E39" s="16" t="s">
        <v>20</v>
      </c>
      <c r="F39" s="16">
        <v>6</v>
      </c>
      <c r="G39" s="16">
        <v>0</v>
      </c>
      <c r="H39" s="17">
        <v>1765</v>
      </c>
      <c r="I39" s="17">
        <v>1765</v>
      </c>
      <c r="J39" s="17">
        <f t="shared" si="0"/>
        <v>10590</v>
      </c>
      <c r="K39" s="28">
        <f t="shared" si="4"/>
        <v>1694.4</v>
      </c>
      <c r="L39" s="10">
        <f t="shared" si="2"/>
        <v>0</v>
      </c>
      <c r="M39" s="18">
        <f t="shared" si="3"/>
        <v>12284.4</v>
      </c>
    </row>
    <row r="40" spans="1:13" x14ac:dyDescent="0.25">
      <c r="A40" s="27" t="s">
        <v>24</v>
      </c>
      <c r="B40" s="13">
        <v>44986</v>
      </c>
      <c r="C40" s="19">
        <v>78450</v>
      </c>
      <c r="D40" s="15" t="s">
        <v>15</v>
      </c>
      <c r="E40" s="16" t="s">
        <v>21</v>
      </c>
      <c r="F40" s="16">
        <v>7.5</v>
      </c>
      <c r="G40" s="16">
        <v>0</v>
      </c>
      <c r="H40" s="17">
        <v>1702</v>
      </c>
      <c r="I40" s="17">
        <v>1702</v>
      </c>
      <c r="J40" s="17">
        <f t="shared" si="0"/>
        <v>12765</v>
      </c>
      <c r="K40" s="28">
        <f t="shared" si="4"/>
        <v>2042.4</v>
      </c>
      <c r="L40" s="10">
        <f t="shared" si="2"/>
        <v>0</v>
      </c>
      <c r="M40" s="18">
        <f t="shared" si="3"/>
        <v>14807.4</v>
      </c>
    </row>
    <row r="41" spans="1:13" x14ac:dyDescent="0.25">
      <c r="A41" s="27" t="s">
        <v>14</v>
      </c>
      <c r="B41" s="33">
        <v>44986</v>
      </c>
      <c r="C41" s="19">
        <v>78452</v>
      </c>
      <c r="D41" s="15" t="s">
        <v>15</v>
      </c>
      <c r="E41" s="16" t="s">
        <v>17</v>
      </c>
      <c r="F41" s="16">
        <v>5</v>
      </c>
      <c r="G41" s="16">
        <v>0</v>
      </c>
      <c r="H41" s="17">
        <v>1926</v>
      </c>
      <c r="I41" s="17">
        <v>1926</v>
      </c>
      <c r="J41" s="17">
        <f t="shared" si="0"/>
        <v>9630</v>
      </c>
      <c r="K41" s="28">
        <f t="shared" si="4"/>
        <v>1540.8</v>
      </c>
      <c r="L41" s="10">
        <f t="shared" si="2"/>
        <v>0</v>
      </c>
      <c r="M41" s="18">
        <f t="shared" si="3"/>
        <v>11170.8</v>
      </c>
    </row>
    <row r="42" spans="1:13" x14ac:dyDescent="0.25">
      <c r="A42" s="27" t="s">
        <v>14</v>
      </c>
      <c r="B42" s="33">
        <v>44986</v>
      </c>
      <c r="C42" s="19">
        <v>78457</v>
      </c>
      <c r="D42" s="15" t="s">
        <v>15</v>
      </c>
      <c r="E42" s="16" t="s">
        <v>16</v>
      </c>
      <c r="F42" s="16">
        <v>5</v>
      </c>
      <c r="G42" s="16">
        <v>5</v>
      </c>
      <c r="H42" s="17">
        <v>2114.4</v>
      </c>
      <c r="I42" s="17">
        <v>1829.2800000000002</v>
      </c>
      <c r="J42" s="17">
        <f t="shared" si="0"/>
        <v>10572</v>
      </c>
      <c r="K42" s="28">
        <v>0</v>
      </c>
      <c r="L42" s="10">
        <f t="shared" si="2"/>
        <v>10572</v>
      </c>
      <c r="M42" s="18">
        <f t="shared" si="3"/>
        <v>0</v>
      </c>
    </row>
    <row r="43" spans="1:13" x14ac:dyDescent="0.25">
      <c r="A43" s="27" t="s">
        <v>22</v>
      </c>
      <c r="B43" s="13">
        <v>44986</v>
      </c>
      <c r="C43" s="19">
        <v>78458</v>
      </c>
      <c r="D43" s="15" t="s">
        <v>23</v>
      </c>
      <c r="E43" s="16" t="s">
        <v>17</v>
      </c>
      <c r="F43" s="16">
        <v>16</v>
      </c>
      <c r="G43" s="16">
        <v>0</v>
      </c>
      <c r="H43" s="17">
        <v>1926</v>
      </c>
      <c r="I43" s="17">
        <v>1926</v>
      </c>
      <c r="J43" s="17">
        <f t="shared" si="0"/>
        <v>30816</v>
      </c>
      <c r="K43" s="28">
        <f>+J43*0.16</f>
        <v>4930.5600000000004</v>
      </c>
      <c r="L43" s="10">
        <f t="shared" si="2"/>
        <v>0</v>
      </c>
      <c r="M43" s="18">
        <f t="shared" si="3"/>
        <v>35746.559999999998</v>
      </c>
    </row>
    <row r="44" spans="1:13" x14ac:dyDescent="0.25">
      <c r="A44" s="27" t="s">
        <v>22</v>
      </c>
      <c r="B44" s="13">
        <v>44986</v>
      </c>
      <c r="C44" s="19">
        <v>78467</v>
      </c>
      <c r="D44" s="15" t="s">
        <v>15</v>
      </c>
      <c r="E44" s="16" t="s">
        <v>17</v>
      </c>
      <c r="F44" s="16">
        <v>9.5</v>
      </c>
      <c r="G44" s="16">
        <v>0</v>
      </c>
      <c r="H44" s="17">
        <v>1926</v>
      </c>
      <c r="I44" s="17">
        <v>1926</v>
      </c>
      <c r="J44" s="17">
        <f t="shared" si="0"/>
        <v>18297</v>
      </c>
      <c r="K44" s="28">
        <v>0</v>
      </c>
      <c r="L44" s="10">
        <f t="shared" si="2"/>
        <v>18297</v>
      </c>
      <c r="M44" s="18">
        <f t="shared" si="3"/>
        <v>0</v>
      </c>
    </row>
    <row r="45" spans="1:13" x14ac:dyDescent="0.25">
      <c r="A45" s="27" t="s">
        <v>24</v>
      </c>
      <c r="B45" s="13">
        <v>44986</v>
      </c>
      <c r="C45" s="19">
        <v>78468</v>
      </c>
      <c r="D45" s="15" t="s">
        <v>15</v>
      </c>
      <c r="E45" s="16" t="s">
        <v>17</v>
      </c>
      <c r="F45" s="16">
        <v>13</v>
      </c>
      <c r="G45" s="16">
        <v>0</v>
      </c>
      <c r="H45" s="17">
        <v>2088.2399999999998</v>
      </c>
      <c r="I45" s="17">
        <v>1926</v>
      </c>
      <c r="J45" s="17">
        <f t="shared" si="0"/>
        <v>27147.119999999995</v>
      </c>
      <c r="K45" s="28">
        <f>+J45*0.16</f>
        <v>4343.5391999999993</v>
      </c>
      <c r="L45" s="10">
        <f t="shared" si="2"/>
        <v>0</v>
      </c>
      <c r="M45" s="18">
        <f t="shared" si="3"/>
        <v>31490.659199999995</v>
      </c>
    </row>
    <row r="46" spans="1:13" x14ac:dyDescent="0.25">
      <c r="A46" s="27" t="s">
        <v>22</v>
      </c>
      <c r="B46" s="13">
        <v>44987</v>
      </c>
      <c r="C46" s="19">
        <v>78478</v>
      </c>
      <c r="D46" s="15" t="s">
        <v>15</v>
      </c>
      <c r="E46" s="16" t="s">
        <v>20</v>
      </c>
      <c r="F46" s="16">
        <v>4</v>
      </c>
      <c r="G46" s="16">
        <v>0</v>
      </c>
      <c r="H46" s="17">
        <v>1765</v>
      </c>
      <c r="I46" s="17">
        <v>1765</v>
      </c>
      <c r="J46" s="17">
        <f t="shared" si="0"/>
        <v>7060</v>
      </c>
      <c r="K46" s="28">
        <v>0</v>
      </c>
      <c r="L46" s="10">
        <f t="shared" si="2"/>
        <v>7060</v>
      </c>
      <c r="M46" s="18">
        <f t="shared" si="3"/>
        <v>0</v>
      </c>
    </row>
    <row r="47" spans="1:13" x14ac:dyDescent="0.25">
      <c r="A47" s="27" t="s">
        <v>22</v>
      </c>
      <c r="B47" s="13">
        <v>44987</v>
      </c>
      <c r="C47" s="19">
        <v>78504</v>
      </c>
      <c r="D47" s="15" t="s">
        <v>15</v>
      </c>
      <c r="E47" s="16" t="s">
        <v>25</v>
      </c>
      <c r="F47" s="16">
        <v>1</v>
      </c>
      <c r="G47" s="16">
        <v>0</v>
      </c>
      <c r="H47" s="17">
        <v>1829.28</v>
      </c>
      <c r="I47" s="17">
        <v>1829.28</v>
      </c>
      <c r="J47" s="17">
        <f t="shared" si="0"/>
        <v>1829.28</v>
      </c>
      <c r="K47" s="28">
        <v>0</v>
      </c>
      <c r="L47" s="10">
        <f t="shared" si="2"/>
        <v>1829.28</v>
      </c>
      <c r="M47" s="18">
        <f t="shared" si="3"/>
        <v>0</v>
      </c>
    </row>
    <row r="48" spans="1:13" x14ac:dyDescent="0.25">
      <c r="A48" s="27" t="s">
        <v>14</v>
      </c>
      <c r="B48" s="13">
        <v>44987</v>
      </c>
      <c r="C48" s="19">
        <v>78505</v>
      </c>
      <c r="D48" s="15" t="s">
        <v>18</v>
      </c>
      <c r="E48" s="16" t="s">
        <v>20</v>
      </c>
      <c r="F48" s="16">
        <v>4</v>
      </c>
      <c r="G48" s="16">
        <v>0</v>
      </c>
      <c r="H48" s="17">
        <v>1555</v>
      </c>
      <c r="I48" s="17">
        <v>1555</v>
      </c>
      <c r="J48" s="17">
        <f t="shared" si="0"/>
        <v>6220</v>
      </c>
      <c r="K48" s="28">
        <f t="shared" ref="K48:K53" si="5">+J48*0.16</f>
        <v>995.2</v>
      </c>
      <c r="L48" s="10">
        <f t="shared" si="2"/>
        <v>0</v>
      </c>
      <c r="M48" s="18">
        <f t="shared" si="3"/>
        <v>7215.2</v>
      </c>
    </row>
    <row r="49" spans="1:13" x14ac:dyDescent="0.25">
      <c r="A49" s="27" t="s">
        <v>22</v>
      </c>
      <c r="B49" s="13">
        <v>44987</v>
      </c>
      <c r="C49" s="19">
        <v>78506</v>
      </c>
      <c r="D49" s="15" t="s">
        <v>18</v>
      </c>
      <c r="E49" s="16" t="s">
        <v>21</v>
      </c>
      <c r="F49" s="16">
        <v>4</v>
      </c>
      <c r="G49" s="16">
        <v>0</v>
      </c>
      <c r="H49" s="17">
        <v>1533</v>
      </c>
      <c r="I49" s="17">
        <v>1533</v>
      </c>
      <c r="J49" s="17">
        <f t="shared" si="0"/>
        <v>6132</v>
      </c>
      <c r="K49" s="28">
        <f t="shared" si="5"/>
        <v>981.12</v>
      </c>
      <c r="L49" s="10">
        <f t="shared" si="2"/>
        <v>0</v>
      </c>
      <c r="M49" s="18">
        <f t="shared" si="3"/>
        <v>7113.12</v>
      </c>
    </row>
    <row r="50" spans="1:13" x14ac:dyDescent="0.25">
      <c r="A50" s="27" t="s">
        <v>22</v>
      </c>
      <c r="B50" s="13">
        <v>44987</v>
      </c>
      <c r="C50" s="19">
        <v>78508</v>
      </c>
      <c r="D50" s="15" t="s">
        <v>18</v>
      </c>
      <c r="E50" s="16" t="s">
        <v>20</v>
      </c>
      <c r="F50" s="16">
        <v>4</v>
      </c>
      <c r="G50" s="16">
        <v>0</v>
      </c>
      <c r="H50" s="17">
        <v>1555</v>
      </c>
      <c r="I50" s="17">
        <v>1555</v>
      </c>
      <c r="J50" s="17">
        <f t="shared" si="0"/>
        <v>6220</v>
      </c>
      <c r="K50" s="28">
        <f t="shared" si="5"/>
        <v>995.2</v>
      </c>
      <c r="L50" s="10">
        <f t="shared" si="2"/>
        <v>0</v>
      </c>
      <c r="M50" s="18">
        <f t="shared" si="3"/>
        <v>7215.2</v>
      </c>
    </row>
    <row r="51" spans="1:13" x14ac:dyDescent="0.25">
      <c r="A51" s="27" t="s">
        <v>24</v>
      </c>
      <c r="B51" s="13">
        <v>44988</v>
      </c>
      <c r="C51" s="19">
        <v>78509</v>
      </c>
      <c r="D51" s="15" t="s">
        <v>18</v>
      </c>
      <c r="E51" s="16" t="s">
        <v>20</v>
      </c>
      <c r="F51" s="16">
        <v>4</v>
      </c>
      <c r="G51" s="16">
        <v>0</v>
      </c>
      <c r="H51" s="17">
        <v>1555</v>
      </c>
      <c r="I51" s="17">
        <v>1555</v>
      </c>
      <c r="J51" s="17">
        <f t="shared" si="0"/>
        <v>6220</v>
      </c>
      <c r="K51" s="28">
        <f t="shared" si="5"/>
        <v>995.2</v>
      </c>
      <c r="L51" s="10">
        <f t="shared" si="2"/>
        <v>0</v>
      </c>
      <c r="M51" s="18">
        <f t="shared" si="3"/>
        <v>7215.2</v>
      </c>
    </row>
    <row r="52" spans="1:13" x14ac:dyDescent="0.25">
      <c r="A52" s="27" t="s">
        <v>24</v>
      </c>
      <c r="B52" s="13">
        <v>44987</v>
      </c>
      <c r="C52" s="19">
        <v>78512</v>
      </c>
      <c r="D52" s="15" t="s">
        <v>18</v>
      </c>
      <c r="E52" s="34" t="s">
        <v>20</v>
      </c>
      <c r="F52" s="16">
        <v>12</v>
      </c>
      <c r="G52" s="16">
        <v>0</v>
      </c>
      <c r="H52" s="17">
        <v>1555</v>
      </c>
      <c r="I52" s="17">
        <v>1555</v>
      </c>
      <c r="J52" s="17">
        <f t="shared" si="0"/>
        <v>18660</v>
      </c>
      <c r="K52" s="28">
        <f t="shared" si="5"/>
        <v>2985.6</v>
      </c>
      <c r="L52" s="10">
        <f t="shared" si="2"/>
        <v>0</v>
      </c>
      <c r="M52" s="18">
        <f t="shared" si="3"/>
        <v>21645.599999999999</v>
      </c>
    </row>
    <row r="53" spans="1:13" x14ac:dyDescent="0.25">
      <c r="A53" s="27" t="s">
        <v>22</v>
      </c>
      <c r="B53" s="13">
        <v>44987</v>
      </c>
      <c r="C53" s="19">
        <v>78513</v>
      </c>
      <c r="D53" s="15" t="s">
        <v>15</v>
      </c>
      <c r="E53" s="16" t="s">
        <v>17</v>
      </c>
      <c r="F53" s="16">
        <v>15</v>
      </c>
      <c r="G53" s="16">
        <v>0</v>
      </c>
      <c r="H53" s="17">
        <v>2088.2399999999998</v>
      </c>
      <c r="I53" s="17">
        <v>1926</v>
      </c>
      <c r="J53" s="17">
        <f t="shared" si="0"/>
        <v>31323.599999999999</v>
      </c>
      <c r="K53" s="28">
        <f t="shared" si="5"/>
        <v>5011.7759999999998</v>
      </c>
      <c r="L53" s="10">
        <f t="shared" si="2"/>
        <v>0</v>
      </c>
      <c r="M53" s="18">
        <f t="shared" si="3"/>
        <v>36335.375999999997</v>
      </c>
    </row>
    <row r="54" spans="1:13" x14ac:dyDescent="0.25">
      <c r="A54" s="27" t="s">
        <v>14</v>
      </c>
      <c r="B54" s="33">
        <v>44986</v>
      </c>
      <c r="C54" s="19">
        <v>78514</v>
      </c>
      <c r="D54" s="15" t="s">
        <v>15</v>
      </c>
      <c r="E54" s="16" t="s">
        <v>21</v>
      </c>
      <c r="F54" s="16">
        <v>14</v>
      </c>
      <c r="G54" s="16">
        <v>0</v>
      </c>
      <c r="H54" s="17">
        <v>1702</v>
      </c>
      <c r="I54" s="17">
        <v>1702</v>
      </c>
      <c r="J54" s="17">
        <f t="shared" si="0"/>
        <v>23828</v>
      </c>
      <c r="K54" s="28">
        <v>0</v>
      </c>
      <c r="L54" s="10">
        <f t="shared" si="2"/>
        <v>23828</v>
      </c>
      <c r="M54" s="18">
        <f t="shared" si="3"/>
        <v>0</v>
      </c>
    </row>
    <row r="55" spans="1:13" x14ac:dyDescent="0.25">
      <c r="A55" s="27" t="s">
        <v>24</v>
      </c>
      <c r="B55" s="13">
        <v>44987</v>
      </c>
      <c r="C55" s="19">
        <v>78520</v>
      </c>
      <c r="D55" s="15" t="s">
        <v>15</v>
      </c>
      <c r="E55" s="38" t="s">
        <v>20</v>
      </c>
      <c r="F55" s="16">
        <v>9</v>
      </c>
      <c r="G55" s="16">
        <v>0</v>
      </c>
      <c r="H55" s="17">
        <v>1765</v>
      </c>
      <c r="I55" s="17">
        <v>1765</v>
      </c>
      <c r="J55" s="17">
        <f t="shared" si="0"/>
        <v>15885</v>
      </c>
      <c r="K55" s="28">
        <v>0</v>
      </c>
      <c r="L55" s="10">
        <f t="shared" si="2"/>
        <v>15885</v>
      </c>
      <c r="M55" s="18">
        <f t="shared" si="3"/>
        <v>0</v>
      </c>
    </row>
    <row r="56" spans="1:13" x14ac:dyDescent="0.25">
      <c r="A56" s="27" t="s">
        <v>24</v>
      </c>
      <c r="B56" s="13">
        <v>44987</v>
      </c>
      <c r="C56" s="19">
        <v>78539</v>
      </c>
      <c r="D56" s="15" t="s">
        <v>15</v>
      </c>
      <c r="E56" s="16" t="s">
        <v>17</v>
      </c>
      <c r="F56" s="16">
        <v>21</v>
      </c>
      <c r="G56" s="16">
        <v>0</v>
      </c>
      <c r="H56" s="17">
        <v>2250</v>
      </c>
      <c r="I56" s="17">
        <v>1926</v>
      </c>
      <c r="J56" s="17">
        <f t="shared" si="0"/>
        <v>47250</v>
      </c>
      <c r="K56" s="28">
        <f>+J56*0.16</f>
        <v>7560</v>
      </c>
      <c r="L56" s="10">
        <f t="shared" si="2"/>
        <v>0</v>
      </c>
      <c r="M56" s="18">
        <f t="shared" si="3"/>
        <v>54810</v>
      </c>
    </row>
    <row r="57" spans="1:13" x14ac:dyDescent="0.25">
      <c r="A57" s="27" t="s">
        <v>24</v>
      </c>
      <c r="B57" s="13">
        <v>44987</v>
      </c>
      <c r="C57" s="19">
        <v>78564</v>
      </c>
      <c r="D57" s="15" t="s">
        <v>15</v>
      </c>
      <c r="E57" s="16" t="s">
        <v>21</v>
      </c>
      <c r="F57" s="16">
        <v>12.5</v>
      </c>
      <c r="G57" s="16">
        <v>0</v>
      </c>
      <c r="H57" s="17">
        <v>1702</v>
      </c>
      <c r="I57" s="17">
        <v>1702</v>
      </c>
      <c r="J57" s="17">
        <f t="shared" si="0"/>
        <v>21275</v>
      </c>
      <c r="K57" s="28">
        <v>0</v>
      </c>
      <c r="L57" s="10">
        <f t="shared" si="2"/>
        <v>21275</v>
      </c>
      <c r="M57" s="18">
        <f t="shared" si="3"/>
        <v>0</v>
      </c>
    </row>
    <row r="58" spans="1:13" x14ac:dyDescent="0.25">
      <c r="A58" s="27" t="s">
        <v>24</v>
      </c>
      <c r="B58" s="13">
        <v>44988</v>
      </c>
      <c r="C58" s="19">
        <v>78565</v>
      </c>
      <c r="D58" s="15" t="s">
        <v>15</v>
      </c>
      <c r="E58" s="16" t="s">
        <v>30</v>
      </c>
      <c r="F58" s="16">
        <v>30.5</v>
      </c>
      <c r="G58" s="16">
        <v>0</v>
      </c>
      <c r="H58" s="17">
        <v>2150.64</v>
      </c>
      <c r="I58" s="17">
        <v>1926</v>
      </c>
      <c r="J58" s="17">
        <f t="shared" si="0"/>
        <v>65594.51999999999</v>
      </c>
      <c r="K58" s="28">
        <v>0</v>
      </c>
      <c r="L58" s="10">
        <f t="shared" si="2"/>
        <v>65594.51999999999</v>
      </c>
      <c r="M58" s="18">
        <f t="shared" si="3"/>
        <v>0</v>
      </c>
    </row>
    <row r="59" spans="1:13" x14ac:dyDescent="0.25">
      <c r="A59" s="27" t="s">
        <v>22</v>
      </c>
      <c r="B59" s="13">
        <v>44988</v>
      </c>
      <c r="C59" s="19">
        <v>78566</v>
      </c>
      <c r="D59" s="15" t="s">
        <v>15</v>
      </c>
      <c r="E59" s="34" t="s">
        <v>17</v>
      </c>
      <c r="F59" s="16">
        <v>9.5</v>
      </c>
      <c r="G59" s="16">
        <v>0</v>
      </c>
      <c r="H59" s="17">
        <v>1926</v>
      </c>
      <c r="I59" s="17">
        <v>1926</v>
      </c>
      <c r="J59" s="17">
        <f t="shared" si="0"/>
        <v>18297</v>
      </c>
      <c r="K59" s="28">
        <v>0</v>
      </c>
      <c r="L59" s="10">
        <f t="shared" si="2"/>
        <v>18297</v>
      </c>
      <c r="M59" s="18">
        <f t="shared" si="3"/>
        <v>0</v>
      </c>
    </row>
    <row r="60" spans="1:13" x14ac:dyDescent="0.25">
      <c r="A60" s="27" t="s">
        <v>14</v>
      </c>
      <c r="B60" s="13">
        <v>44988</v>
      </c>
      <c r="C60" s="19">
        <v>78567</v>
      </c>
      <c r="D60" s="15" t="s">
        <v>28</v>
      </c>
      <c r="E60" s="16" t="s">
        <v>20</v>
      </c>
      <c r="F60" s="16">
        <v>5</v>
      </c>
      <c r="G60" s="16">
        <v>0</v>
      </c>
      <c r="H60" s="17">
        <v>1590</v>
      </c>
      <c r="I60" s="17">
        <v>1590</v>
      </c>
      <c r="J60" s="17">
        <f t="shared" si="0"/>
        <v>7950</v>
      </c>
      <c r="K60" s="28">
        <f>+J60*0.16</f>
        <v>1272</v>
      </c>
      <c r="L60" s="10">
        <f t="shared" si="2"/>
        <v>0</v>
      </c>
      <c r="M60" s="18">
        <f t="shared" si="3"/>
        <v>9222</v>
      </c>
    </row>
    <row r="61" spans="1:13" s="42" customFormat="1" x14ac:dyDescent="0.25">
      <c r="A61" s="27" t="s">
        <v>22</v>
      </c>
      <c r="B61" s="13">
        <v>44988</v>
      </c>
      <c r="C61" s="19">
        <v>78568</v>
      </c>
      <c r="D61" s="15" t="s">
        <v>28</v>
      </c>
      <c r="E61" s="16" t="s">
        <v>20</v>
      </c>
      <c r="F61" s="16">
        <v>4</v>
      </c>
      <c r="G61" s="16">
        <v>0</v>
      </c>
      <c r="H61" s="17">
        <v>1690</v>
      </c>
      <c r="I61" s="17">
        <v>1765</v>
      </c>
      <c r="J61" s="17">
        <f t="shared" si="0"/>
        <v>6760</v>
      </c>
      <c r="K61" s="28">
        <f>+J61*0.16</f>
        <v>1081.5999999999999</v>
      </c>
      <c r="L61" s="10">
        <f t="shared" si="2"/>
        <v>0</v>
      </c>
      <c r="M61" s="18">
        <f t="shared" si="3"/>
        <v>7841.6</v>
      </c>
    </row>
    <row r="62" spans="1:13" x14ac:dyDescent="0.25">
      <c r="A62" s="27" t="s">
        <v>14</v>
      </c>
      <c r="B62" s="13">
        <v>44988</v>
      </c>
      <c r="C62" s="19">
        <v>78569</v>
      </c>
      <c r="D62" s="15" t="s">
        <v>15</v>
      </c>
      <c r="E62" s="38" t="s">
        <v>21</v>
      </c>
      <c r="F62" s="16">
        <v>16.5</v>
      </c>
      <c r="G62" s="16">
        <v>0</v>
      </c>
      <c r="H62" s="17">
        <v>1533</v>
      </c>
      <c r="I62" s="17">
        <v>1533</v>
      </c>
      <c r="J62" s="17">
        <f t="shared" si="0"/>
        <v>25294.5</v>
      </c>
      <c r="K62" s="28">
        <v>0</v>
      </c>
      <c r="L62" s="10">
        <f t="shared" si="2"/>
        <v>25294.5</v>
      </c>
      <c r="M62" s="18">
        <f t="shared" si="3"/>
        <v>0</v>
      </c>
    </row>
    <row r="63" spans="1:13" x14ac:dyDescent="0.25">
      <c r="A63" s="27" t="s">
        <v>22</v>
      </c>
      <c r="B63" s="13">
        <v>44988</v>
      </c>
      <c r="C63" s="19">
        <v>78570</v>
      </c>
      <c r="D63" s="15" t="s">
        <v>15</v>
      </c>
      <c r="E63" s="16" t="s">
        <v>17</v>
      </c>
      <c r="F63" s="16">
        <v>10.5</v>
      </c>
      <c r="G63" s="16">
        <v>0</v>
      </c>
      <c r="H63" s="17">
        <v>2250</v>
      </c>
      <c r="I63" s="17">
        <v>1926</v>
      </c>
      <c r="J63" s="17">
        <f t="shared" si="0"/>
        <v>23625</v>
      </c>
      <c r="K63" s="28">
        <f t="shared" ref="K63:K76" si="6">+J63*0.16</f>
        <v>3780</v>
      </c>
      <c r="L63" s="10">
        <f t="shared" si="2"/>
        <v>0</v>
      </c>
      <c r="M63" s="18">
        <f t="shared" si="3"/>
        <v>27405</v>
      </c>
    </row>
    <row r="64" spans="1:13" x14ac:dyDescent="0.25">
      <c r="A64" s="27" t="s">
        <v>14</v>
      </c>
      <c r="B64" s="45">
        <v>44991</v>
      </c>
      <c r="C64" s="19">
        <v>78571</v>
      </c>
      <c r="D64" s="15" t="s">
        <v>18</v>
      </c>
      <c r="E64" s="16" t="s">
        <v>26</v>
      </c>
      <c r="F64" s="16">
        <v>6.5</v>
      </c>
      <c r="G64" s="16">
        <v>6.5</v>
      </c>
      <c r="H64" s="17">
        <f>1555+243</f>
        <v>1798</v>
      </c>
      <c r="I64" s="17">
        <v>1555</v>
      </c>
      <c r="J64" s="17">
        <f t="shared" si="0"/>
        <v>11687</v>
      </c>
      <c r="K64" s="28">
        <f t="shared" si="6"/>
        <v>1869.92</v>
      </c>
      <c r="L64" s="10">
        <f t="shared" si="2"/>
        <v>0</v>
      </c>
      <c r="M64" s="18">
        <f t="shared" si="3"/>
        <v>13556.92</v>
      </c>
    </row>
    <row r="65" spans="1:13" x14ac:dyDescent="0.25">
      <c r="A65" s="27" t="s">
        <v>14</v>
      </c>
      <c r="B65" s="45">
        <v>44991</v>
      </c>
      <c r="C65" s="19">
        <v>78572</v>
      </c>
      <c r="D65" s="15" t="s">
        <v>18</v>
      </c>
      <c r="E65" s="16" t="s">
        <v>20</v>
      </c>
      <c r="F65" s="32">
        <v>8</v>
      </c>
      <c r="G65" s="32">
        <v>0</v>
      </c>
      <c r="H65" s="17">
        <v>1555</v>
      </c>
      <c r="I65" s="17">
        <v>1555</v>
      </c>
      <c r="J65" s="17">
        <f t="shared" si="0"/>
        <v>12440</v>
      </c>
      <c r="K65" s="28">
        <f t="shared" si="6"/>
        <v>1990.4</v>
      </c>
      <c r="L65" s="10">
        <f t="shared" si="2"/>
        <v>0</v>
      </c>
      <c r="M65" s="18">
        <f t="shared" si="3"/>
        <v>14430.4</v>
      </c>
    </row>
    <row r="66" spans="1:13" x14ac:dyDescent="0.25">
      <c r="A66" s="27" t="s">
        <v>14</v>
      </c>
      <c r="B66" s="13">
        <v>44988</v>
      </c>
      <c r="C66" s="19">
        <v>78573</v>
      </c>
      <c r="D66" s="15" t="s">
        <v>18</v>
      </c>
      <c r="E66" s="16" t="s">
        <v>20</v>
      </c>
      <c r="F66" s="16">
        <v>4</v>
      </c>
      <c r="G66" s="16">
        <v>0</v>
      </c>
      <c r="H66" s="17">
        <v>1555</v>
      </c>
      <c r="I66" s="17">
        <v>1555</v>
      </c>
      <c r="J66" s="17">
        <f t="shared" si="0"/>
        <v>6220</v>
      </c>
      <c r="K66" s="28">
        <f t="shared" si="6"/>
        <v>995.2</v>
      </c>
      <c r="L66" s="10">
        <f t="shared" si="2"/>
        <v>0</v>
      </c>
      <c r="M66" s="18">
        <f t="shared" si="3"/>
        <v>7215.2</v>
      </c>
    </row>
    <row r="67" spans="1:13" x14ac:dyDescent="0.25">
      <c r="A67" s="27" t="s">
        <v>14</v>
      </c>
      <c r="B67" s="13">
        <v>44988</v>
      </c>
      <c r="C67" s="19">
        <v>78574</v>
      </c>
      <c r="D67" s="15" t="s">
        <v>18</v>
      </c>
      <c r="E67" s="16" t="s">
        <v>20</v>
      </c>
      <c r="F67" s="16">
        <v>4</v>
      </c>
      <c r="G67" s="16">
        <v>0</v>
      </c>
      <c r="H67" s="17">
        <v>1555</v>
      </c>
      <c r="I67" s="17">
        <v>1555</v>
      </c>
      <c r="J67" s="17">
        <f t="shared" si="0"/>
        <v>6220</v>
      </c>
      <c r="K67" s="28">
        <f t="shared" si="6"/>
        <v>995.2</v>
      </c>
      <c r="L67" s="10">
        <f t="shared" si="2"/>
        <v>0</v>
      </c>
      <c r="M67" s="18">
        <f t="shared" si="3"/>
        <v>7215.2</v>
      </c>
    </row>
    <row r="68" spans="1:13" s="42" customFormat="1" x14ac:dyDescent="0.25">
      <c r="A68" s="27" t="s">
        <v>14</v>
      </c>
      <c r="B68" s="13">
        <v>44988</v>
      </c>
      <c r="C68" s="19">
        <v>78575</v>
      </c>
      <c r="D68" s="15" t="s">
        <v>18</v>
      </c>
      <c r="E68" s="16" t="s">
        <v>26</v>
      </c>
      <c r="F68" s="16">
        <v>10.5</v>
      </c>
      <c r="G68" s="16">
        <v>10.5</v>
      </c>
      <c r="H68" s="17">
        <f>1555+243</f>
        <v>1798</v>
      </c>
      <c r="I68" s="17">
        <v>1555</v>
      </c>
      <c r="J68" s="17">
        <f t="shared" si="0"/>
        <v>18879</v>
      </c>
      <c r="K68" s="28">
        <f t="shared" si="6"/>
        <v>3020.64</v>
      </c>
      <c r="L68" s="10">
        <f t="shared" si="2"/>
        <v>0</v>
      </c>
      <c r="M68" s="18">
        <f t="shared" si="3"/>
        <v>21899.64</v>
      </c>
    </row>
    <row r="69" spans="1:13" x14ac:dyDescent="0.25">
      <c r="A69" s="27" t="s">
        <v>14</v>
      </c>
      <c r="B69" s="45">
        <v>44994</v>
      </c>
      <c r="C69" s="19">
        <v>78576</v>
      </c>
      <c r="D69" s="15" t="s">
        <v>18</v>
      </c>
      <c r="E69" s="16" t="s">
        <v>20</v>
      </c>
      <c r="F69" s="16">
        <v>4</v>
      </c>
      <c r="G69" s="16">
        <v>0</v>
      </c>
      <c r="H69" s="17">
        <v>1555</v>
      </c>
      <c r="I69" s="17">
        <v>1555</v>
      </c>
      <c r="J69" s="17">
        <f t="shared" si="0"/>
        <v>6220</v>
      </c>
      <c r="K69" s="28">
        <f t="shared" si="6"/>
        <v>995.2</v>
      </c>
      <c r="L69" s="10">
        <f t="shared" si="2"/>
        <v>0</v>
      </c>
      <c r="M69" s="18">
        <f t="shared" si="3"/>
        <v>7215.2</v>
      </c>
    </row>
    <row r="70" spans="1:13" x14ac:dyDescent="0.25">
      <c r="A70" s="27" t="s">
        <v>14</v>
      </c>
      <c r="B70" s="45">
        <v>44991</v>
      </c>
      <c r="C70" s="31">
        <v>78577</v>
      </c>
      <c r="D70" s="15" t="s">
        <v>18</v>
      </c>
      <c r="E70" s="16" t="s">
        <v>20</v>
      </c>
      <c r="F70" s="32">
        <v>4</v>
      </c>
      <c r="G70" s="32">
        <v>0</v>
      </c>
      <c r="H70" s="17">
        <v>1555</v>
      </c>
      <c r="I70" s="17">
        <v>1555</v>
      </c>
      <c r="J70" s="17">
        <f t="shared" si="0"/>
        <v>6220</v>
      </c>
      <c r="K70" s="28">
        <f t="shared" si="6"/>
        <v>995.2</v>
      </c>
      <c r="L70" s="10">
        <f t="shared" si="2"/>
        <v>0</v>
      </c>
      <c r="M70" s="18">
        <f t="shared" si="3"/>
        <v>7215.2</v>
      </c>
    </row>
    <row r="71" spans="1:13" x14ac:dyDescent="0.25">
      <c r="A71" s="27" t="s">
        <v>22</v>
      </c>
      <c r="B71" s="13">
        <v>44988</v>
      </c>
      <c r="C71" s="19">
        <v>78579</v>
      </c>
      <c r="D71" s="15" t="s">
        <v>18</v>
      </c>
      <c r="E71" s="13" t="s">
        <v>21</v>
      </c>
      <c r="F71" s="16">
        <v>4.5</v>
      </c>
      <c r="G71" s="16">
        <v>0</v>
      </c>
      <c r="H71" s="17">
        <v>1533</v>
      </c>
      <c r="I71" s="17">
        <v>1533</v>
      </c>
      <c r="J71" s="17">
        <f t="shared" si="0"/>
        <v>6898.5</v>
      </c>
      <c r="K71" s="28">
        <f t="shared" si="6"/>
        <v>1103.76</v>
      </c>
      <c r="L71" s="10">
        <f t="shared" si="2"/>
        <v>0</v>
      </c>
      <c r="M71" s="18">
        <f t="shared" si="3"/>
        <v>8002.26</v>
      </c>
    </row>
    <row r="72" spans="1:13" x14ac:dyDescent="0.25">
      <c r="A72" s="27" t="s">
        <v>24</v>
      </c>
      <c r="B72" s="13">
        <v>44988</v>
      </c>
      <c r="C72" s="19">
        <v>78580</v>
      </c>
      <c r="D72" s="15" t="s">
        <v>18</v>
      </c>
      <c r="E72" s="16" t="s">
        <v>26</v>
      </c>
      <c r="F72" s="16">
        <v>14.5</v>
      </c>
      <c r="G72" s="16">
        <v>14.5</v>
      </c>
      <c r="H72" s="17">
        <v>1798</v>
      </c>
      <c r="I72" s="17">
        <v>1555</v>
      </c>
      <c r="J72" s="17">
        <f t="shared" si="0"/>
        <v>26071</v>
      </c>
      <c r="K72" s="28">
        <f t="shared" si="6"/>
        <v>4171.3599999999997</v>
      </c>
      <c r="L72" s="10">
        <f t="shared" si="2"/>
        <v>0</v>
      </c>
      <c r="M72" s="18">
        <f t="shared" si="3"/>
        <v>30242.36</v>
      </c>
    </row>
    <row r="73" spans="1:13" x14ac:dyDescent="0.25">
      <c r="A73" s="27" t="s">
        <v>22</v>
      </c>
      <c r="B73" s="13">
        <v>44988</v>
      </c>
      <c r="C73" s="19">
        <v>78582</v>
      </c>
      <c r="D73" s="15" t="s">
        <v>18</v>
      </c>
      <c r="E73" s="16" t="s">
        <v>20</v>
      </c>
      <c r="F73" s="16">
        <v>6</v>
      </c>
      <c r="G73" s="16">
        <v>0</v>
      </c>
      <c r="H73" s="17">
        <v>1555</v>
      </c>
      <c r="I73" s="17">
        <v>1555</v>
      </c>
      <c r="J73" s="17">
        <f t="shared" si="0"/>
        <v>9330</v>
      </c>
      <c r="K73" s="28">
        <f t="shared" si="6"/>
        <v>1492.8</v>
      </c>
      <c r="L73" s="10">
        <f t="shared" si="2"/>
        <v>0</v>
      </c>
      <c r="M73" s="18">
        <f t="shared" si="3"/>
        <v>10822.8</v>
      </c>
    </row>
    <row r="74" spans="1:13" x14ac:dyDescent="0.25">
      <c r="A74" s="27" t="s">
        <v>22</v>
      </c>
      <c r="B74" s="13">
        <v>44988</v>
      </c>
      <c r="C74" s="19">
        <v>78584</v>
      </c>
      <c r="D74" s="15" t="s">
        <v>18</v>
      </c>
      <c r="E74" s="16" t="s">
        <v>20</v>
      </c>
      <c r="F74" s="16">
        <v>6.5</v>
      </c>
      <c r="G74" s="16">
        <v>0</v>
      </c>
      <c r="H74" s="17">
        <v>1555</v>
      </c>
      <c r="I74" s="17">
        <v>1555</v>
      </c>
      <c r="J74" s="17">
        <f t="shared" si="0"/>
        <v>10107.5</v>
      </c>
      <c r="K74" s="28">
        <f t="shared" si="6"/>
        <v>1617.2</v>
      </c>
      <c r="L74" s="10">
        <f t="shared" si="2"/>
        <v>0</v>
      </c>
      <c r="M74" s="18">
        <f t="shared" si="3"/>
        <v>11724.7</v>
      </c>
    </row>
    <row r="75" spans="1:13" x14ac:dyDescent="0.25">
      <c r="A75" s="27" t="s">
        <v>22</v>
      </c>
      <c r="B75" s="13">
        <v>44988</v>
      </c>
      <c r="C75" s="19">
        <v>78585</v>
      </c>
      <c r="D75" s="15" t="s">
        <v>15</v>
      </c>
      <c r="E75" s="16" t="s">
        <v>29</v>
      </c>
      <c r="F75" s="16">
        <v>10</v>
      </c>
      <c r="G75" s="16">
        <v>0</v>
      </c>
      <c r="H75" s="17">
        <v>1901.79</v>
      </c>
      <c r="I75" s="17">
        <v>1702</v>
      </c>
      <c r="J75" s="17">
        <f t="shared" ref="J75:J138" si="7">+H75*F75</f>
        <v>19017.900000000001</v>
      </c>
      <c r="K75" s="28">
        <f t="shared" si="6"/>
        <v>3042.8640000000005</v>
      </c>
      <c r="L75" s="10">
        <f t="shared" ref="L75:L138" si="8">IF(K75&gt;0,0,J75)</f>
        <v>0</v>
      </c>
      <c r="M75" s="18">
        <f t="shared" ref="M75:M138" si="9">IF(K75=0,0,L75+J75+K75)</f>
        <v>22060.764000000003</v>
      </c>
    </row>
    <row r="76" spans="1:13" x14ac:dyDescent="0.25">
      <c r="A76" s="27" t="s">
        <v>14</v>
      </c>
      <c r="B76" s="13">
        <v>44988</v>
      </c>
      <c r="C76" s="19">
        <v>78586</v>
      </c>
      <c r="D76" s="15" t="s">
        <v>15</v>
      </c>
      <c r="E76" s="16" t="s">
        <v>17</v>
      </c>
      <c r="F76" s="16">
        <v>5</v>
      </c>
      <c r="G76" s="16">
        <v>0</v>
      </c>
      <c r="H76" s="17">
        <f>9802.75/F76</f>
        <v>1960.55</v>
      </c>
      <c r="I76" s="17">
        <v>1735</v>
      </c>
      <c r="J76" s="17">
        <f t="shared" si="7"/>
        <v>9802.75</v>
      </c>
      <c r="K76" s="28">
        <f t="shared" si="6"/>
        <v>1568.44</v>
      </c>
      <c r="L76" s="10">
        <f t="shared" si="8"/>
        <v>0</v>
      </c>
      <c r="M76" s="18">
        <f t="shared" si="9"/>
        <v>11371.19</v>
      </c>
    </row>
    <row r="77" spans="1:13" x14ac:dyDescent="0.25">
      <c r="A77" s="27" t="s">
        <v>24</v>
      </c>
      <c r="B77" s="13">
        <v>44987</v>
      </c>
      <c r="C77" s="19">
        <v>78587</v>
      </c>
      <c r="D77" s="15" t="s">
        <v>15</v>
      </c>
      <c r="E77" s="16" t="s">
        <v>26</v>
      </c>
      <c r="F77" s="16">
        <v>6</v>
      </c>
      <c r="G77" s="16">
        <v>6</v>
      </c>
      <c r="H77" s="17">
        <v>2050</v>
      </c>
      <c r="I77" s="17">
        <v>1765</v>
      </c>
      <c r="J77" s="17">
        <f t="shared" si="7"/>
        <v>12300</v>
      </c>
      <c r="K77" s="28">
        <v>0</v>
      </c>
      <c r="L77" s="10">
        <f t="shared" si="8"/>
        <v>12300</v>
      </c>
      <c r="M77" s="18">
        <f t="shared" si="9"/>
        <v>0</v>
      </c>
    </row>
    <row r="78" spans="1:13" x14ac:dyDescent="0.25">
      <c r="A78" s="27" t="s">
        <v>14</v>
      </c>
      <c r="B78" s="13">
        <v>44987</v>
      </c>
      <c r="C78" s="19">
        <v>78588</v>
      </c>
      <c r="D78" s="15" t="s">
        <v>15</v>
      </c>
      <c r="E78" s="16" t="s">
        <v>26</v>
      </c>
      <c r="F78" s="16">
        <v>11.5</v>
      </c>
      <c r="G78" s="16">
        <v>11.5</v>
      </c>
      <c r="H78" s="17">
        <f>(1590*1.11+264*1.08)</f>
        <v>2050.02</v>
      </c>
      <c r="I78" s="17">
        <v>1765</v>
      </c>
      <c r="J78" s="17">
        <f t="shared" si="7"/>
        <v>23575.23</v>
      </c>
      <c r="K78" s="28">
        <v>0</v>
      </c>
      <c r="L78" s="10">
        <f t="shared" si="8"/>
        <v>23575.23</v>
      </c>
      <c r="M78" s="18">
        <f t="shared" si="9"/>
        <v>0</v>
      </c>
    </row>
    <row r="79" spans="1:13" x14ac:dyDescent="0.25">
      <c r="A79" s="27" t="s">
        <v>14</v>
      </c>
      <c r="B79" s="46">
        <v>44987</v>
      </c>
      <c r="C79" s="19">
        <v>78589</v>
      </c>
      <c r="D79" s="33" t="s">
        <v>15</v>
      </c>
      <c r="E79" s="16" t="s">
        <v>26</v>
      </c>
      <c r="F79" s="16">
        <v>50.5</v>
      </c>
      <c r="G79" s="16">
        <v>50.5</v>
      </c>
      <c r="H79" s="17">
        <v>2050.02</v>
      </c>
      <c r="I79" s="17">
        <v>1765</v>
      </c>
      <c r="J79" s="17">
        <f t="shared" si="7"/>
        <v>103526.01</v>
      </c>
      <c r="K79" s="28">
        <v>0</v>
      </c>
      <c r="L79" s="10">
        <f t="shared" si="8"/>
        <v>103526.01</v>
      </c>
      <c r="M79" s="18">
        <f t="shared" si="9"/>
        <v>0</v>
      </c>
    </row>
    <row r="80" spans="1:13" x14ac:dyDescent="0.25">
      <c r="A80" s="27" t="s">
        <v>14</v>
      </c>
      <c r="B80" s="46">
        <v>44987</v>
      </c>
      <c r="C80" s="19">
        <v>78590</v>
      </c>
      <c r="D80" s="33" t="s">
        <v>15</v>
      </c>
      <c r="E80" s="16" t="s">
        <v>17</v>
      </c>
      <c r="F80" s="16">
        <v>6</v>
      </c>
      <c r="G80" s="16">
        <v>0</v>
      </c>
      <c r="H80" s="17">
        <v>1926</v>
      </c>
      <c r="I80" s="17">
        <v>1926</v>
      </c>
      <c r="J80" s="17">
        <f t="shared" si="7"/>
        <v>11556</v>
      </c>
      <c r="K80" s="28">
        <v>0</v>
      </c>
      <c r="L80" s="10">
        <f t="shared" si="8"/>
        <v>11556</v>
      </c>
      <c r="M80" s="18">
        <f t="shared" si="9"/>
        <v>0</v>
      </c>
    </row>
    <row r="81" spans="1:13" x14ac:dyDescent="0.25">
      <c r="A81" s="27" t="s">
        <v>14</v>
      </c>
      <c r="B81" s="46">
        <v>44987</v>
      </c>
      <c r="C81" s="19">
        <v>78591</v>
      </c>
      <c r="D81" s="15" t="s">
        <v>15</v>
      </c>
      <c r="E81" s="16" t="s">
        <v>20</v>
      </c>
      <c r="F81" s="16">
        <v>4.5</v>
      </c>
      <c r="G81" s="16">
        <v>0</v>
      </c>
      <c r="H81" s="17">
        <v>1765</v>
      </c>
      <c r="I81" s="17">
        <v>1765</v>
      </c>
      <c r="J81" s="17">
        <f t="shared" si="7"/>
        <v>7942.5</v>
      </c>
      <c r="K81" s="28">
        <v>0</v>
      </c>
      <c r="L81" s="10">
        <f t="shared" si="8"/>
        <v>7942.5</v>
      </c>
      <c r="M81" s="18">
        <f t="shared" si="9"/>
        <v>0</v>
      </c>
    </row>
    <row r="82" spans="1:13" x14ac:dyDescent="0.25">
      <c r="A82" s="27" t="s">
        <v>14</v>
      </c>
      <c r="B82" s="46">
        <v>44987</v>
      </c>
      <c r="C82" s="19">
        <v>78592</v>
      </c>
      <c r="D82" s="15" t="s">
        <v>15</v>
      </c>
      <c r="E82" s="16" t="s">
        <v>26</v>
      </c>
      <c r="F82" s="16">
        <v>12</v>
      </c>
      <c r="G82" s="16">
        <v>12</v>
      </c>
      <c r="H82" s="17">
        <v>2050</v>
      </c>
      <c r="I82" s="17">
        <v>1765</v>
      </c>
      <c r="J82" s="17">
        <f t="shared" si="7"/>
        <v>24600</v>
      </c>
      <c r="K82" s="28">
        <v>0</v>
      </c>
      <c r="L82" s="10">
        <f t="shared" si="8"/>
        <v>24600</v>
      </c>
      <c r="M82" s="18">
        <f t="shared" si="9"/>
        <v>0</v>
      </c>
    </row>
    <row r="83" spans="1:13" x14ac:dyDescent="0.25">
      <c r="A83" s="27" t="s">
        <v>14</v>
      </c>
      <c r="B83" s="46">
        <v>44988</v>
      </c>
      <c r="C83" s="19">
        <v>78594</v>
      </c>
      <c r="D83" s="15" t="s">
        <v>23</v>
      </c>
      <c r="E83" s="16" t="s">
        <v>27</v>
      </c>
      <c r="F83" s="16">
        <v>8</v>
      </c>
      <c r="G83" s="16">
        <v>10</v>
      </c>
      <c r="H83" s="17">
        <f>16536/F83</f>
        <v>2067</v>
      </c>
      <c r="I83" s="17">
        <v>1590</v>
      </c>
      <c r="J83" s="17">
        <f t="shared" si="7"/>
        <v>16536</v>
      </c>
      <c r="K83" s="28">
        <f>+J83*0.16</f>
        <v>2645.76</v>
      </c>
      <c r="L83" s="10">
        <f t="shared" si="8"/>
        <v>0</v>
      </c>
      <c r="M83" s="18">
        <f t="shared" si="9"/>
        <v>19181.760000000002</v>
      </c>
    </row>
    <row r="84" spans="1:13" x14ac:dyDescent="0.25">
      <c r="A84" s="27" t="s">
        <v>24</v>
      </c>
      <c r="B84" s="13">
        <v>44988</v>
      </c>
      <c r="C84" s="19">
        <v>78595</v>
      </c>
      <c r="D84" s="15" t="s">
        <v>15</v>
      </c>
      <c r="E84" s="16" t="s">
        <v>20</v>
      </c>
      <c r="F84" s="16">
        <v>6.5</v>
      </c>
      <c r="G84" s="16">
        <v>0</v>
      </c>
      <c r="H84" s="17">
        <v>1765</v>
      </c>
      <c r="I84" s="17">
        <v>1765</v>
      </c>
      <c r="J84" s="17">
        <f t="shared" si="7"/>
        <v>11472.5</v>
      </c>
      <c r="K84" s="28">
        <v>0</v>
      </c>
      <c r="L84" s="10">
        <f t="shared" si="8"/>
        <v>11472.5</v>
      </c>
      <c r="M84" s="18">
        <f t="shared" si="9"/>
        <v>0</v>
      </c>
    </row>
    <row r="85" spans="1:13" x14ac:dyDescent="0.25">
      <c r="A85" s="27" t="s">
        <v>24</v>
      </c>
      <c r="B85" s="13">
        <v>44988</v>
      </c>
      <c r="C85" s="19">
        <v>78596</v>
      </c>
      <c r="D85" s="15" t="s">
        <v>15</v>
      </c>
      <c r="E85" s="16" t="s">
        <v>19</v>
      </c>
      <c r="F85" s="16">
        <v>5.5</v>
      </c>
      <c r="G85" s="16">
        <v>0</v>
      </c>
      <c r="H85" s="17">
        <v>1555.11</v>
      </c>
      <c r="I85" s="17">
        <v>1555.11</v>
      </c>
      <c r="J85" s="17">
        <f t="shared" si="7"/>
        <v>8553.1049999999996</v>
      </c>
      <c r="K85" s="28">
        <v>0</v>
      </c>
      <c r="L85" s="10">
        <f t="shared" si="8"/>
        <v>8553.1049999999996</v>
      </c>
      <c r="M85" s="18">
        <f t="shared" si="9"/>
        <v>0</v>
      </c>
    </row>
    <row r="86" spans="1:13" x14ac:dyDescent="0.25">
      <c r="A86" s="27" t="s">
        <v>24</v>
      </c>
      <c r="B86" s="13">
        <v>44989</v>
      </c>
      <c r="C86" s="19">
        <v>78670</v>
      </c>
      <c r="D86" s="15" t="s">
        <v>15</v>
      </c>
      <c r="E86" s="16" t="s">
        <v>31</v>
      </c>
      <c r="F86" s="16">
        <v>56</v>
      </c>
      <c r="G86" s="16">
        <v>0</v>
      </c>
      <c r="H86" s="17">
        <v>1993.56</v>
      </c>
      <c r="I86" s="17">
        <v>1953.56</v>
      </c>
      <c r="J86" s="17">
        <f t="shared" si="7"/>
        <v>111639.36</v>
      </c>
      <c r="K86" s="28">
        <v>0</v>
      </c>
      <c r="L86" s="10">
        <f t="shared" si="8"/>
        <v>111639.36</v>
      </c>
      <c r="M86" s="18">
        <f t="shared" si="9"/>
        <v>0</v>
      </c>
    </row>
    <row r="87" spans="1:13" x14ac:dyDescent="0.25">
      <c r="A87" s="27" t="s">
        <v>22</v>
      </c>
      <c r="B87" s="13">
        <v>44989</v>
      </c>
      <c r="C87" s="19">
        <v>78671</v>
      </c>
      <c r="D87" s="15" t="s">
        <v>15</v>
      </c>
      <c r="E87" s="16" t="s">
        <v>17</v>
      </c>
      <c r="F87" s="16">
        <v>7</v>
      </c>
      <c r="G87" s="16">
        <v>0</v>
      </c>
      <c r="H87" s="17">
        <v>1926</v>
      </c>
      <c r="I87" s="17">
        <v>1926</v>
      </c>
      <c r="J87" s="17">
        <f t="shared" si="7"/>
        <v>13482</v>
      </c>
      <c r="K87" s="28">
        <v>0</v>
      </c>
      <c r="L87" s="10">
        <f t="shared" si="8"/>
        <v>13482</v>
      </c>
      <c r="M87" s="18">
        <f t="shared" si="9"/>
        <v>0</v>
      </c>
    </row>
    <row r="88" spans="1:13" x14ac:dyDescent="0.25">
      <c r="A88" s="27" t="s">
        <v>22</v>
      </c>
      <c r="B88" s="13">
        <v>44989</v>
      </c>
      <c r="C88" s="19">
        <v>78672</v>
      </c>
      <c r="D88" s="15" t="s">
        <v>15</v>
      </c>
      <c r="E88" s="16" t="s">
        <v>17</v>
      </c>
      <c r="F88" s="16">
        <v>15</v>
      </c>
      <c r="G88" s="16">
        <v>0</v>
      </c>
      <c r="H88" s="17">
        <v>2088.2399999999998</v>
      </c>
      <c r="I88" s="17">
        <v>1926</v>
      </c>
      <c r="J88" s="17">
        <f t="shared" si="7"/>
        <v>31323.599999999999</v>
      </c>
      <c r="K88" s="28">
        <f>+J88*0.16</f>
        <v>5011.7759999999998</v>
      </c>
      <c r="L88" s="10">
        <f t="shared" si="8"/>
        <v>0</v>
      </c>
      <c r="M88" s="18">
        <f t="shared" si="9"/>
        <v>36335.375999999997</v>
      </c>
    </row>
    <row r="89" spans="1:13" x14ac:dyDescent="0.25">
      <c r="A89" s="27" t="s">
        <v>24</v>
      </c>
      <c r="B89" s="13">
        <v>44989</v>
      </c>
      <c r="C89" s="19">
        <v>78673</v>
      </c>
      <c r="D89" s="15" t="s">
        <v>15</v>
      </c>
      <c r="E89" s="16" t="s">
        <v>30</v>
      </c>
      <c r="F89" s="16">
        <v>30</v>
      </c>
      <c r="G89" s="16">
        <v>30</v>
      </c>
      <c r="H89" s="17">
        <v>2388.2399999999998</v>
      </c>
      <c r="I89" s="17">
        <v>1926</v>
      </c>
      <c r="J89" s="17">
        <f t="shared" si="7"/>
        <v>71647.199999999997</v>
      </c>
      <c r="K89" s="28">
        <f>+J89*0.16</f>
        <v>11463.552</v>
      </c>
      <c r="L89" s="10">
        <f t="shared" si="8"/>
        <v>0</v>
      </c>
      <c r="M89" s="18">
        <f t="shared" si="9"/>
        <v>83110.751999999993</v>
      </c>
    </row>
    <row r="90" spans="1:13" x14ac:dyDescent="0.25">
      <c r="A90" s="27" t="s">
        <v>22</v>
      </c>
      <c r="B90" s="13">
        <v>44989</v>
      </c>
      <c r="C90" s="19">
        <v>78676</v>
      </c>
      <c r="D90" s="15" t="s">
        <v>15</v>
      </c>
      <c r="E90" s="16" t="s">
        <v>17</v>
      </c>
      <c r="F90" s="16">
        <v>5</v>
      </c>
      <c r="G90" s="16">
        <v>0</v>
      </c>
      <c r="H90" s="17">
        <v>1926</v>
      </c>
      <c r="I90" s="17">
        <v>1926</v>
      </c>
      <c r="J90" s="17">
        <f t="shared" si="7"/>
        <v>9630</v>
      </c>
      <c r="K90" s="28">
        <v>0</v>
      </c>
      <c r="L90" s="10">
        <f t="shared" si="8"/>
        <v>9630</v>
      </c>
      <c r="M90" s="18">
        <f t="shared" si="9"/>
        <v>0</v>
      </c>
    </row>
    <row r="91" spans="1:13" x14ac:dyDescent="0.25">
      <c r="A91" s="27" t="s">
        <v>14</v>
      </c>
      <c r="B91" s="37">
        <v>44991</v>
      </c>
      <c r="C91" s="19">
        <v>78677</v>
      </c>
      <c r="D91" s="33" t="s">
        <v>18</v>
      </c>
      <c r="E91" s="16" t="s">
        <v>19</v>
      </c>
      <c r="F91" s="16">
        <v>4</v>
      </c>
      <c r="G91" s="16">
        <v>0</v>
      </c>
      <c r="H91" s="17">
        <v>1366</v>
      </c>
      <c r="I91" s="17">
        <v>1366</v>
      </c>
      <c r="J91" s="17">
        <f t="shared" si="7"/>
        <v>5464</v>
      </c>
      <c r="K91" s="28">
        <f t="shared" ref="K91:K97" si="10">+J91*0.16</f>
        <v>874.24</v>
      </c>
      <c r="L91" s="10">
        <f t="shared" si="8"/>
        <v>0</v>
      </c>
      <c r="M91" s="18">
        <f t="shared" si="9"/>
        <v>6338.24</v>
      </c>
    </row>
    <row r="92" spans="1:13" x14ac:dyDescent="0.25">
      <c r="A92" s="27" t="s">
        <v>14</v>
      </c>
      <c r="B92" s="37">
        <v>44991</v>
      </c>
      <c r="C92" s="19">
        <v>78678</v>
      </c>
      <c r="D92" s="33" t="s">
        <v>18</v>
      </c>
      <c r="E92" s="16" t="s">
        <v>26</v>
      </c>
      <c r="F92" s="16">
        <v>10.5</v>
      </c>
      <c r="G92" s="16">
        <v>10.5</v>
      </c>
      <c r="H92" s="17">
        <f>1555+243</f>
        <v>1798</v>
      </c>
      <c r="I92" s="17">
        <v>1555</v>
      </c>
      <c r="J92" s="17">
        <f t="shared" si="7"/>
        <v>18879</v>
      </c>
      <c r="K92" s="28">
        <f t="shared" si="10"/>
        <v>3020.64</v>
      </c>
      <c r="L92" s="10">
        <f t="shared" si="8"/>
        <v>0</v>
      </c>
      <c r="M92" s="18">
        <f t="shared" si="9"/>
        <v>21899.64</v>
      </c>
    </row>
    <row r="93" spans="1:13" x14ac:dyDescent="0.25">
      <c r="A93" s="27" t="s">
        <v>14</v>
      </c>
      <c r="B93" s="37">
        <v>44993</v>
      </c>
      <c r="C93" s="19">
        <v>78679</v>
      </c>
      <c r="D93" s="33" t="s">
        <v>18</v>
      </c>
      <c r="E93" s="16" t="s">
        <v>20</v>
      </c>
      <c r="F93" s="32">
        <v>4</v>
      </c>
      <c r="G93" s="32">
        <v>0</v>
      </c>
      <c r="H93" s="17">
        <v>1555</v>
      </c>
      <c r="I93" s="17">
        <v>1555</v>
      </c>
      <c r="J93" s="17">
        <f t="shared" si="7"/>
        <v>6220</v>
      </c>
      <c r="K93" s="28">
        <f t="shared" si="10"/>
        <v>995.2</v>
      </c>
      <c r="L93" s="10">
        <f t="shared" si="8"/>
        <v>0</v>
      </c>
      <c r="M93" s="18">
        <f t="shared" si="9"/>
        <v>7215.2</v>
      </c>
    </row>
    <row r="94" spans="1:13" x14ac:dyDescent="0.25">
      <c r="A94" s="27" t="s">
        <v>22</v>
      </c>
      <c r="B94" s="46">
        <v>44991</v>
      </c>
      <c r="C94" s="19">
        <v>78680</v>
      </c>
      <c r="D94" s="33" t="s">
        <v>18</v>
      </c>
      <c r="E94" s="34" t="s">
        <v>32</v>
      </c>
      <c r="F94" s="16">
        <v>4</v>
      </c>
      <c r="G94" s="16">
        <v>0</v>
      </c>
      <c r="H94" s="17">
        <v>1533</v>
      </c>
      <c r="I94" s="17">
        <v>1533</v>
      </c>
      <c r="J94" s="17">
        <f t="shared" si="7"/>
        <v>6132</v>
      </c>
      <c r="K94" s="28">
        <f t="shared" si="10"/>
        <v>981.12</v>
      </c>
      <c r="L94" s="10">
        <f t="shared" si="8"/>
        <v>0</v>
      </c>
      <c r="M94" s="18">
        <f t="shared" si="9"/>
        <v>7113.12</v>
      </c>
    </row>
    <row r="95" spans="1:13" x14ac:dyDescent="0.25">
      <c r="A95" s="27" t="s">
        <v>24</v>
      </c>
      <c r="B95" s="37">
        <v>44995</v>
      </c>
      <c r="C95" s="19">
        <v>78681</v>
      </c>
      <c r="D95" s="33" t="s">
        <v>18</v>
      </c>
      <c r="E95" s="16" t="s">
        <v>20</v>
      </c>
      <c r="F95" s="16">
        <v>4</v>
      </c>
      <c r="G95" s="16">
        <v>0</v>
      </c>
      <c r="H95" s="17">
        <v>1555</v>
      </c>
      <c r="I95" s="17">
        <v>1555</v>
      </c>
      <c r="J95" s="17">
        <f t="shared" si="7"/>
        <v>6220</v>
      </c>
      <c r="K95" s="28">
        <f t="shared" si="10"/>
        <v>995.2</v>
      </c>
      <c r="L95" s="10">
        <f t="shared" si="8"/>
        <v>0</v>
      </c>
      <c r="M95" s="18">
        <f t="shared" si="9"/>
        <v>7215.2</v>
      </c>
    </row>
    <row r="96" spans="1:13" x14ac:dyDescent="0.25">
      <c r="A96" s="27" t="s">
        <v>24</v>
      </c>
      <c r="B96" s="37">
        <v>44991</v>
      </c>
      <c r="C96" s="19">
        <v>78682</v>
      </c>
      <c r="D96" s="33" t="s">
        <v>18</v>
      </c>
      <c r="E96" s="16" t="s">
        <v>20</v>
      </c>
      <c r="F96" s="16">
        <v>7.5</v>
      </c>
      <c r="G96" s="16">
        <v>0</v>
      </c>
      <c r="H96" s="17">
        <v>1555</v>
      </c>
      <c r="I96" s="17">
        <v>1555</v>
      </c>
      <c r="J96" s="17">
        <f t="shared" si="7"/>
        <v>11662.5</v>
      </c>
      <c r="K96" s="28">
        <f t="shared" si="10"/>
        <v>1866</v>
      </c>
      <c r="L96" s="10">
        <f t="shared" si="8"/>
        <v>0</v>
      </c>
      <c r="M96" s="18">
        <f t="shared" si="9"/>
        <v>13528.5</v>
      </c>
    </row>
    <row r="97" spans="1:13" x14ac:dyDescent="0.25">
      <c r="A97" s="27" t="s">
        <v>24</v>
      </c>
      <c r="B97" s="37">
        <v>44991</v>
      </c>
      <c r="C97" s="19">
        <v>78685</v>
      </c>
      <c r="D97" s="33" t="s">
        <v>18</v>
      </c>
      <c r="E97" s="16" t="s">
        <v>20</v>
      </c>
      <c r="F97" s="16">
        <v>7.5</v>
      </c>
      <c r="G97" s="16">
        <v>0</v>
      </c>
      <c r="H97" s="17">
        <v>1555</v>
      </c>
      <c r="I97" s="17">
        <v>1555</v>
      </c>
      <c r="J97" s="17">
        <f t="shared" si="7"/>
        <v>11662.5</v>
      </c>
      <c r="K97" s="28">
        <f t="shared" si="10"/>
        <v>1866</v>
      </c>
      <c r="L97" s="10">
        <f t="shared" si="8"/>
        <v>0</v>
      </c>
      <c r="M97" s="18">
        <f t="shared" si="9"/>
        <v>13528.5</v>
      </c>
    </row>
    <row r="98" spans="1:13" x14ac:dyDescent="0.25">
      <c r="A98" s="27" t="s">
        <v>14</v>
      </c>
      <c r="B98" s="37">
        <v>44991</v>
      </c>
      <c r="C98" s="19">
        <v>78686</v>
      </c>
      <c r="D98" s="33" t="s">
        <v>15</v>
      </c>
      <c r="E98" s="16" t="s">
        <v>17</v>
      </c>
      <c r="F98" s="32">
        <v>26</v>
      </c>
      <c r="G98" s="32">
        <v>0</v>
      </c>
      <c r="H98" s="17">
        <v>1926</v>
      </c>
      <c r="I98" s="17">
        <v>1926</v>
      </c>
      <c r="J98" s="17">
        <f t="shared" si="7"/>
        <v>50076</v>
      </c>
      <c r="K98" s="28">
        <v>0</v>
      </c>
      <c r="L98" s="10">
        <f t="shared" si="8"/>
        <v>50076</v>
      </c>
      <c r="M98" s="18">
        <f t="shared" si="9"/>
        <v>0</v>
      </c>
    </row>
    <row r="99" spans="1:13" x14ac:dyDescent="0.25">
      <c r="A99" s="27" t="s">
        <v>14</v>
      </c>
      <c r="B99" s="37">
        <v>44991</v>
      </c>
      <c r="C99" s="19">
        <v>78687</v>
      </c>
      <c r="D99" s="33" t="s">
        <v>15</v>
      </c>
      <c r="E99" s="16" t="s">
        <v>20</v>
      </c>
      <c r="F99" s="16">
        <v>19</v>
      </c>
      <c r="G99" s="16">
        <v>0</v>
      </c>
      <c r="H99" s="17">
        <f>1590*1.11</f>
        <v>1764.9</v>
      </c>
      <c r="I99" s="17">
        <v>1765</v>
      </c>
      <c r="J99" s="17">
        <f t="shared" si="7"/>
        <v>33533.1</v>
      </c>
      <c r="K99" s="28">
        <v>0</v>
      </c>
      <c r="L99" s="10">
        <f t="shared" si="8"/>
        <v>33533.1</v>
      </c>
      <c r="M99" s="18">
        <f t="shared" si="9"/>
        <v>0</v>
      </c>
    </row>
    <row r="100" spans="1:13" x14ac:dyDescent="0.25">
      <c r="A100" s="27" t="s">
        <v>22</v>
      </c>
      <c r="B100" s="46">
        <v>44991</v>
      </c>
      <c r="C100" s="19">
        <v>78688</v>
      </c>
      <c r="D100" s="33" t="s">
        <v>15</v>
      </c>
      <c r="E100" s="16" t="s">
        <v>26</v>
      </c>
      <c r="F100" s="16">
        <v>5</v>
      </c>
      <c r="G100" s="16">
        <v>5</v>
      </c>
      <c r="H100" s="17">
        <v>2335</v>
      </c>
      <c r="I100" s="17">
        <v>1765</v>
      </c>
      <c r="J100" s="17">
        <f t="shared" si="7"/>
        <v>11675</v>
      </c>
      <c r="K100" s="28">
        <v>0</v>
      </c>
      <c r="L100" s="10">
        <f t="shared" si="8"/>
        <v>11675</v>
      </c>
      <c r="M100" s="18">
        <f t="shared" si="9"/>
        <v>0</v>
      </c>
    </row>
    <row r="101" spans="1:13" x14ac:dyDescent="0.25">
      <c r="A101" s="27" t="s">
        <v>22</v>
      </c>
      <c r="B101" s="46">
        <v>44991</v>
      </c>
      <c r="C101" s="19">
        <v>78691</v>
      </c>
      <c r="D101" s="33" t="s">
        <v>15</v>
      </c>
      <c r="E101" s="16" t="s">
        <v>17</v>
      </c>
      <c r="F101" s="16">
        <v>10.5</v>
      </c>
      <c r="G101" s="16">
        <v>0</v>
      </c>
      <c r="H101" s="17">
        <v>2250</v>
      </c>
      <c r="I101" s="17">
        <v>1926</v>
      </c>
      <c r="J101" s="17">
        <f t="shared" si="7"/>
        <v>23625</v>
      </c>
      <c r="K101" s="28">
        <f>+J101*0.16</f>
        <v>3780</v>
      </c>
      <c r="L101" s="10">
        <f t="shared" si="8"/>
        <v>0</v>
      </c>
      <c r="M101" s="18">
        <f t="shared" si="9"/>
        <v>27405</v>
      </c>
    </row>
    <row r="102" spans="1:13" x14ac:dyDescent="0.25">
      <c r="A102" s="27" t="s">
        <v>14</v>
      </c>
      <c r="B102" s="37">
        <v>44991</v>
      </c>
      <c r="C102" s="19">
        <v>78692</v>
      </c>
      <c r="D102" s="33" t="s">
        <v>15</v>
      </c>
      <c r="E102" s="16" t="s">
        <v>19</v>
      </c>
      <c r="F102" s="32">
        <v>4</v>
      </c>
      <c r="G102" s="32">
        <v>0</v>
      </c>
      <c r="H102" s="17">
        <f>5783.88/F102</f>
        <v>1445.97</v>
      </c>
      <c r="I102" s="17">
        <v>1446</v>
      </c>
      <c r="J102" s="17">
        <f t="shared" si="7"/>
        <v>5783.88</v>
      </c>
      <c r="K102" s="28">
        <f>+J102*0.16</f>
        <v>925.42079999999999</v>
      </c>
      <c r="L102" s="10">
        <f t="shared" si="8"/>
        <v>0</v>
      </c>
      <c r="M102" s="18">
        <f t="shared" si="9"/>
        <v>6709.3008</v>
      </c>
    </row>
    <row r="103" spans="1:13" x14ac:dyDescent="0.25">
      <c r="A103" s="27" t="s">
        <v>14</v>
      </c>
      <c r="B103" s="37">
        <v>44991</v>
      </c>
      <c r="C103" s="19">
        <v>78693</v>
      </c>
      <c r="D103" s="33" t="s">
        <v>15</v>
      </c>
      <c r="E103" s="16" t="s">
        <v>17</v>
      </c>
      <c r="F103" s="16">
        <v>14</v>
      </c>
      <c r="G103" s="16">
        <v>0</v>
      </c>
      <c r="H103" s="17">
        <v>1926</v>
      </c>
      <c r="I103" s="17">
        <v>1926</v>
      </c>
      <c r="J103" s="17">
        <f t="shared" si="7"/>
        <v>26964</v>
      </c>
      <c r="K103" s="28">
        <f>+J103*0.16</f>
        <v>4314.24</v>
      </c>
      <c r="L103" s="10">
        <f t="shared" si="8"/>
        <v>0</v>
      </c>
      <c r="M103" s="18">
        <f t="shared" si="9"/>
        <v>31278.239999999998</v>
      </c>
    </row>
    <row r="104" spans="1:13" x14ac:dyDescent="0.25">
      <c r="A104" s="27" t="s">
        <v>14</v>
      </c>
      <c r="B104" s="45">
        <v>44991</v>
      </c>
      <c r="C104" s="19">
        <v>78694</v>
      </c>
      <c r="D104" s="15" t="s">
        <v>15</v>
      </c>
      <c r="E104" s="16" t="s">
        <v>17</v>
      </c>
      <c r="F104" s="16">
        <v>7</v>
      </c>
      <c r="G104" s="16">
        <v>0</v>
      </c>
      <c r="H104" s="17">
        <v>1926</v>
      </c>
      <c r="I104" s="17">
        <v>1926</v>
      </c>
      <c r="J104" s="17">
        <f t="shared" si="7"/>
        <v>13482</v>
      </c>
      <c r="K104" s="28">
        <f>+J104*0.16</f>
        <v>2157.12</v>
      </c>
      <c r="L104" s="10">
        <f t="shared" si="8"/>
        <v>0</v>
      </c>
      <c r="M104" s="18">
        <f t="shared" si="9"/>
        <v>15639.119999999999</v>
      </c>
    </row>
    <row r="105" spans="1:13" x14ac:dyDescent="0.25">
      <c r="A105" s="27" t="s">
        <v>22</v>
      </c>
      <c r="B105" s="13">
        <v>44991</v>
      </c>
      <c r="C105" s="19">
        <v>78695</v>
      </c>
      <c r="D105" s="15" t="s">
        <v>15</v>
      </c>
      <c r="E105" s="16" t="s">
        <v>17</v>
      </c>
      <c r="F105" s="16">
        <v>4.5</v>
      </c>
      <c r="G105" s="16">
        <v>0</v>
      </c>
      <c r="H105" s="17">
        <v>1765</v>
      </c>
      <c r="I105" s="17">
        <v>1765</v>
      </c>
      <c r="J105" s="17">
        <f t="shared" si="7"/>
        <v>7942.5</v>
      </c>
      <c r="K105" s="28">
        <v>0</v>
      </c>
      <c r="L105" s="10">
        <f t="shared" si="8"/>
        <v>7942.5</v>
      </c>
      <c r="M105" s="18">
        <f t="shared" si="9"/>
        <v>0</v>
      </c>
    </row>
    <row r="106" spans="1:13" x14ac:dyDescent="0.25">
      <c r="A106" s="27" t="s">
        <v>22</v>
      </c>
      <c r="B106" s="13">
        <v>44991</v>
      </c>
      <c r="C106" s="19">
        <v>78696</v>
      </c>
      <c r="D106" s="33" t="s">
        <v>15</v>
      </c>
      <c r="E106" s="16" t="s">
        <v>30</v>
      </c>
      <c r="F106" s="16">
        <v>8</v>
      </c>
      <c r="G106" s="16">
        <v>8</v>
      </c>
      <c r="H106" s="44">
        <v>2388.2399999999998</v>
      </c>
      <c r="I106" s="17">
        <v>1926</v>
      </c>
      <c r="J106" s="17">
        <f t="shared" si="7"/>
        <v>19105.919999999998</v>
      </c>
      <c r="K106" s="28">
        <f>+J106*0.16</f>
        <v>3056.9471999999996</v>
      </c>
      <c r="L106" s="10">
        <f t="shared" si="8"/>
        <v>0</v>
      </c>
      <c r="M106" s="18">
        <f t="shared" si="9"/>
        <v>22162.867199999997</v>
      </c>
    </row>
    <row r="107" spans="1:13" x14ac:dyDescent="0.25">
      <c r="A107" s="27" t="s">
        <v>14</v>
      </c>
      <c r="B107" s="13">
        <v>44988</v>
      </c>
      <c r="C107" s="19">
        <v>78697</v>
      </c>
      <c r="D107" s="33" t="s">
        <v>15</v>
      </c>
      <c r="E107" s="34" t="s">
        <v>20</v>
      </c>
      <c r="F107" s="16">
        <v>21</v>
      </c>
      <c r="G107" s="16">
        <v>0</v>
      </c>
      <c r="H107" s="17">
        <v>1590</v>
      </c>
      <c r="I107" s="17">
        <v>1590</v>
      </c>
      <c r="J107" s="17">
        <f t="shared" si="7"/>
        <v>33390</v>
      </c>
      <c r="K107" s="28">
        <v>0</v>
      </c>
      <c r="L107" s="10">
        <f t="shared" si="8"/>
        <v>33390</v>
      </c>
      <c r="M107" s="18">
        <f t="shared" si="9"/>
        <v>0</v>
      </c>
    </row>
    <row r="108" spans="1:13" x14ac:dyDescent="0.25">
      <c r="A108" s="27" t="s">
        <v>14</v>
      </c>
      <c r="B108" s="13">
        <v>44988</v>
      </c>
      <c r="C108" s="19">
        <v>78698</v>
      </c>
      <c r="D108" s="15" t="s">
        <v>15</v>
      </c>
      <c r="E108" s="16" t="s">
        <v>20</v>
      </c>
      <c r="F108" s="16">
        <v>8.5</v>
      </c>
      <c r="G108" s="16">
        <v>0</v>
      </c>
      <c r="H108" s="17">
        <v>1590</v>
      </c>
      <c r="I108" s="17">
        <v>1590</v>
      </c>
      <c r="J108" s="17">
        <f t="shared" si="7"/>
        <v>13515</v>
      </c>
      <c r="K108" s="28">
        <v>0</v>
      </c>
      <c r="L108" s="10">
        <f t="shared" si="8"/>
        <v>13515</v>
      </c>
      <c r="M108" s="18">
        <f t="shared" si="9"/>
        <v>0</v>
      </c>
    </row>
    <row r="109" spans="1:13" x14ac:dyDescent="0.25">
      <c r="A109" s="27" t="s">
        <v>14</v>
      </c>
      <c r="B109" s="46">
        <v>44988</v>
      </c>
      <c r="C109" s="19">
        <v>78699</v>
      </c>
      <c r="D109" s="15" t="s">
        <v>15</v>
      </c>
      <c r="E109" s="16" t="s">
        <v>20</v>
      </c>
      <c r="F109" s="16">
        <v>4</v>
      </c>
      <c r="G109" s="16">
        <v>0</v>
      </c>
      <c r="H109" s="17">
        <v>1590</v>
      </c>
      <c r="I109" s="17">
        <v>1590</v>
      </c>
      <c r="J109" s="17">
        <f t="shared" si="7"/>
        <v>6360</v>
      </c>
      <c r="K109" s="28">
        <v>0</v>
      </c>
      <c r="L109" s="10">
        <f t="shared" si="8"/>
        <v>6360</v>
      </c>
      <c r="M109" s="18">
        <f t="shared" si="9"/>
        <v>0</v>
      </c>
    </row>
    <row r="110" spans="1:13" x14ac:dyDescent="0.25">
      <c r="A110" s="27" t="s">
        <v>14</v>
      </c>
      <c r="B110" s="46">
        <v>44988</v>
      </c>
      <c r="C110" s="19">
        <v>78700</v>
      </c>
      <c r="D110" s="33" t="s">
        <v>15</v>
      </c>
      <c r="E110" s="16" t="s">
        <v>20</v>
      </c>
      <c r="F110" s="16">
        <v>13</v>
      </c>
      <c r="G110" s="16">
        <v>0</v>
      </c>
      <c r="H110" s="17">
        <v>1590</v>
      </c>
      <c r="I110" s="17">
        <v>1590</v>
      </c>
      <c r="J110" s="17">
        <f t="shared" si="7"/>
        <v>20670</v>
      </c>
      <c r="K110" s="28">
        <v>0</v>
      </c>
      <c r="L110" s="10">
        <f t="shared" si="8"/>
        <v>20670</v>
      </c>
      <c r="M110" s="18">
        <f t="shared" si="9"/>
        <v>0</v>
      </c>
    </row>
    <row r="111" spans="1:13" x14ac:dyDescent="0.25">
      <c r="A111" s="27" t="s">
        <v>14</v>
      </c>
      <c r="B111" s="46">
        <v>44988</v>
      </c>
      <c r="C111" s="19">
        <v>78700</v>
      </c>
      <c r="D111" s="33" t="s">
        <v>15</v>
      </c>
      <c r="E111" s="16" t="s">
        <v>17</v>
      </c>
      <c r="F111" s="16">
        <v>6</v>
      </c>
      <c r="G111" s="16">
        <v>0</v>
      </c>
      <c r="H111" s="17">
        <v>1735</v>
      </c>
      <c r="I111" s="17">
        <v>1735</v>
      </c>
      <c r="J111" s="17">
        <f t="shared" si="7"/>
        <v>10410</v>
      </c>
      <c r="K111" s="28">
        <v>0</v>
      </c>
      <c r="L111" s="10">
        <f t="shared" si="8"/>
        <v>10410</v>
      </c>
      <c r="M111" s="18">
        <f t="shared" si="9"/>
        <v>0</v>
      </c>
    </row>
    <row r="112" spans="1:13" x14ac:dyDescent="0.25">
      <c r="A112" s="27" t="s">
        <v>14</v>
      </c>
      <c r="B112" s="37">
        <v>44989</v>
      </c>
      <c r="C112" s="19">
        <v>78701</v>
      </c>
      <c r="D112" s="33" t="s">
        <v>15</v>
      </c>
      <c r="E112" s="16" t="s">
        <v>26</v>
      </c>
      <c r="F112" s="16">
        <v>6</v>
      </c>
      <c r="G112" s="16">
        <v>0</v>
      </c>
      <c r="H112" s="17">
        <v>1590</v>
      </c>
      <c r="I112" s="17">
        <v>1590</v>
      </c>
      <c r="J112" s="17">
        <f t="shared" si="7"/>
        <v>9540</v>
      </c>
      <c r="K112" s="28">
        <v>0</v>
      </c>
      <c r="L112" s="10">
        <f t="shared" si="8"/>
        <v>9540</v>
      </c>
      <c r="M112" s="18">
        <f t="shared" si="9"/>
        <v>0</v>
      </c>
    </row>
    <row r="113" spans="1:13" x14ac:dyDescent="0.25">
      <c r="A113" s="27" t="s">
        <v>14</v>
      </c>
      <c r="B113" s="37">
        <v>44989</v>
      </c>
      <c r="C113" s="19">
        <v>78702</v>
      </c>
      <c r="D113" s="33" t="s">
        <v>15</v>
      </c>
      <c r="E113" s="16" t="s">
        <v>17</v>
      </c>
      <c r="F113" s="16">
        <v>5.5</v>
      </c>
      <c r="G113" s="16">
        <v>0</v>
      </c>
      <c r="H113" s="17">
        <v>1735</v>
      </c>
      <c r="I113" s="17">
        <v>1735</v>
      </c>
      <c r="J113" s="17">
        <f t="shared" si="7"/>
        <v>9542.5</v>
      </c>
      <c r="K113" s="28">
        <v>0</v>
      </c>
      <c r="L113" s="10">
        <f t="shared" si="8"/>
        <v>9542.5</v>
      </c>
      <c r="M113" s="18">
        <f t="shared" si="9"/>
        <v>0</v>
      </c>
    </row>
    <row r="114" spans="1:13" x14ac:dyDescent="0.25">
      <c r="A114" s="27" t="s">
        <v>14</v>
      </c>
      <c r="B114" s="37">
        <v>44989</v>
      </c>
      <c r="C114" s="19">
        <v>78703</v>
      </c>
      <c r="D114" s="33" t="s">
        <v>15</v>
      </c>
      <c r="E114" s="16" t="s">
        <v>17</v>
      </c>
      <c r="F114" s="16">
        <v>5</v>
      </c>
      <c r="G114" s="16">
        <v>0</v>
      </c>
      <c r="H114" s="17">
        <v>1735</v>
      </c>
      <c r="I114" s="17">
        <v>1735</v>
      </c>
      <c r="J114" s="17">
        <f t="shared" si="7"/>
        <v>8675</v>
      </c>
      <c r="K114" s="28">
        <v>0</v>
      </c>
      <c r="L114" s="10">
        <f t="shared" si="8"/>
        <v>8675</v>
      </c>
      <c r="M114" s="18">
        <f t="shared" si="9"/>
        <v>0</v>
      </c>
    </row>
    <row r="115" spans="1:13" x14ac:dyDescent="0.25">
      <c r="A115" s="27" t="s">
        <v>14</v>
      </c>
      <c r="B115" s="37">
        <v>44989</v>
      </c>
      <c r="C115" s="19">
        <v>78704</v>
      </c>
      <c r="D115" s="33" t="s">
        <v>15</v>
      </c>
      <c r="E115" s="34" t="s">
        <v>26</v>
      </c>
      <c r="F115" s="16">
        <v>12.5</v>
      </c>
      <c r="G115" s="16">
        <v>12.5</v>
      </c>
      <c r="H115" s="17">
        <f>1590+264</f>
        <v>1854</v>
      </c>
      <c r="I115" s="17">
        <v>1590</v>
      </c>
      <c r="J115" s="17">
        <f t="shared" si="7"/>
        <v>23175</v>
      </c>
      <c r="K115" s="28">
        <v>0</v>
      </c>
      <c r="L115" s="10">
        <f t="shared" si="8"/>
        <v>23175</v>
      </c>
      <c r="M115" s="18">
        <f t="shared" si="9"/>
        <v>0</v>
      </c>
    </row>
    <row r="116" spans="1:13" x14ac:dyDescent="0.25">
      <c r="A116" s="27" t="s">
        <v>14</v>
      </c>
      <c r="B116" s="37">
        <v>44989</v>
      </c>
      <c r="C116" s="19">
        <v>78705</v>
      </c>
      <c r="D116" s="33" t="s">
        <v>15</v>
      </c>
      <c r="E116" s="16" t="s">
        <v>17</v>
      </c>
      <c r="F116" s="16">
        <v>49</v>
      </c>
      <c r="G116" s="16">
        <v>0</v>
      </c>
      <c r="H116" s="17">
        <f>94031/F116</f>
        <v>1919</v>
      </c>
      <c r="I116" s="17">
        <v>1735</v>
      </c>
      <c r="J116" s="17">
        <f t="shared" si="7"/>
        <v>94031</v>
      </c>
      <c r="K116" s="28">
        <f>+J116*0.16</f>
        <v>15044.960000000001</v>
      </c>
      <c r="L116" s="10">
        <f t="shared" si="8"/>
        <v>0</v>
      </c>
      <c r="M116" s="18">
        <f t="shared" si="9"/>
        <v>109075.96</v>
      </c>
    </row>
    <row r="117" spans="1:13" x14ac:dyDescent="0.25">
      <c r="A117" s="27" t="s">
        <v>24</v>
      </c>
      <c r="B117" s="46">
        <v>44989</v>
      </c>
      <c r="C117" s="19">
        <v>78706</v>
      </c>
      <c r="D117" s="15" t="s">
        <v>15</v>
      </c>
      <c r="E117" s="16" t="s">
        <v>26</v>
      </c>
      <c r="F117" s="16">
        <v>4</v>
      </c>
      <c r="G117" s="16">
        <v>4</v>
      </c>
      <c r="H117" s="17">
        <v>2050</v>
      </c>
      <c r="I117" s="17">
        <v>2050</v>
      </c>
      <c r="J117" s="17">
        <f t="shared" si="7"/>
        <v>8200</v>
      </c>
      <c r="K117" s="28">
        <v>0</v>
      </c>
      <c r="L117" s="10">
        <f t="shared" si="8"/>
        <v>8200</v>
      </c>
      <c r="M117" s="18">
        <f t="shared" si="9"/>
        <v>0</v>
      </c>
    </row>
    <row r="118" spans="1:13" x14ac:dyDescent="0.25">
      <c r="A118" s="27" t="s">
        <v>22</v>
      </c>
      <c r="B118" s="37">
        <v>44992</v>
      </c>
      <c r="C118" s="19">
        <v>78743</v>
      </c>
      <c r="D118" s="33" t="s">
        <v>28</v>
      </c>
      <c r="E118" s="16" t="s">
        <v>20</v>
      </c>
      <c r="F118" s="16">
        <v>4</v>
      </c>
      <c r="G118" s="16">
        <v>0</v>
      </c>
      <c r="H118" s="17">
        <f>6760/4</f>
        <v>1690</v>
      </c>
      <c r="I118" s="17">
        <v>1590</v>
      </c>
      <c r="J118" s="17">
        <f t="shared" si="7"/>
        <v>6760</v>
      </c>
      <c r="K118" s="28">
        <f t="shared" ref="K118:K130" si="11">+J118*0.16</f>
        <v>1081.5999999999999</v>
      </c>
      <c r="L118" s="10">
        <f t="shared" si="8"/>
        <v>0</v>
      </c>
      <c r="M118" s="18">
        <f t="shared" si="9"/>
        <v>7841.6</v>
      </c>
    </row>
    <row r="119" spans="1:13" x14ac:dyDescent="0.25">
      <c r="A119" s="27" t="s">
        <v>14</v>
      </c>
      <c r="B119" s="37">
        <v>44999</v>
      </c>
      <c r="C119" s="19">
        <v>78745</v>
      </c>
      <c r="D119" s="33" t="s">
        <v>18</v>
      </c>
      <c r="E119" s="16" t="s">
        <v>26</v>
      </c>
      <c r="F119" s="16">
        <v>6.5</v>
      </c>
      <c r="G119" s="16">
        <v>6.5</v>
      </c>
      <c r="H119" s="17">
        <f>1555+243</f>
        <v>1798</v>
      </c>
      <c r="I119" s="17">
        <v>1555</v>
      </c>
      <c r="J119" s="17">
        <f t="shared" si="7"/>
        <v>11687</v>
      </c>
      <c r="K119" s="28">
        <f t="shared" si="11"/>
        <v>1869.92</v>
      </c>
      <c r="L119" s="10">
        <f t="shared" si="8"/>
        <v>0</v>
      </c>
      <c r="M119" s="18">
        <f t="shared" si="9"/>
        <v>13556.92</v>
      </c>
    </row>
    <row r="120" spans="1:13" x14ac:dyDescent="0.25">
      <c r="A120" s="27" t="s">
        <v>14</v>
      </c>
      <c r="B120" s="37">
        <v>44993</v>
      </c>
      <c r="C120" s="19">
        <v>78746</v>
      </c>
      <c r="D120" s="33" t="s">
        <v>18</v>
      </c>
      <c r="E120" s="16" t="s">
        <v>19</v>
      </c>
      <c r="F120" s="32">
        <v>4.5</v>
      </c>
      <c r="G120" s="32">
        <v>0</v>
      </c>
      <c r="H120" s="17">
        <v>1366</v>
      </c>
      <c r="I120" s="17">
        <v>1366</v>
      </c>
      <c r="J120" s="17">
        <f t="shared" si="7"/>
        <v>6147</v>
      </c>
      <c r="K120" s="28">
        <f t="shared" si="11"/>
        <v>983.52</v>
      </c>
      <c r="L120" s="10">
        <f t="shared" si="8"/>
        <v>0</v>
      </c>
      <c r="M120" s="18">
        <f t="shared" si="9"/>
        <v>7130.52</v>
      </c>
    </row>
    <row r="121" spans="1:13" x14ac:dyDescent="0.25">
      <c r="A121" s="27" t="s">
        <v>14</v>
      </c>
      <c r="B121" s="37">
        <v>44993</v>
      </c>
      <c r="C121" s="19">
        <v>78747</v>
      </c>
      <c r="D121" s="33" t="s">
        <v>18</v>
      </c>
      <c r="E121" s="16" t="s">
        <v>20</v>
      </c>
      <c r="F121" s="32">
        <v>9</v>
      </c>
      <c r="G121" s="32">
        <v>0</v>
      </c>
      <c r="H121" s="17">
        <v>1555</v>
      </c>
      <c r="I121" s="17">
        <v>1555</v>
      </c>
      <c r="J121" s="17">
        <f t="shared" si="7"/>
        <v>13995</v>
      </c>
      <c r="K121" s="28">
        <f t="shared" si="11"/>
        <v>2239.2000000000003</v>
      </c>
      <c r="L121" s="10">
        <f t="shared" si="8"/>
        <v>0</v>
      </c>
      <c r="M121" s="18">
        <f t="shared" si="9"/>
        <v>16234.2</v>
      </c>
    </row>
    <row r="122" spans="1:13" x14ac:dyDescent="0.25">
      <c r="A122" s="27" t="s">
        <v>14</v>
      </c>
      <c r="B122" s="37">
        <v>44993</v>
      </c>
      <c r="C122" s="19">
        <v>78748</v>
      </c>
      <c r="D122" s="33" t="s">
        <v>18</v>
      </c>
      <c r="E122" s="34" t="s">
        <v>26</v>
      </c>
      <c r="F122" s="32">
        <v>10.5</v>
      </c>
      <c r="G122" s="32">
        <v>10.5</v>
      </c>
      <c r="H122" s="17">
        <f>1555+243</f>
        <v>1798</v>
      </c>
      <c r="I122" s="17">
        <v>1555</v>
      </c>
      <c r="J122" s="17">
        <f t="shared" si="7"/>
        <v>18879</v>
      </c>
      <c r="K122" s="28">
        <f t="shared" si="11"/>
        <v>3020.64</v>
      </c>
      <c r="L122" s="10">
        <f t="shared" si="8"/>
        <v>0</v>
      </c>
      <c r="M122" s="18">
        <f t="shared" si="9"/>
        <v>21899.64</v>
      </c>
    </row>
    <row r="123" spans="1:13" x14ac:dyDescent="0.25">
      <c r="A123" s="27" t="s">
        <v>14</v>
      </c>
      <c r="B123" s="37">
        <v>44993</v>
      </c>
      <c r="C123" s="19">
        <v>78749</v>
      </c>
      <c r="D123" s="33" t="s">
        <v>18</v>
      </c>
      <c r="E123" s="16" t="s">
        <v>20</v>
      </c>
      <c r="F123" s="32">
        <v>4</v>
      </c>
      <c r="G123" s="32">
        <v>0</v>
      </c>
      <c r="H123" s="17">
        <v>1555</v>
      </c>
      <c r="I123" s="17">
        <v>1555</v>
      </c>
      <c r="J123" s="17">
        <f t="shared" si="7"/>
        <v>6220</v>
      </c>
      <c r="K123" s="28">
        <f t="shared" si="11"/>
        <v>995.2</v>
      </c>
      <c r="L123" s="10">
        <f t="shared" si="8"/>
        <v>0</v>
      </c>
      <c r="M123" s="18">
        <f t="shared" si="9"/>
        <v>7215.2</v>
      </c>
    </row>
    <row r="124" spans="1:13" x14ac:dyDescent="0.25">
      <c r="A124" s="27" t="s">
        <v>14</v>
      </c>
      <c r="B124" s="37">
        <v>44993</v>
      </c>
      <c r="C124" s="19">
        <v>78750</v>
      </c>
      <c r="D124" s="15" t="s">
        <v>18</v>
      </c>
      <c r="E124" s="16" t="s">
        <v>20</v>
      </c>
      <c r="F124" s="16">
        <v>4</v>
      </c>
      <c r="G124" s="16">
        <v>0</v>
      </c>
      <c r="H124" s="17">
        <v>1555</v>
      </c>
      <c r="I124" s="17">
        <v>1555</v>
      </c>
      <c r="J124" s="17">
        <f t="shared" si="7"/>
        <v>6220</v>
      </c>
      <c r="K124" s="28">
        <f t="shared" si="11"/>
        <v>995.2</v>
      </c>
      <c r="L124" s="10">
        <f t="shared" si="8"/>
        <v>0</v>
      </c>
      <c r="M124" s="18">
        <f t="shared" si="9"/>
        <v>7215.2</v>
      </c>
    </row>
    <row r="125" spans="1:13" x14ac:dyDescent="0.25">
      <c r="A125" s="27" t="s">
        <v>22</v>
      </c>
      <c r="B125" s="37">
        <v>44993</v>
      </c>
      <c r="C125" s="19">
        <v>78751</v>
      </c>
      <c r="D125" s="33" t="s">
        <v>18</v>
      </c>
      <c r="E125" s="16" t="s">
        <v>26</v>
      </c>
      <c r="F125" s="32">
        <v>14.5</v>
      </c>
      <c r="G125" s="32">
        <v>14.5</v>
      </c>
      <c r="H125" s="17">
        <v>1798</v>
      </c>
      <c r="I125" s="17">
        <v>1555</v>
      </c>
      <c r="J125" s="17">
        <f t="shared" si="7"/>
        <v>26071</v>
      </c>
      <c r="K125" s="28">
        <f t="shared" si="11"/>
        <v>4171.3599999999997</v>
      </c>
      <c r="L125" s="10">
        <f t="shared" si="8"/>
        <v>0</v>
      </c>
      <c r="M125" s="18">
        <f t="shared" si="9"/>
        <v>30242.36</v>
      </c>
    </row>
    <row r="126" spans="1:13" x14ac:dyDescent="0.25">
      <c r="A126" s="27" t="s">
        <v>24</v>
      </c>
      <c r="B126" s="37">
        <v>44992</v>
      </c>
      <c r="C126" s="19">
        <v>78752</v>
      </c>
      <c r="D126" s="15" t="s">
        <v>18</v>
      </c>
      <c r="E126" s="16" t="s">
        <v>26</v>
      </c>
      <c r="F126" s="16">
        <v>7</v>
      </c>
      <c r="G126" s="16">
        <v>7</v>
      </c>
      <c r="H126" s="17">
        <v>1798</v>
      </c>
      <c r="I126" s="17">
        <v>1555</v>
      </c>
      <c r="J126" s="17">
        <f t="shared" si="7"/>
        <v>12586</v>
      </c>
      <c r="K126" s="28">
        <f t="shared" si="11"/>
        <v>2013.76</v>
      </c>
      <c r="L126" s="10">
        <f t="shared" si="8"/>
        <v>0</v>
      </c>
      <c r="M126" s="18">
        <f t="shared" si="9"/>
        <v>14599.76</v>
      </c>
    </row>
    <row r="127" spans="1:13" x14ac:dyDescent="0.25">
      <c r="A127" s="27" t="s">
        <v>24</v>
      </c>
      <c r="B127" s="37">
        <v>44992</v>
      </c>
      <c r="C127" s="19">
        <v>78753</v>
      </c>
      <c r="D127" s="33" t="s">
        <v>18</v>
      </c>
      <c r="E127" s="16" t="s">
        <v>20</v>
      </c>
      <c r="F127" s="16">
        <v>4</v>
      </c>
      <c r="G127" s="16">
        <v>0</v>
      </c>
      <c r="H127" s="17">
        <v>1555</v>
      </c>
      <c r="I127" s="17">
        <v>1555</v>
      </c>
      <c r="J127" s="17">
        <f t="shared" si="7"/>
        <v>6220</v>
      </c>
      <c r="K127" s="28">
        <f t="shared" si="11"/>
        <v>995.2</v>
      </c>
      <c r="L127" s="10">
        <f t="shared" si="8"/>
        <v>0</v>
      </c>
      <c r="M127" s="18">
        <f t="shared" si="9"/>
        <v>7215.2</v>
      </c>
    </row>
    <row r="128" spans="1:13" x14ac:dyDescent="0.25">
      <c r="A128" s="27" t="s">
        <v>24</v>
      </c>
      <c r="B128" s="37">
        <v>44992</v>
      </c>
      <c r="C128" s="19">
        <v>78754</v>
      </c>
      <c r="D128" s="15" t="s">
        <v>18</v>
      </c>
      <c r="E128" s="16" t="s">
        <v>26</v>
      </c>
      <c r="F128" s="32">
        <v>3</v>
      </c>
      <c r="G128" s="32">
        <v>3</v>
      </c>
      <c r="H128" s="17">
        <v>1798</v>
      </c>
      <c r="I128" s="17">
        <v>1555</v>
      </c>
      <c r="J128" s="17">
        <f t="shared" si="7"/>
        <v>5394</v>
      </c>
      <c r="K128" s="28">
        <f t="shared" si="11"/>
        <v>863.04</v>
      </c>
      <c r="L128" s="10">
        <f t="shared" si="8"/>
        <v>0</v>
      </c>
      <c r="M128" s="18">
        <f t="shared" si="9"/>
        <v>6257.04</v>
      </c>
    </row>
    <row r="129" spans="1:13" x14ac:dyDescent="0.25">
      <c r="A129" s="27" t="s">
        <v>22</v>
      </c>
      <c r="B129" s="37">
        <v>44992</v>
      </c>
      <c r="C129" s="19">
        <v>78755</v>
      </c>
      <c r="D129" s="15" t="s">
        <v>18</v>
      </c>
      <c r="E129" s="16" t="s">
        <v>20</v>
      </c>
      <c r="F129" s="16">
        <v>6</v>
      </c>
      <c r="G129" s="16">
        <v>0</v>
      </c>
      <c r="H129" s="17">
        <v>1555</v>
      </c>
      <c r="I129" s="17">
        <v>1555</v>
      </c>
      <c r="J129" s="17">
        <f t="shared" si="7"/>
        <v>9330</v>
      </c>
      <c r="K129" s="28">
        <f t="shared" si="11"/>
        <v>1492.8</v>
      </c>
      <c r="L129" s="10">
        <f t="shared" si="8"/>
        <v>0</v>
      </c>
      <c r="M129" s="18">
        <f t="shared" si="9"/>
        <v>10822.8</v>
      </c>
    </row>
    <row r="130" spans="1:13" x14ac:dyDescent="0.25">
      <c r="A130" s="27" t="s">
        <v>22</v>
      </c>
      <c r="B130" s="37">
        <v>44992</v>
      </c>
      <c r="C130" s="19">
        <v>78756</v>
      </c>
      <c r="D130" s="15" t="s">
        <v>18</v>
      </c>
      <c r="E130" s="16" t="s">
        <v>20</v>
      </c>
      <c r="F130" s="32">
        <v>6.5</v>
      </c>
      <c r="G130" s="32">
        <v>0</v>
      </c>
      <c r="H130" s="17">
        <v>1555</v>
      </c>
      <c r="I130" s="17">
        <v>1555</v>
      </c>
      <c r="J130" s="17">
        <f t="shared" si="7"/>
        <v>10107.5</v>
      </c>
      <c r="K130" s="28">
        <f t="shared" si="11"/>
        <v>1617.2</v>
      </c>
      <c r="L130" s="10">
        <f t="shared" si="8"/>
        <v>0</v>
      </c>
      <c r="M130" s="18">
        <f t="shared" si="9"/>
        <v>11724.7</v>
      </c>
    </row>
    <row r="131" spans="1:13" x14ac:dyDescent="0.25">
      <c r="A131" s="27" t="s">
        <v>24</v>
      </c>
      <c r="B131" s="37">
        <v>44992</v>
      </c>
      <c r="C131" s="19">
        <v>78757</v>
      </c>
      <c r="D131" s="33" t="s">
        <v>15</v>
      </c>
      <c r="E131" s="16" t="s">
        <v>26</v>
      </c>
      <c r="F131" s="32">
        <v>31</v>
      </c>
      <c r="G131" s="32">
        <v>31</v>
      </c>
      <c r="H131" s="17">
        <v>2050</v>
      </c>
      <c r="I131" s="17">
        <v>1765</v>
      </c>
      <c r="J131" s="17">
        <f t="shared" si="7"/>
        <v>63550</v>
      </c>
      <c r="K131" s="28">
        <v>0</v>
      </c>
      <c r="L131" s="10">
        <f t="shared" si="8"/>
        <v>63550</v>
      </c>
      <c r="M131" s="18">
        <f t="shared" si="9"/>
        <v>0</v>
      </c>
    </row>
    <row r="132" spans="1:13" x14ac:dyDescent="0.25">
      <c r="A132" s="27" t="s">
        <v>22</v>
      </c>
      <c r="B132" s="37">
        <v>44993</v>
      </c>
      <c r="C132" s="19">
        <v>78758</v>
      </c>
      <c r="D132" s="15" t="s">
        <v>15</v>
      </c>
      <c r="E132" s="16" t="s">
        <v>20</v>
      </c>
      <c r="F132" s="16">
        <v>7</v>
      </c>
      <c r="G132" s="16">
        <v>0</v>
      </c>
      <c r="H132" s="17">
        <v>1765</v>
      </c>
      <c r="I132" s="17">
        <v>1765</v>
      </c>
      <c r="J132" s="17">
        <f t="shared" si="7"/>
        <v>12355</v>
      </c>
      <c r="K132" s="28">
        <v>0</v>
      </c>
      <c r="L132" s="10">
        <f t="shared" si="8"/>
        <v>12355</v>
      </c>
      <c r="M132" s="18">
        <f t="shared" si="9"/>
        <v>0</v>
      </c>
    </row>
    <row r="133" spans="1:13" x14ac:dyDescent="0.25">
      <c r="A133" s="27" t="s">
        <v>24</v>
      </c>
      <c r="B133" s="37">
        <v>44992</v>
      </c>
      <c r="C133" s="19">
        <v>78759</v>
      </c>
      <c r="D133" s="33" t="s">
        <v>15</v>
      </c>
      <c r="E133" s="16" t="s">
        <v>17</v>
      </c>
      <c r="F133" s="32">
        <v>11</v>
      </c>
      <c r="G133" s="32">
        <v>0</v>
      </c>
      <c r="H133" s="17">
        <v>2088.2399999999998</v>
      </c>
      <c r="I133" s="17">
        <v>1926</v>
      </c>
      <c r="J133" s="17">
        <f t="shared" si="7"/>
        <v>22970.639999999999</v>
      </c>
      <c r="K133" s="28">
        <f>+J133*0.16</f>
        <v>3675.3024</v>
      </c>
      <c r="L133" s="10">
        <f t="shared" si="8"/>
        <v>0</v>
      </c>
      <c r="M133" s="18">
        <f t="shared" si="9"/>
        <v>26645.9424</v>
      </c>
    </row>
    <row r="134" spans="1:13" x14ac:dyDescent="0.25">
      <c r="A134" s="27" t="s">
        <v>22</v>
      </c>
      <c r="B134" s="37">
        <v>44992</v>
      </c>
      <c r="C134" s="19">
        <v>78760</v>
      </c>
      <c r="D134" s="15" t="s">
        <v>15</v>
      </c>
      <c r="E134" s="16" t="s">
        <v>17</v>
      </c>
      <c r="F134" s="16">
        <v>3</v>
      </c>
      <c r="G134" s="16">
        <v>0</v>
      </c>
      <c r="H134" s="17">
        <v>2192.66</v>
      </c>
      <c r="I134" s="17">
        <v>1926</v>
      </c>
      <c r="J134" s="17">
        <f t="shared" si="7"/>
        <v>6577.98</v>
      </c>
      <c r="K134" s="28">
        <f>+J134*0.16</f>
        <v>1052.4767999999999</v>
      </c>
      <c r="L134" s="10">
        <f t="shared" si="8"/>
        <v>0</v>
      </c>
      <c r="M134" s="18">
        <f t="shared" si="9"/>
        <v>7630.4567999999999</v>
      </c>
    </row>
    <row r="135" spans="1:13" x14ac:dyDescent="0.25">
      <c r="A135" s="27" t="s">
        <v>14</v>
      </c>
      <c r="B135" s="37">
        <v>44992</v>
      </c>
      <c r="C135" s="19">
        <v>78762</v>
      </c>
      <c r="D135" s="33" t="s">
        <v>23</v>
      </c>
      <c r="E135" s="16" t="s">
        <v>26</v>
      </c>
      <c r="F135" s="16">
        <v>7</v>
      </c>
      <c r="G135" s="16">
        <v>10</v>
      </c>
      <c r="H135" s="17">
        <f>13769.98/F135</f>
        <v>1967.1399999999999</v>
      </c>
      <c r="I135" s="17">
        <v>1590</v>
      </c>
      <c r="J135" s="17">
        <f t="shared" si="7"/>
        <v>13769.98</v>
      </c>
      <c r="K135" s="28">
        <f>+J135*0.16</f>
        <v>2203.1968000000002</v>
      </c>
      <c r="L135" s="10">
        <f t="shared" si="8"/>
        <v>0</v>
      </c>
      <c r="M135" s="18">
        <f t="shared" si="9"/>
        <v>15973.176799999999</v>
      </c>
    </row>
    <row r="136" spans="1:13" x14ac:dyDescent="0.25">
      <c r="A136" s="27" t="s">
        <v>14</v>
      </c>
      <c r="B136" s="37">
        <v>44992</v>
      </c>
      <c r="C136" s="19">
        <v>78763</v>
      </c>
      <c r="D136" s="15" t="s">
        <v>23</v>
      </c>
      <c r="E136" s="16" t="s">
        <v>25</v>
      </c>
      <c r="F136" s="16">
        <v>7</v>
      </c>
      <c r="G136" s="16">
        <v>10</v>
      </c>
      <c r="H136" s="17">
        <f>14175.98/F136</f>
        <v>2025.1399999999999</v>
      </c>
      <c r="I136" s="17">
        <v>1648</v>
      </c>
      <c r="J136" s="17">
        <f t="shared" si="7"/>
        <v>14175.98</v>
      </c>
      <c r="K136" s="28">
        <f>+J136*0.16</f>
        <v>2268.1568000000002</v>
      </c>
      <c r="L136" s="10">
        <f t="shared" si="8"/>
        <v>0</v>
      </c>
      <c r="M136" s="18">
        <f t="shared" si="9"/>
        <v>16444.1368</v>
      </c>
    </row>
    <row r="137" spans="1:13" x14ac:dyDescent="0.25">
      <c r="A137" s="27" t="s">
        <v>14</v>
      </c>
      <c r="B137" s="37">
        <v>44992</v>
      </c>
      <c r="C137" s="19">
        <v>78764</v>
      </c>
      <c r="D137" s="15" t="s">
        <v>15</v>
      </c>
      <c r="E137" s="16" t="s">
        <v>17</v>
      </c>
      <c r="F137" s="16">
        <v>4</v>
      </c>
      <c r="G137" s="16">
        <v>0</v>
      </c>
      <c r="H137" s="17">
        <v>1926</v>
      </c>
      <c r="I137" s="17">
        <v>1926</v>
      </c>
      <c r="J137" s="17">
        <f t="shared" si="7"/>
        <v>7704</v>
      </c>
      <c r="K137" s="28">
        <f>+J137*0.16</f>
        <v>1232.6400000000001</v>
      </c>
      <c r="L137" s="10">
        <f t="shared" si="8"/>
        <v>0</v>
      </c>
      <c r="M137" s="18">
        <f t="shared" si="9"/>
        <v>8936.64</v>
      </c>
    </row>
    <row r="138" spans="1:13" x14ac:dyDescent="0.25">
      <c r="A138" s="27" t="s">
        <v>14</v>
      </c>
      <c r="B138" s="37">
        <v>44992</v>
      </c>
      <c r="C138" s="19">
        <v>78765</v>
      </c>
      <c r="D138" s="15" t="s">
        <v>15</v>
      </c>
      <c r="E138" s="16" t="s">
        <v>30</v>
      </c>
      <c r="F138" s="16">
        <v>11</v>
      </c>
      <c r="G138" s="16">
        <v>11</v>
      </c>
      <c r="H138" s="17">
        <f>21989/F138</f>
        <v>1999</v>
      </c>
      <c r="I138" s="17">
        <v>1923</v>
      </c>
      <c r="J138" s="17">
        <f t="shared" si="7"/>
        <v>21989</v>
      </c>
      <c r="K138" s="28">
        <v>0</v>
      </c>
      <c r="L138" s="10">
        <f t="shared" si="8"/>
        <v>21989</v>
      </c>
      <c r="M138" s="18">
        <f t="shared" si="9"/>
        <v>0</v>
      </c>
    </row>
    <row r="139" spans="1:13" x14ac:dyDescent="0.25">
      <c r="A139" s="27" t="s">
        <v>24</v>
      </c>
      <c r="B139" s="37">
        <v>44992</v>
      </c>
      <c r="C139" s="19">
        <v>78766</v>
      </c>
      <c r="D139" s="33" t="s">
        <v>15</v>
      </c>
      <c r="E139" s="16" t="s">
        <v>20</v>
      </c>
      <c r="F139" s="32">
        <v>5</v>
      </c>
      <c r="G139" s="32">
        <v>0</v>
      </c>
      <c r="H139" s="17">
        <v>1765</v>
      </c>
      <c r="I139" s="17">
        <v>1765</v>
      </c>
      <c r="J139" s="17">
        <f t="shared" ref="J139:J202" si="12">+H139*F139</f>
        <v>8825</v>
      </c>
      <c r="K139" s="28">
        <v>0</v>
      </c>
      <c r="L139" s="10">
        <f t="shared" ref="L139:L202" si="13">IF(K139&gt;0,0,J139)</f>
        <v>8825</v>
      </c>
      <c r="M139" s="18">
        <f t="shared" ref="M139:M202" si="14">IF(K139=0,0,L139+J139+K139)</f>
        <v>0</v>
      </c>
    </row>
    <row r="140" spans="1:13" x14ac:dyDescent="0.25">
      <c r="A140" s="27" t="s">
        <v>22</v>
      </c>
      <c r="B140" s="37">
        <v>44992</v>
      </c>
      <c r="C140" s="19">
        <v>78767</v>
      </c>
      <c r="D140" s="33" t="s">
        <v>15</v>
      </c>
      <c r="E140" s="16" t="s">
        <v>17</v>
      </c>
      <c r="F140" s="16">
        <v>10</v>
      </c>
      <c r="G140" s="16">
        <v>0</v>
      </c>
      <c r="H140" s="17">
        <v>1926</v>
      </c>
      <c r="I140" s="17">
        <v>1926</v>
      </c>
      <c r="J140" s="17">
        <f t="shared" si="12"/>
        <v>19260</v>
      </c>
      <c r="K140" s="28">
        <f t="shared" ref="K140:K146" si="15">+J140*0.16</f>
        <v>3081.6</v>
      </c>
      <c r="L140" s="10">
        <f t="shared" si="13"/>
        <v>0</v>
      </c>
      <c r="M140" s="18">
        <f t="shared" si="14"/>
        <v>22341.599999999999</v>
      </c>
    </row>
    <row r="141" spans="1:13" x14ac:dyDescent="0.25">
      <c r="A141" s="27" t="s">
        <v>14</v>
      </c>
      <c r="B141" s="37">
        <v>44991</v>
      </c>
      <c r="C141" s="19">
        <v>78768</v>
      </c>
      <c r="D141" s="15" t="s">
        <v>15</v>
      </c>
      <c r="E141" s="16" t="s">
        <v>30</v>
      </c>
      <c r="F141" s="32">
        <v>19.5</v>
      </c>
      <c r="G141" s="32">
        <v>19.5</v>
      </c>
      <c r="H141" s="17">
        <f>49725/F141</f>
        <v>2550</v>
      </c>
      <c r="I141" s="17">
        <v>1926</v>
      </c>
      <c r="J141" s="17">
        <f t="shared" si="12"/>
        <v>49725</v>
      </c>
      <c r="K141" s="28">
        <f t="shared" si="15"/>
        <v>7956</v>
      </c>
      <c r="L141" s="10">
        <f t="shared" si="13"/>
        <v>0</v>
      </c>
      <c r="M141" s="18">
        <f t="shared" si="14"/>
        <v>57681</v>
      </c>
    </row>
    <row r="142" spans="1:13" x14ac:dyDescent="0.25">
      <c r="A142" s="27" t="s">
        <v>14</v>
      </c>
      <c r="B142" s="37">
        <v>44992</v>
      </c>
      <c r="C142" s="19">
        <v>78790</v>
      </c>
      <c r="D142" s="15" t="s">
        <v>33</v>
      </c>
      <c r="E142" s="16" t="s">
        <v>20</v>
      </c>
      <c r="F142" s="32">
        <v>8.5</v>
      </c>
      <c r="G142" s="32">
        <v>0</v>
      </c>
      <c r="H142" s="17">
        <v>1590</v>
      </c>
      <c r="I142" s="17">
        <v>1590</v>
      </c>
      <c r="J142" s="17">
        <f t="shared" si="12"/>
        <v>13515</v>
      </c>
      <c r="K142" s="28">
        <f t="shared" si="15"/>
        <v>2162.4</v>
      </c>
      <c r="L142" s="10">
        <f t="shared" si="13"/>
        <v>0</v>
      </c>
      <c r="M142" s="18">
        <f t="shared" si="14"/>
        <v>15677.4</v>
      </c>
    </row>
    <row r="143" spans="1:13" x14ac:dyDescent="0.25">
      <c r="A143" s="27" t="s">
        <v>24</v>
      </c>
      <c r="B143" s="37">
        <v>44993</v>
      </c>
      <c r="C143" s="31">
        <v>78791</v>
      </c>
      <c r="D143" s="33" t="s">
        <v>15</v>
      </c>
      <c r="E143" s="16" t="s">
        <v>20</v>
      </c>
      <c r="F143" s="16">
        <v>8</v>
      </c>
      <c r="G143" s="16">
        <v>0</v>
      </c>
      <c r="H143" s="17">
        <f>14651.68/8</f>
        <v>1831.46</v>
      </c>
      <c r="I143" s="17">
        <v>1765</v>
      </c>
      <c r="J143" s="17">
        <f t="shared" si="12"/>
        <v>14651.68</v>
      </c>
      <c r="K143" s="28">
        <f t="shared" si="15"/>
        <v>2344.2688000000003</v>
      </c>
      <c r="L143" s="10">
        <f t="shared" si="13"/>
        <v>0</v>
      </c>
      <c r="M143" s="18">
        <f t="shared" si="14"/>
        <v>16995.948800000002</v>
      </c>
    </row>
    <row r="144" spans="1:13" x14ac:dyDescent="0.25">
      <c r="A144" s="27" t="s">
        <v>24</v>
      </c>
      <c r="B144" s="37">
        <v>44993</v>
      </c>
      <c r="C144" s="19">
        <v>78792</v>
      </c>
      <c r="D144" s="33" t="s">
        <v>15</v>
      </c>
      <c r="E144" s="16" t="s">
        <v>17</v>
      </c>
      <c r="F144" s="16">
        <v>7.5</v>
      </c>
      <c r="G144" s="16">
        <v>0</v>
      </c>
      <c r="H144" s="17">
        <v>2088.2399999999998</v>
      </c>
      <c r="I144" s="17">
        <v>1926</v>
      </c>
      <c r="J144" s="17">
        <f t="shared" si="12"/>
        <v>15661.8</v>
      </c>
      <c r="K144" s="28">
        <f t="shared" si="15"/>
        <v>2505.8879999999999</v>
      </c>
      <c r="L144" s="10">
        <f t="shared" si="13"/>
        <v>0</v>
      </c>
      <c r="M144" s="18">
        <f t="shared" si="14"/>
        <v>18167.687999999998</v>
      </c>
    </row>
    <row r="145" spans="1:13" x14ac:dyDescent="0.25">
      <c r="A145" s="27" t="s">
        <v>24</v>
      </c>
      <c r="B145" s="37">
        <v>44993</v>
      </c>
      <c r="C145" s="19">
        <v>78795</v>
      </c>
      <c r="D145" s="15" t="s">
        <v>15</v>
      </c>
      <c r="E145" s="16" t="s">
        <v>21</v>
      </c>
      <c r="F145" s="16">
        <v>10</v>
      </c>
      <c r="G145" s="16">
        <v>0</v>
      </c>
      <c r="H145" s="17">
        <v>1901.79</v>
      </c>
      <c r="I145" s="17">
        <v>1702</v>
      </c>
      <c r="J145" s="17">
        <f t="shared" si="12"/>
        <v>19017.900000000001</v>
      </c>
      <c r="K145" s="28">
        <f t="shared" si="15"/>
        <v>3042.8640000000005</v>
      </c>
      <c r="L145" s="10">
        <f t="shared" si="13"/>
        <v>0</v>
      </c>
      <c r="M145" s="18">
        <f t="shared" si="14"/>
        <v>22060.764000000003</v>
      </c>
    </row>
    <row r="146" spans="1:13" x14ac:dyDescent="0.25">
      <c r="A146" s="27" t="s">
        <v>22</v>
      </c>
      <c r="B146" s="37">
        <v>44993</v>
      </c>
      <c r="C146" s="19">
        <v>78796</v>
      </c>
      <c r="D146" s="33" t="s">
        <v>34</v>
      </c>
      <c r="E146" s="16" t="s">
        <v>30</v>
      </c>
      <c r="F146" s="16">
        <v>20</v>
      </c>
      <c r="G146" s="16">
        <v>20</v>
      </c>
      <c r="H146" s="17">
        <v>2211</v>
      </c>
      <c r="I146" s="17">
        <v>1926</v>
      </c>
      <c r="J146" s="17">
        <f t="shared" si="12"/>
        <v>44220</v>
      </c>
      <c r="K146" s="28">
        <f t="shared" si="15"/>
        <v>7075.2</v>
      </c>
      <c r="L146" s="10">
        <f t="shared" si="13"/>
        <v>0</v>
      </c>
      <c r="M146" s="18">
        <f t="shared" si="14"/>
        <v>51295.199999999997</v>
      </c>
    </row>
    <row r="147" spans="1:13" x14ac:dyDescent="0.25">
      <c r="A147" s="27" t="s">
        <v>24</v>
      </c>
      <c r="B147" s="37">
        <v>44993</v>
      </c>
      <c r="C147" s="19">
        <v>78797</v>
      </c>
      <c r="D147" s="15" t="s">
        <v>15</v>
      </c>
      <c r="E147" s="16" t="s">
        <v>21</v>
      </c>
      <c r="F147" s="16">
        <v>14</v>
      </c>
      <c r="G147" s="16">
        <v>0</v>
      </c>
      <c r="H147" s="17">
        <v>1702</v>
      </c>
      <c r="I147" s="17">
        <v>1702</v>
      </c>
      <c r="J147" s="17">
        <f t="shared" si="12"/>
        <v>23828</v>
      </c>
      <c r="K147" s="28">
        <v>0</v>
      </c>
      <c r="L147" s="10">
        <f t="shared" si="13"/>
        <v>23828</v>
      </c>
      <c r="M147" s="18">
        <f t="shared" si="14"/>
        <v>0</v>
      </c>
    </row>
    <row r="148" spans="1:13" x14ac:dyDescent="0.25">
      <c r="A148" s="27" t="s">
        <v>24</v>
      </c>
      <c r="B148" s="37">
        <v>44993</v>
      </c>
      <c r="C148" s="19">
        <v>78798</v>
      </c>
      <c r="D148" s="33" t="s">
        <v>15</v>
      </c>
      <c r="E148" s="16" t="s">
        <v>20</v>
      </c>
      <c r="F148" s="16">
        <v>11.5</v>
      </c>
      <c r="G148" s="16">
        <v>0</v>
      </c>
      <c r="H148" s="17">
        <v>1765</v>
      </c>
      <c r="I148" s="17">
        <v>1765</v>
      </c>
      <c r="J148" s="17">
        <f t="shared" si="12"/>
        <v>20297.5</v>
      </c>
      <c r="K148" s="28">
        <v>0</v>
      </c>
      <c r="L148" s="10">
        <f t="shared" si="13"/>
        <v>20297.5</v>
      </c>
      <c r="M148" s="18">
        <f t="shared" si="14"/>
        <v>0</v>
      </c>
    </row>
    <row r="149" spans="1:13" x14ac:dyDescent="0.25">
      <c r="A149" s="27" t="s">
        <v>24</v>
      </c>
      <c r="B149" s="37">
        <v>44993</v>
      </c>
      <c r="C149" s="19">
        <v>78799</v>
      </c>
      <c r="D149" s="15" t="s">
        <v>33</v>
      </c>
      <c r="E149" s="16" t="s">
        <v>17</v>
      </c>
      <c r="F149" s="16">
        <v>5</v>
      </c>
      <c r="G149" s="16">
        <v>0</v>
      </c>
      <c r="H149" s="17">
        <v>2026.44</v>
      </c>
      <c r="I149" s="17">
        <v>1926</v>
      </c>
      <c r="J149" s="17">
        <f t="shared" si="12"/>
        <v>10132.200000000001</v>
      </c>
      <c r="K149" s="28">
        <f t="shared" ref="K149:K162" si="16">+J149*0.16</f>
        <v>1621.152</v>
      </c>
      <c r="L149" s="10">
        <f t="shared" si="13"/>
        <v>0</v>
      </c>
      <c r="M149" s="18">
        <f t="shared" si="14"/>
        <v>11753.352000000001</v>
      </c>
    </row>
    <row r="150" spans="1:13" x14ac:dyDescent="0.25">
      <c r="A150" s="27" t="s">
        <v>14</v>
      </c>
      <c r="B150" s="37">
        <v>44993</v>
      </c>
      <c r="C150" s="19">
        <v>78800</v>
      </c>
      <c r="D150" s="15" t="s">
        <v>15</v>
      </c>
      <c r="E150" s="16" t="s">
        <v>17</v>
      </c>
      <c r="F150" s="16">
        <v>5.5</v>
      </c>
      <c r="G150" s="16">
        <v>0</v>
      </c>
      <c r="H150" s="17">
        <v>1926</v>
      </c>
      <c r="I150" s="17">
        <v>1926</v>
      </c>
      <c r="J150" s="17">
        <f t="shared" si="12"/>
        <v>10593</v>
      </c>
      <c r="K150" s="28">
        <f t="shared" si="16"/>
        <v>1694.88</v>
      </c>
      <c r="L150" s="10">
        <f t="shared" si="13"/>
        <v>0</v>
      </c>
      <c r="M150" s="18">
        <f t="shared" si="14"/>
        <v>12287.880000000001</v>
      </c>
    </row>
    <row r="151" spans="1:13" x14ac:dyDescent="0.25">
      <c r="A151" s="27" t="s">
        <v>24</v>
      </c>
      <c r="B151" s="37">
        <v>44993</v>
      </c>
      <c r="C151" s="19">
        <v>78801</v>
      </c>
      <c r="D151" s="15" t="s">
        <v>15</v>
      </c>
      <c r="E151" s="16" t="s">
        <v>17</v>
      </c>
      <c r="F151" s="16">
        <v>14</v>
      </c>
      <c r="G151" s="16">
        <v>0</v>
      </c>
      <c r="H151" s="17">
        <v>1926</v>
      </c>
      <c r="I151" s="17">
        <v>1926</v>
      </c>
      <c r="J151" s="17">
        <f t="shared" si="12"/>
        <v>26964</v>
      </c>
      <c r="K151" s="28">
        <f t="shared" si="16"/>
        <v>4314.24</v>
      </c>
      <c r="L151" s="10">
        <f t="shared" si="13"/>
        <v>0</v>
      </c>
      <c r="M151" s="18">
        <f t="shared" si="14"/>
        <v>31278.239999999998</v>
      </c>
    </row>
    <row r="152" spans="1:13" x14ac:dyDescent="0.25">
      <c r="A152" s="27" t="s">
        <v>22</v>
      </c>
      <c r="B152" s="37">
        <v>44993</v>
      </c>
      <c r="C152" s="19">
        <v>78802</v>
      </c>
      <c r="D152" s="33" t="s">
        <v>15</v>
      </c>
      <c r="E152" s="16" t="s">
        <v>17</v>
      </c>
      <c r="F152" s="16">
        <v>30</v>
      </c>
      <c r="G152" s="16">
        <v>0</v>
      </c>
      <c r="H152" s="17">
        <v>2088.2399999999998</v>
      </c>
      <c r="I152" s="17">
        <v>1926</v>
      </c>
      <c r="J152" s="17">
        <f t="shared" si="12"/>
        <v>62647.199999999997</v>
      </c>
      <c r="K152" s="28">
        <f t="shared" si="16"/>
        <v>10023.552</v>
      </c>
      <c r="L152" s="10">
        <f t="shared" si="13"/>
        <v>0</v>
      </c>
      <c r="M152" s="18">
        <f t="shared" si="14"/>
        <v>72670.751999999993</v>
      </c>
    </row>
    <row r="153" spans="1:13" x14ac:dyDescent="0.25">
      <c r="A153" s="27" t="s">
        <v>22</v>
      </c>
      <c r="B153" s="37">
        <v>44995</v>
      </c>
      <c r="C153" s="19">
        <v>78803</v>
      </c>
      <c r="D153" s="33" t="s">
        <v>15</v>
      </c>
      <c r="E153" s="16" t="s">
        <v>38</v>
      </c>
      <c r="F153" s="16">
        <v>16</v>
      </c>
      <c r="G153" s="16">
        <v>0</v>
      </c>
      <c r="H153" s="17">
        <v>2210</v>
      </c>
      <c r="I153" s="17">
        <v>1765</v>
      </c>
      <c r="J153" s="17">
        <f t="shared" si="12"/>
        <v>35360</v>
      </c>
      <c r="K153" s="28">
        <f t="shared" si="16"/>
        <v>5657.6</v>
      </c>
      <c r="L153" s="10">
        <f t="shared" si="13"/>
        <v>0</v>
      </c>
      <c r="M153" s="18">
        <f t="shared" si="14"/>
        <v>41017.599999999999</v>
      </c>
    </row>
    <row r="154" spans="1:13" x14ac:dyDescent="0.25">
      <c r="A154" s="27" t="s">
        <v>14</v>
      </c>
      <c r="B154" s="37">
        <v>44994</v>
      </c>
      <c r="C154" s="19">
        <v>78804</v>
      </c>
      <c r="D154" s="15" t="s">
        <v>18</v>
      </c>
      <c r="E154" s="16" t="s">
        <v>20</v>
      </c>
      <c r="F154" s="16">
        <v>8</v>
      </c>
      <c r="G154" s="16">
        <v>0</v>
      </c>
      <c r="H154" s="17">
        <v>1555</v>
      </c>
      <c r="I154" s="17">
        <v>1555</v>
      </c>
      <c r="J154" s="17">
        <f t="shared" si="12"/>
        <v>12440</v>
      </c>
      <c r="K154" s="28">
        <f t="shared" si="16"/>
        <v>1990.4</v>
      </c>
      <c r="L154" s="10">
        <f t="shared" si="13"/>
        <v>0</v>
      </c>
      <c r="M154" s="18">
        <f t="shared" si="14"/>
        <v>14430.4</v>
      </c>
    </row>
    <row r="155" spans="1:13" x14ac:dyDescent="0.25">
      <c r="A155" s="27" t="s">
        <v>14</v>
      </c>
      <c r="B155" s="37">
        <v>44993</v>
      </c>
      <c r="C155" s="19">
        <v>78805</v>
      </c>
      <c r="D155" s="15" t="s">
        <v>18</v>
      </c>
      <c r="E155" s="16" t="s">
        <v>20</v>
      </c>
      <c r="F155" s="32">
        <v>8</v>
      </c>
      <c r="G155" s="32">
        <v>0</v>
      </c>
      <c r="H155" s="17">
        <v>1555</v>
      </c>
      <c r="I155" s="17">
        <v>1555</v>
      </c>
      <c r="J155" s="17">
        <f t="shared" si="12"/>
        <v>12440</v>
      </c>
      <c r="K155" s="28">
        <f t="shared" si="16"/>
        <v>1990.4</v>
      </c>
      <c r="L155" s="10">
        <f t="shared" si="13"/>
        <v>0</v>
      </c>
      <c r="M155" s="18">
        <f t="shared" si="14"/>
        <v>14430.4</v>
      </c>
    </row>
    <row r="156" spans="1:13" x14ac:dyDescent="0.25">
      <c r="A156" s="27" t="s">
        <v>14</v>
      </c>
      <c r="B156" s="37">
        <v>44993</v>
      </c>
      <c r="C156" s="19">
        <v>78806</v>
      </c>
      <c r="D156" s="33" t="s">
        <v>18</v>
      </c>
      <c r="E156" s="16" t="s">
        <v>20</v>
      </c>
      <c r="F156" s="16">
        <v>9</v>
      </c>
      <c r="G156" s="16">
        <v>0</v>
      </c>
      <c r="H156" s="17">
        <v>1555</v>
      </c>
      <c r="I156" s="17">
        <v>1555</v>
      </c>
      <c r="J156" s="17">
        <f t="shared" si="12"/>
        <v>13995</v>
      </c>
      <c r="K156" s="28">
        <f t="shared" si="16"/>
        <v>2239.2000000000003</v>
      </c>
      <c r="L156" s="10">
        <f t="shared" si="13"/>
        <v>0</v>
      </c>
      <c r="M156" s="18">
        <f t="shared" si="14"/>
        <v>16234.2</v>
      </c>
    </row>
    <row r="157" spans="1:13" x14ac:dyDescent="0.25">
      <c r="A157" s="27" t="s">
        <v>22</v>
      </c>
      <c r="B157" s="37">
        <v>44993</v>
      </c>
      <c r="C157" s="19">
        <v>78807</v>
      </c>
      <c r="D157" s="33" t="s">
        <v>18</v>
      </c>
      <c r="E157" s="16" t="s">
        <v>35</v>
      </c>
      <c r="F157" s="32">
        <v>7.5</v>
      </c>
      <c r="G157" s="32">
        <v>0</v>
      </c>
      <c r="H157" s="17">
        <v>1533</v>
      </c>
      <c r="I157" s="17">
        <v>1533</v>
      </c>
      <c r="J157" s="17">
        <f t="shared" si="12"/>
        <v>11497.5</v>
      </c>
      <c r="K157" s="28">
        <f t="shared" si="16"/>
        <v>1839.6000000000001</v>
      </c>
      <c r="L157" s="10">
        <f t="shared" si="13"/>
        <v>0</v>
      </c>
      <c r="M157" s="18">
        <f t="shared" si="14"/>
        <v>13337.1</v>
      </c>
    </row>
    <row r="158" spans="1:13" x14ac:dyDescent="0.25">
      <c r="A158" s="27" t="s">
        <v>22</v>
      </c>
      <c r="B158" s="37">
        <v>44994</v>
      </c>
      <c r="C158" s="19">
        <v>78808</v>
      </c>
      <c r="D158" s="15" t="s">
        <v>18</v>
      </c>
      <c r="E158" s="16" t="s">
        <v>21</v>
      </c>
      <c r="F158" s="16">
        <v>4</v>
      </c>
      <c r="G158" s="16">
        <v>0</v>
      </c>
      <c r="H158" s="17">
        <v>1533</v>
      </c>
      <c r="I158" s="17">
        <v>1533</v>
      </c>
      <c r="J158" s="17">
        <f t="shared" si="12"/>
        <v>6132</v>
      </c>
      <c r="K158" s="28">
        <f t="shared" si="16"/>
        <v>981.12</v>
      </c>
      <c r="L158" s="10">
        <f t="shared" si="13"/>
        <v>0</v>
      </c>
      <c r="M158" s="18">
        <f t="shared" si="14"/>
        <v>7113.12</v>
      </c>
    </row>
    <row r="159" spans="1:13" x14ac:dyDescent="0.25">
      <c r="A159" s="27" t="s">
        <v>24</v>
      </c>
      <c r="B159" s="37">
        <v>44994</v>
      </c>
      <c r="C159" s="19">
        <v>78809</v>
      </c>
      <c r="D159" s="15" t="s">
        <v>18</v>
      </c>
      <c r="E159" s="16" t="s">
        <v>20</v>
      </c>
      <c r="F159" s="16">
        <v>4</v>
      </c>
      <c r="G159" s="16">
        <v>0</v>
      </c>
      <c r="H159" s="17">
        <v>1555</v>
      </c>
      <c r="I159" s="17">
        <v>1555</v>
      </c>
      <c r="J159" s="17">
        <f t="shared" si="12"/>
        <v>6220</v>
      </c>
      <c r="K159" s="28">
        <f t="shared" si="16"/>
        <v>995.2</v>
      </c>
      <c r="L159" s="10">
        <f t="shared" si="13"/>
        <v>0</v>
      </c>
      <c r="M159" s="18">
        <f t="shared" si="14"/>
        <v>7215.2</v>
      </c>
    </row>
    <row r="160" spans="1:13" x14ac:dyDescent="0.25">
      <c r="A160" s="27" t="s">
        <v>22</v>
      </c>
      <c r="B160" s="37">
        <v>44993</v>
      </c>
      <c r="C160" s="19">
        <v>78810</v>
      </c>
      <c r="D160" s="15" t="s">
        <v>18</v>
      </c>
      <c r="E160" s="16" t="s">
        <v>20</v>
      </c>
      <c r="F160" s="32">
        <v>5.5</v>
      </c>
      <c r="G160" s="32">
        <v>0</v>
      </c>
      <c r="H160" s="17">
        <v>1555</v>
      </c>
      <c r="I160" s="17">
        <v>1555</v>
      </c>
      <c r="J160" s="17">
        <f t="shared" si="12"/>
        <v>8552.5</v>
      </c>
      <c r="K160" s="28">
        <f t="shared" si="16"/>
        <v>1368.4</v>
      </c>
      <c r="L160" s="10">
        <f t="shared" si="13"/>
        <v>0</v>
      </c>
      <c r="M160" s="18">
        <f t="shared" si="14"/>
        <v>9920.9</v>
      </c>
    </row>
    <row r="161" spans="1:13" x14ac:dyDescent="0.25">
      <c r="A161" s="27" t="s">
        <v>22</v>
      </c>
      <c r="B161" s="37">
        <v>44993</v>
      </c>
      <c r="C161" s="19">
        <v>78811</v>
      </c>
      <c r="D161" s="15" t="s">
        <v>18</v>
      </c>
      <c r="E161" s="16" t="s">
        <v>20</v>
      </c>
      <c r="F161" s="32">
        <v>7.5</v>
      </c>
      <c r="G161" s="32">
        <v>0</v>
      </c>
      <c r="H161" s="17">
        <v>1555</v>
      </c>
      <c r="I161" s="17">
        <v>1555</v>
      </c>
      <c r="J161" s="17">
        <f t="shared" si="12"/>
        <v>11662.5</v>
      </c>
      <c r="K161" s="28">
        <f t="shared" si="16"/>
        <v>1866</v>
      </c>
      <c r="L161" s="10">
        <f t="shared" si="13"/>
        <v>0</v>
      </c>
      <c r="M161" s="18">
        <f t="shared" si="14"/>
        <v>13528.5</v>
      </c>
    </row>
    <row r="162" spans="1:13" x14ac:dyDescent="0.25">
      <c r="A162" s="27" t="s">
        <v>14</v>
      </c>
      <c r="B162" s="37">
        <v>44992</v>
      </c>
      <c r="C162" s="19">
        <v>78812</v>
      </c>
      <c r="D162" s="15" t="s">
        <v>15</v>
      </c>
      <c r="E162" s="16" t="s">
        <v>17</v>
      </c>
      <c r="F162" s="32">
        <v>118.5</v>
      </c>
      <c r="G162" s="32">
        <v>0</v>
      </c>
      <c r="H162" s="17">
        <f>243734.5/F162</f>
        <v>2056.831223628692</v>
      </c>
      <c r="I162" s="17">
        <v>1923</v>
      </c>
      <c r="J162" s="17">
        <f t="shared" si="12"/>
        <v>243734.5</v>
      </c>
      <c r="K162" s="28">
        <f t="shared" si="16"/>
        <v>38997.520000000004</v>
      </c>
      <c r="L162" s="10">
        <f t="shared" si="13"/>
        <v>0</v>
      </c>
      <c r="M162" s="18">
        <f t="shared" si="14"/>
        <v>282732.02</v>
      </c>
    </row>
    <row r="163" spans="1:13" x14ac:dyDescent="0.25">
      <c r="A163" s="27" t="s">
        <v>14</v>
      </c>
      <c r="B163" s="37">
        <v>44992</v>
      </c>
      <c r="C163" s="19">
        <v>78813</v>
      </c>
      <c r="D163" s="33" t="s">
        <v>15</v>
      </c>
      <c r="E163" s="16" t="s">
        <v>17</v>
      </c>
      <c r="F163" s="32">
        <v>14</v>
      </c>
      <c r="G163" s="32">
        <v>0</v>
      </c>
      <c r="H163" s="17">
        <v>1923</v>
      </c>
      <c r="I163" s="17">
        <v>1923</v>
      </c>
      <c r="J163" s="17">
        <f t="shared" si="12"/>
        <v>26922</v>
      </c>
      <c r="K163" s="28">
        <v>0</v>
      </c>
      <c r="L163" s="10">
        <f t="shared" si="13"/>
        <v>26922</v>
      </c>
      <c r="M163" s="18">
        <f t="shared" si="14"/>
        <v>0</v>
      </c>
    </row>
    <row r="164" spans="1:13" x14ac:dyDescent="0.25">
      <c r="A164" s="27" t="s">
        <v>24</v>
      </c>
      <c r="B164" s="37">
        <v>44992</v>
      </c>
      <c r="C164" s="19">
        <v>78814</v>
      </c>
      <c r="D164" s="33" t="s">
        <v>15</v>
      </c>
      <c r="E164" s="16" t="s">
        <v>26</v>
      </c>
      <c r="F164" s="32">
        <v>6</v>
      </c>
      <c r="G164" s="48">
        <v>0</v>
      </c>
      <c r="H164" s="17">
        <v>2050</v>
      </c>
      <c r="I164" s="17">
        <v>1765</v>
      </c>
      <c r="J164" s="17">
        <f t="shared" si="12"/>
        <v>12300</v>
      </c>
      <c r="K164" s="28">
        <v>0</v>
      </c>
      <c r="L164" s="10">
        <f t="shared" si="13"/>
        <v>12300</v>
      </c>
      <c r="M164" s="18">
        <f t="shared" si="14"/>
        <v>0</v>
      </c>
    </row>
    <row r="165" spans="1:13" x14ac:dyDescent="0.25">
      <c r="A165" s="27" t="s">
        <v>22</v>
      </c>
      <c r="B165" s="37">
        <v>44993</v>
      </c>
      <c r="C165" s="19">
        <v>78858</v>
      </c>
      <c r="D165" s="15" t="s">
        <v>15</v>
      </c>
      <c r="E165" s="16" t="s">
        <v>20</v>
      </c>
      <c r="F165" s="32">
        <v>4</v>
      </c>
      <c r="G165" s="32">
        <v>0</v>
      </c>
      <c r="H165" s="17">
        <v>1765</v>
      </c>
      <c r="I165" s="17">
        <v>1765</v>
      </c>
      <c r="J165" s="17">
        <f t="shared" si="12"/>
        <v>7060</v>
      </c>
      <c r="K165" s="28">
        <v>0</v>
      </c>
      <c r="L165" s="10">
        <f t="shared" si="13"/>
        <v>7060</v>
      </c>
      <c r="M165" s="18">
        <f t="shared" si="14"/>
        <v>0</v>
      </c>
    </row>
    <row r="166" spans="1:13" ht="37.5" customHeight="1" x14ac:dyDescent="0.25">
      <c r="A166" s="27" t="s">
        <v>22</v>
      </c>
      <c r="B166" s="37">
        <v>44993</v>
      </c>
      <c r="C166" s="19">
        <v>78859</v>
      </c>
      <c r="D166" s="15" t="s">
        <v>15</v>
      </c>
      <c r="E166" s="16" t="s">
        <v>20</v>
      </c>
      <c r="F166" s="32">
        <v>4</v>
      </c>
      <c r="G166" s="32">
        <v>0</v>
      </c>
      <c r="H166" s="17">
        <v>1765</v>
      </c>
      <c r="I166" s="17">
        <v>1765</v>
      </c>
      <c r="J166" s="17">
        <f t="shared" si="12"/>
        <v>7060</v>
      </c>
      <c r="K166" s="28">
        <v>0</v>
      </c>
      <c r="L166" s="10">
        <f t="shared" si="13"/>
        <v>7060</v>
      </c>
      <c r="M166" s="18">
        <f t="shared" si="14"/>
        <v>0</v>
      </c>
    </row>
    <row r="167" spans="1:13" ht="27" customHeight="1" x14ac:dyDescent="0.25">
      <c r="A167" s="27" t="s">
        <v>14</v>
      </c>
      <c r="B167" s="37">
        <v>44994</v>
      </c>
      <c r="C167" s="19">
        <v>78860</v>
      </c>
      <c r="D167" s="33" t="s">
        <v>18</v>
      </c>
      <c r="E167" s="16" t="s">
        <v>20</v>
      </c>
      <c r="F167" s="16">
        <v>9</v>
      </c>
      <c r="G167" s="16">
        <v>0</v>
      </c>
      <c r="H167" s="17">
        <v>1555</v>
      </c>
      <c r="I167" s="17">
        <v>1555</v>
      </c>
      <c r="J167" s="17">
        <f t="shared" si="12"/>
        <v>13995</v>
      </c>
      <c r="K167" s="28">
        <f t="shared" ref="K167:K177" si="17">+J167*0.16</f>
        <v>2239.2000000000003</v>
      </c>
      <c r="L167" s="10">
        <f t="shared" si="13"/>
        <v>0</v>
      </c>
      <c r="M167" s="18">
        <f t="shared" si="14"/>
        <v>16234.2</v>
      </c>
    </row>
    <row r="168" spans="1:13" x14ac:dyDescent="0.25">
      <c r="A168" s="27" t="s">
        <v>14</v>
      </c>
      <c r="B168" s="37">
        <v>44994</v>
      </c>
      <c r="C168" s="19">
        <v>78861</v>
      </c>
      <c r="D168" s="33" t="s">
        <v>18</v>
      </c>
      <c r="E168" s="16" t="s">
        <v>20</v>
      </c>
      <c r="F168" s="16">
        <v>9</v>
      </c>
      <c r="G168" s="16">
        <v>0</v>
      </c>
      <c r="H168" s="17">
        <v>1555</v>
      </c>
      <c r="I168" s="17">
        <v>1555</v>
      </c>
      <c r="J168" s="17">
        <f t="shared" si="12"/>
        <v>13995</v>
      </c>
      <c r="K168" s="28">
        <f t="shared" si="17"/>
        <v>2239.2000000000003</v>
      </c>
      <c r="L168" s="10">
        <f t="shared" si="13"/>
        <v>0</v>
      </c>
      <c r="M168" s="18">
        <f t="shared" si="14"/>
        <v>16234.2</v>
      </c>
    </row>
    <row r="169" spans="1:13" x14ac:dyDescent="0.25">
      <c r="A169" s="27" t="s">
        <v>14</v>
      </c>
      <c r="B169" s="37">
        <v>44999</v>
      </c>
      <c r="C169" s="25">
        <v>78862</v>
      </c>
      <c r="D169" s="15" t="s">
        <v>18</v>
      </c>
      <c r="E169" s="16" t="s">
        <v>26</v>
      </c>
      <c r="F169" s="16">
        <v>10.5</v>
      </c>
      <c r="G169" s="16">
        <v>10.5</v>
      </c>
      <c r="H169" s="17">
        <f>1555+243</f>
        <v>1798</v>
      </c>
      <c r="I169" s="17">
        <v>1555</v>
      </c>
      <c r="J169" s="17">
        <f t="shared" si="12"/>
        <v>18879</v>
      </c>
      <c r="K169" s="28">
        <f t="shared" si="17"/>
        <v>3020.64</v>
      </c>
      <c r="L169" s="10">
        <f t="shared" si="13"/>
        <v>0</v>
      </c>
      <c r="M169" s="18">
        <f t="shared" si="14"/>
        <v>21899.64</v>
      </c>
    </row>
    <row r="170" spans="1:13" x14ac:dyDescent="0.25">
      <c r="A170" s="27" t="s">
        <v>24</v>
      </c>
      <c r="B170" s="37">
        <v>44994</v>
      </c>
      <c r="C170" s="19">
        <v>78863</v>
      </c>
      <c r="D170" s="15" t="s">
        <v>18</v>
      </c>
      <c r="E170" s="16" t="s">
        <v>26</v>
      </c>
      <c r="F170" s="16">
        <v>3</v>
      </c>
      <c r="G170" s="16">
        <v>3</v>
      </c>
      <c r="H170" s="17">
        <v>1798</v>
      </c>
      <c r="I170" s="17">
        <v>1555</v>
      </c>
      <c r="J170" s="17">
        <f t="shared" si="12"/>
        <v>5394</v>
      </c>
      <c r="K170" s="28">
        <f t="shared" si="17"/>
        <v>863.04</v>
      </c>
      <c r="L170" s="10">
        <f t="shared" si="13"/>
        <v>0</v>
      </c>
      <c r="M170" s="18">
        <f t="shared" si="14"/>
        <v>6257.04</v>
      </c>
    </row>
    <row r="171" spans="1:13" x14ac:dyDescent="0.25">
      <c r="A171" s="27" t="s">
        <v>24</v>
      </c>
      <c r="B171" s="37">
        <v>44994</v>
      </c>
      <c r="C171" s="19">
        <v>78864</v>
      </c>
      <c r="D171" s="15" t="s">
        <v>18</v>
      </c>
      <c r="E171" s="16" t="s">
        <v>26</v>
      </c>
      <c r="F171" s="16">
        <v>14.5</v>
      </c>
      <c r="G171" s="59">
        <v>14.5</v>
      </c>
      <c r="H171" s="17">
        <v>1798</v>
      </c>
      <c r="I171" s="17">
        <v>1555</v>
      </c>
      <c r="J171" s="17">
        <f t="shared" si="12"/>
        <v>26071</v>
      </c>
      <c r="K171" s="28">
        <f t="shared" si="17"/>
        <v>4171.3599999999997</v>
      </c>
      <c r="L171" s="10">
        <f t="shared" si="13"/>
        <v>0</v>
      </c>
      <c r="M171" s="18">
        <f t="shared" si="14"/>
        <v>30242.36</v>
      </c>
    </row>
    <row r="172" spans="1:13" x14ac:dyDescent="0.25">
      <c r="A172" s="27" t="s">
        <v>24</v>
      </c>
      <c r="B172" s="37">
        <v>44994</v>
      </c>
      <c r="C172" s="19">
        <v>78865</v>
      </c>
      <c r="D172" s="15" t="s">
        <v>18</v>
      </c>
      <c r="E172" s="16" t="s">
        <v>20</v>
      </c>
      <c r="F172" s="16">
        <v>15</v>
      </c>
      <c r="G172" s="16">
        <v>0</v>
      </c>
      <c r="H172" s="17">
        <v>1555</v>
      </c>
      <c r="I172" s="17">
        <v>1555</v>
      </c>
      <c r="J172" s="17">
        <f t="shared" si="12"/>
        <v>23325</v>
      </c>
      <c r="K172" s="28">
        <f t="shared" si="17"/>
        <v>3732</v>
      </c>
      <c r="L172" s="10">
        <f t="shared" si="13"/>
        <v>0</v>
      </c>
      <c r="M172" s="18">
        <f t="shared" si="14"/>
        <v>27057</v>
      </c>
    </row>
    <row r="173" spans="1:13" x14ac:dyDescent="0.25">
      <c r="A173" s="27" t="s">
        <v>22</v>
      </c>
      <c r="B173" s="37">
        <v>44995</v>
      </c>
      <c r="C173" s="19">
        <v>78866</v>
      </c>
      <c r="D173" s="15" t="s">
        <v>18</v>
      </c>
      <c r="E173" s="16" t="s">
        <v>21</v>
      </c>
      <c r="F173" s="16">
        <v>4</v>
      </c>
      <c r="G173" s="16">
        <v>0</v>
      </c>
      <c r="H173" s="17">
        <v>1533</v>
      </c>
      <c r="I173" s="17">
        <v>1533</v>
      </c>
      <c r="J173" s="17">
        <f t="shared" si="12"/>
        <v>6132</v>
      </c>
      <c r="K173" s="28">
        <f t="shared" si="17"/>
        <v>981.12</v>
      </c>
      <c r="L173" s="10">
        <f t="shared" si="13"/>
        <v>0</v>
      </c>
      <c r="M173" s="18">
        <f t="shared" si="14"/>
        <v>7113.12</v>
      </c>
    </row>
    <row r="174" spans="1:13" x14ac:dyDescent="0.25">
      <c r="A174" s="27" t="s">
        <v>22</v>
      </c>
      <c r="B174" s="37">
        <v>44994</v>
      </c>
      <c r="C174" s="19">
        <v>78867</v>
      </c>
      <c r="D174" s="15" t="s">
        <v>18</v>
      </c>
      <c r="E174" s="16" t="s">
        <v>19</v>
      </c>
      <c r="F174" s="16">
        <v>4</v>
      </c>
      <c r="G174" s="16">
        <v>0</v>
      </c>
      <c r="H174" s="17">
        <v>1366</v>
      </c>
      <c r="I174" s="17">
        <v>1366</v>
      </c>
      <c r="J174" s="17">
        <f t="shared" si="12"/>
        <v>5464</v>
      </c>
      <c r="K174" s="28">
        <f t="shared" si="17"/>
        <v>874.24</v>
      </c>
      <c r="L174" s="10">
        <f t="shared" si="13"/>
        <v>0</v>
      </c>
      <c r="M174" s="18">
        <f t="shared" si="14"/>
        <v>6338.24</v>
      </c>
    </row>
    <row r="175" spans="1:13" x14ac:dyDescent="0.25">
      <c r="A175" s="27" t="s">
        <v>22</v>
      </c>
      <c r="B175" s="37">
        <v>44994</v>
      </c>
      <c r="C175" s="19">
        <v>78868</v>
      </c>
      <c r="D175" s="15" t="s">
        <v>18</v>
      </c>
      <c r="E175" s="16" t="s">
        <v>19</v>
      </c>
      <c r="F175" s="16">
        <v>4</v>
      </c>
      <c r="G175" s="16">
        <v>0</v>
      </c>
      <c r="H175" s="17">
        <v>1366</v>
      </c>
      <c r="I175" s="17">
        <v>1366</v>
      </c>
      <c r="J175" s="17">
        <f t="shared" si="12"/>
        <v>5464</v>
      </c>
      <c r="K175" s="28">
        <f t="shared" si="17"/>
        <v>874.24</v>
      </c>
      <c r="L175" s="10">
        <f t="shared" si="13"/>
        <v>0</v>
      </c>
      <c r="M175" s="18">
        <f t="shared" si="14"/>
        <v>6338.24</v>
      </c>
    </row>
    <row r="176" spans="1:13" x14ac:dyDescent="0.25">
      <c r="A176" s="36" t="s">
        <v>22</v>
      </c>
      <c r="B176" s="37">
        <v>44994</v>
      </c>
      <c r="C176" s="19">
        <v>78869</v>
      </c>
      <c r="D176" s="15" t="s">
        <v>18</v>
      </c>
      <c r="E176" s="16" t="s">
        <v>20</v>
      </c>
      <c r="F176" s="16">
        <v>5</v>
      </c>
      <c r="G176" s="16">
        <v>0</v>
      </c>
      <c r="H176" s="17">
        <v>1555</v>
      </c>
      <c r="I176" s="17">
        <v>1555</v>
      </c>
      <c r="J176" s="17">
        <f t="shared" si="12"/>
        <v>7775</v>
      </c>
      <c r="K176" s="28">
        <f t="shared" si="17"/>
        <v>1244</v>
      </c>
      <c r="L176" s="10">
        <f t="shared" si="13"/>
        <v>0</v>
      </c>
      <c r="M176" s="18">
        <f t="shared" si="14"/>
        <v>9019</v>
      </c>
    </row>
    <row r="177" spans="1:13" x14ac:dyDescent="0.25">
      <c r="A177" s="36" t="s">
        <v>22</v>
      </c>
      <c r="B177" s="37">
        <v>45000</v>
      </c>
      <c r="C177" s="19">
        <v>78870</v>
      </c>
      <c r="D177" s="15" t="s">
        <v>18</v>
      </c>
      <c r="E177" s="16" t="s">
        <v>20</v>
      </c>
      <c r="F177" s="16">
        <v>6</v>
      </c>
      <c r="G177" s="16">
        <v>0</v>
      </c>
      <c r="H177" s="17">
        <v>1555</v>
      </c>
      <c r="I177" s="17">
        <v>1555</v>
      </c>
      <c r="J177" s="17">
        <f t="shared" si="12"/>
        <v>9330</v>
      </c>
      <c r="K177" s="28">
        <f t="shared" si="17"/>
        <v>1492.8</v>
      </c>
      <c r="L177" s="10">
        <f t="shared" si="13"/>
        <v>0</v>
      </c>
      <c r="M177" s="18">
        <f t="shared" si="14"/>
        <v>10822.8</v>
      </c>
    </row>
    <row r="178" spans="1:13" x14ac:dyDescent="0.25">
      <c r="A178" s="36" t="s">
        <v>22</v>
      </c>
      <c r="B178" s="37">
        <v>44994</v>
      </c>
      <c r="C178" s="19">
        <v>78871</v>
      </c>
      <c r="D178" s="15" t="s">
        <v>15</v>
      </c>
      <c r="E178" s="16" t="s">
        <v>21</v>
      </c>
      <c r="F178" s="16">
        <v>14</v>
      </c>
      <c r="G178" s="16">
        <v>0</v>
      </c>
      <c r="H178" s="17">
        <v>1702</v>
      </c>
      <c r="I178" s="17">
        <v>1702</v>
      </c>
      <c r="J178" s="17">
        <f t="shared" si="12"/>
        <v>23828</v>
      </c>
      <c r="K178" s="28">
        <v>0</v>
      </c>
      <c r="L178" s="10">
        <f t="shared" si="13"/>
        <v>23828</v>
      </c>
      <c r="M178" s="18">
        <f t="shared" si="14"/>
        <v>0</v>
      </c>
    </row>
    <row r="179" spans="1:13" x14ac:dyDescent="0.25">
      <c r="A179" s="36" t="s">
        <v>22</v>
      </c>
      <c r="B179" s="37">
        <v>44994</v>
      </c>
      <c r="C179" s="19">
        <v>78873</v>
      </c>
      <c r="D179" s="15" t="s">
        <v>15</v>
      </c>
      <c r="E179" s="16" t="s">
        <v>30</v>
      </c>
      <c r="F179" s="16">
        <v>10</v>
      </c>
      <c r="G179" s="16">
        <v>10</v>
      </c>
      <c r="H179" s="17">
        <v>2388.2399999999998</v>
      </c>
      <c r="I179" s="17">
        <v>1926</v>
      </c>
      <c r="J179" s="17">
        <f t="shared" si="12"/>
        <v>23882.399999999998</v>
      </c>
      <c r="K179" s="28">
        <f t="shared" ref="K179:K184" si="18">+J179*0.16</f>
        <v>3821.1839999999997</v>
      </c>
      <c r="L179" s="10">
        <f t="shared" si="13"/>
        <v>0</v>
      </c>
      <c r="M179" s="18">
        <f t="shared" si="14"/>
        <v>27703.583999999999</v>
      </c>
    </row>
    <row r="180" spans="1:13" x14ac:dyDescent="0.25">
      <c r="A180" s="36" t="s">
        <v>24</v>
      </c>
      <c r="B180" s="37">
        <v>44994</v>
      </c>
      <c r="C180" s="19">
        <v>78874</v>
      </c>
      <c r="D180" s="15" t="s">
        <v>15</v>
      </c>
      <c r="E180" s="16" t="s">
        <v>17</v>
      </c>
      <c r="F180" s="16">
        <v>14</v>
      </c>
      <c r="G180" s="16">
        <v>0</v>
      </c>
      <c r="H180" s="17">
        <v>2088.2399999999998</v>
      </c>
      <c r="I180" s="17">
        <v>1926</v>
      </c>
      <c r="J180" s="17">
        <f t="shared" si="12"/>
        <v>29235.359999999997</v>
      </c>
      <c r="K180" s="28">
        <f t="shared" si="18"/>
        <v>4677.6575999999995</v>
      </c>
      <c r="L180" s="10">
        <f t="shared" si="13"/>
        <v>0</v>
      </c>
      <c r="M180" s="18">
        <f t="shared" si="14"/>
        <v>33913.017599999999</v>
      </c>
    </row>
    <row r="181" spans="1:13" x14ac:dyDescent="0.25">
      <c r="A181" s="36" t="s">
        <v>14</v>
      </c>
      <c r="B181" s="37">
        <v>44994</v>
      </c>
      <c r="C181" s="19">
        <v>78875</v>
      </c>
      <c r="D181" s="15" t="s">
        <v>33</v>
      </c>
      <c r="E181" s="16" t="s">
        <v>36</v>
      </c>
      <c r="F181" s="16">
        <v>8</v>
      </c>
      <c r="G181" s="16">
        <v>10</v>
      </c>
      <c r="H181" s="17">
        <f>17264/F181</f>
        <v>2158</v>
      </c>
      <c r="I181" s="17">
        <v>1926</v>
      </c>
      <c r="J181" s="17">
        <f t="shared" si="12"/>
        <v>17264</v>
      </c>
      <c r="K181" s="28">
        <f t="shared" si="18"/>
        <v>2762.2400000000002</v>
      </c>
      <c r="L181" s="10">
        <f t="shared" si="13"/>
        <v>0</v>
      </c>
      <c r="M181" s="18">
        <f t="shared" si="14"/>
        <v>20026.240000000002</v>
      </c>
    </row>
    <row r="182" spans="1:13" x14ac:dyDescent="0.25">
      <c r="A182" s="36" t="s">
        <v>14</v>
      </c>
      <c r="B182" s="37">
        <v>44994</v>
      </c>
      <c r="C182" s="19">
        <v>78876</v>
      </c>
      <c r="D182" s="15" t="s">
        <v>15</v>
      </c>
      <c r="E182" s="16" t="s">
        <v>17</v>
      </c>
      <c r="F182" s="16">
        <v>10</v>
      </c>
      <c r="G182" s="47">
        <v>0</v>
      </c>
      <c r="H182" s="17">
        <v>1926</v>
      </c>
      <c r="I182" s="17">
        <v>1926</v>
      </c>
      <c r="J182" s="17">
        <f t="shared" si="12"/>
        <v>19260</v>
      </c>
      <c r="K182" s="28">
        <f t="shared" si="18"/>
        <v>3081.6</v>
      </c>
      <c r="L182" s="10">
        <f t="shared" si="13"/>
        <v>0</v>
      </c>
      <c r="M182" s="18">
        <f t="shared" si="14"/>
        <v>22341.599999999999</v>
      </c>
    </row>
    <row r="183" spans="1:13" x14ac:dyDescent="0.25">
      <c r="A183" s="36" t="s">
        <v>14</v>
      </c>
      <c r="B183" s="37">
        <v>44994</v>
      </c>
      <c r="C183" s="19">
        <v>78877</v>
      </c>
      <c r="D183" s="15" t="s">
        <v>15</v>
      </c>
      <c r="E183" s="16" t="s">
        <v>17</v>
      </c>
      <c r="F183" s="16">
        <v>5</v>
      </c>
      <c r="G183" s="16">
        <v>0</v>
      </c>
      <c r="H183" s="17">
        <v>1926</v>
      </c>
      <c r="I183" s="17">
        <v>1926</v>
      </c>
      <c r="J183" s="17">
        <f t="shared" si="12"/>
        <v>9630</v>
      </c>
      <c r="K183" s="28">
        <f t="shared" si="18"/>
        <v>1540.8</v>
      </c>
      <c r="L183" s="10">
        <f t="shared" si="13"/>
        <v>0</v>
      </c>
      <c r="M183" s="18">
        <f t="shared" si="14"/>
        <v>11170.8</v>
      </c>
    </row>
    <row r="184" spans="1:13" x14ac:dyDescent="0.25">
      <c r="A184" s="36" t="s">
        <v>24</v>
      </c>
      <c r="B184" s="37">
        <v>44994</v>
      </c>
      <c r="C184" s="19">
        <v>78878</v>
      </c>
      <c r="D184" s="15" t="s">
        <v>15</v>
      </c>
      <c r="E184" s="16" t="s">
        <v>17</v>
      </c>
      <c r="F184" s="16">
        <v>14</v>
      </c>
      <c r="G184" s="16">
        <v>0</v>
      </c>
      <c r="H184" s="17">
        <v>1926</v>
      </c>
      <c r="I184" s="17">
        <v>1926</v>
      </c>
      <c r="J184" s="17">
        <f t="shared" si="12"/>
        <v>26964</v>
      </c>
      <c r="K184" s="28">
        <f t="shared" si="18"/>
        <v>4314.24</v>
      </c>
      <c r="L184" s="10">
        <f t="shared" si="13"/>
        <v>0</v>
      </c>
      <c r="M184" s="18">
        <f t="shared" si="14"/>
        <v>31278.239999999998</v>
      </c>
    </row>
    <row r="185" spans="1:13" x14ac:dyDescent="0.25">
      <c r="A185" s="36" t="s">
        <v>24</v>
      </c>
      <c r="B185" s="37">
        <v>44994</v>
      </c>
      <c r="C185" s="19">
        <v>78879</v>
      </c>
      <c r="D185" s="15" t="s">
        <v>15</v>
      </c>
      <c r="E185" s="16" t="s">
        <v>17</v>
      </c>
      <c r="F185" s="16">
        <v>7</v>
      </c>
      <c r="G185" s="16">
        <v>0</v>
      </c>
      <c r="H185" s="17">
        <v>1765</v>
      </c>
      <c r="I185" s="17">
        <v>1765</v>
      </c>
      <c r="J185" s="17">
        <f t="shared" si="12"/>
        <v>12355</v>
      </c>
      <c r="K185" s="28">
        <v>0</v>
      </c>
      <c r="L185" s="10">
        <f t="shared" si="13"/>
        <v>12355</v>
      </c>
      <c r="M185" s="18">
        <f t="shared" si="14"/>
        <v>0</v>
      </c>
    </row>
    <row r="186" spans="1:13" x14ac:dyDescent="0.25">
      <c r="A186" s="36" t="s">
        <v>22</v>
      </c>
      <c r="B186" s="37">
        <v>44994</v>
      </c>
      <c r="C186" s="19">
        <v>78880</v>
      </c>
      <c r="D186" s="15" t="s">
        <v>15</v>
      </c>
      <c r="E186" s="16" t="s">
        <v>26</v>
      </c>
      <c r="F186" s="16">
        <v>19</v>
      </c>
      <c r="G186" s="16">
        <v>19</v>
      </c>
      <c r="H186" s="17">
        <v>2050</v>
      </c>
      <c r="I186" s="17">
        <v>1765</v>
      </c>
      <c r="J186" s="17">
        <f t="shared" si="12"/>
        <v>38950</v>
      </c>
      <c r="K186" s="28">
        <f>+J186*0.16</f>
        <v>6232</v>
      </c>
      <c r="L186" s="10">
        <f t="shared" si="13"/>
        <v>0</v>
      </c>
      <c r="M186" s="18">
        <f t="shared" si="14"/>
        <v>45182</v>
      </c>
    </row>
    <row r="187" spans="1:13" x14ac:dyDescent="0.25">
      <c r="A187" s="36" t="s">
        <v>14</v>
      </c>
      <c r="B187" s="37">
        <v>44993</v>
      </c>
      <c r="C187" s="19">
        <v>78881</v>
      </c>
      <c r="D187" s="15" t="s">
        <v>15</v>
      </c>
      <c r="E187" s="16" t="s">
        <v>26</v>
      </c>
      <c r="F187" s="16">
        <v>52</v>
      </c>
      <c r="G187" s="16">
        <v>52</v>
      </c>
      <c r="H187" s="17">
        <f>108480/F187</f>
        <v>2086.1538461538462</v>
      </c>
      <c r="I187" s="17">
        <v>1765</v>
      </c>
      <c r="J187" s="17">
        <f t="shared" si="12"/>
        <v>108480</v>
      </c>
      <c r="K187" s="28">
        <f>+J187*0.16</f>
        <v>17356.8</v>
      </c>
      <c r="L187" s="10">
        <f t="shared" si="13"/>
        <v>0</v>
      </c>
      <c r="M187" s="18">
        <f t="shared" si="14"/>
        <v>125836.8</v>
      </c>
    </row>
    <row r="188" spans="1:13" x14ac:dyDescent="0.25">
      <c r="A188" s="36" t="s">
        <v>14</v>
      </c>
      <c r="B188" s="37">
        <v>44993</v>
      </c>
      <c r="C188" s="19">
        <v>78882</v>
      </c>
      <c r="D188" s="15" t="s">
        <v>15</v>
      </c>
      <c r="E188" s="16" t="s">
        <v>20</v>
      </c>
      <c r="F188" s="16">
        <v>7</v>
      </c>
      <c r="G188" s="16">
        <v>0</v>
      </c>
      <c r="H188" s="17">
        <v>1765</v>
      </c>
      <c r="I188" s="17">
        <v>1765</v>
      </c>
      <c r="J188" s="17">
        <f t="shared" si="12"/>
        <v>12355</v>
      </c>
      <c r="K188" s="28">
        <v>0</v>
      </c>
      <c r="L188" s="10">
        <f t="shared" si="13"/>
        <v>12355</v>
      </c>
      <c r="M188" s="18">
        <f t="shared" si="14"/>
        <v>0</v>
      </c>
    </row>
    <row r="189" spans="1:13" x14ac:dyDescent="0.25">
      <c r="A189" s="36" t="s">
        <v>14</v>
      </c>
      <c r="B189" s="37">
        <v>44993</v>
      </c>
      <c r="C189" s="31">
        <v>78883</v>
      </c>
      <c r="D189" s="15" t="s">
        <v>15</v>
      </c>
      <c r="E189" s="16" t="s">
        <v>20</v>
      </c>
      <c r="F189" s="16">
        <v>10.5</v>
      </c>
      <c r="G189" s="16">
        <v>0</v>
      </c>
      <c r="H189" s="17">
        <v>1765</v>
      </c>
      <c r="I189" s="17">
        <v>1765</v>
      </c>
      <c r="J189" s="17">
        <f t="shared" si="12"/>
        <v>18532.5</v>
      </c>
      <c r="K189" s="28">
        <v>0</v>
      </c>
      <c r="L189" s="10">
        <f t="shared" si="13"/>
        <v>18532.5</v>
      </c>
      <c r="M189" s="18">
        <f t="shared" si="14"/>
        <v>0</v>
      </c>
    </row>
    <row r="190" spans="1:13" x14ac:dyDescent="0.25">
      <c r="A190" s="36" t="s">
        <v>22</v>
      </c>
      <c r="B190" s="37">
        <v>44994</v>
      </c>
      <c r="C190" s="19">
        <v>78884</v>
      </c>
      <c r="D190" s="15" t="s">
        <v>15</v>
      </c>
      <c r="E190" s="16" t="s">
        <v>30</v>
      </c>
      <c r="F190" s="16">
        <v>20</v>
      </c>
      <c r="G190" s="16">
        <v>0</v>
      </c>
      <c r="H190" s="17">
        <v>1926</v>
      </c>
      <c r="I190" s="17">
        <v>1926</v>
      </c>
      <c r="J190" s="17">
        <f t="shared" si="12"/>
        <v>38520</v>
      </c>
      <c r="K190" s="28">
        <v>0</v>
      </c>
      <c r="L190" s="10">
        <f t="shared" si="13"/>
        <v>38520</v>
      </c>
      <c r="M190" s="18">
        <f t="shared" si="14"/>
        <v>0</v>
      </c>
    </row>
    <row r="191" spans="1:13" x14ac:dyDescent="0.25">
      <c r="A191" s="36" t="s">
        <v>24</v>
      </c>
      <c r="B191" s="37">
        <v>44994</v>
      </c>
      <c r="C191" s="19">
        <v>78886</v>
      </c>
      <c r="D191" s="15" t="s">
        <v>15</v>
      </c>
      <c r="E191" s="16" t="s">
        <v>20</v>
      </c>
      <c r="F191" s="16">
        <v>12</v>
      </c>
      <c r="G191" s="16">
        <v>0</v>
      </c>
      <c r="H191" s="17">
        <v>1765</v>
      </c>
      <c r="I191" s="17">
        <v>1765</v>
      </c>
      <c r="J191" s="17">
        <f t="shared" si="12"/>
        <v>21180</v>
      </c>
      <c r="K191" s="28">
        <v>0</v>
      </c>
      <c r="L191" s="10">
        <f t="shared" si="13"/>
        <v>21180</v>
      </c>
      <c r="M191" s="18">
        <f t="shared" si="14"/>
        <v>0</v>
      </c>
    </row>
    <row r="192" spans="1:13" x14ac:dyDescent="0.25">
      <c r="A192" s="36" t="s">
        <v>14</v>
      </c>
      <c r="B192" s="37">
        <v>44994</v>
      </c>
      <c r="C192" s="31">
        <v>78887</v>
      </c>
      <c r="D192" s="15" t="s">
        <v>15</v>
      </c>
      <c r="E192" s="16" t="s">
        <v>20</v>
      </c>
      <c r="F192" s="16">
        <v>12</v>
      </c>
      <c r="G192" s="16">
        <v>0</v>
      </c>
      <c r="H192" s="17">
        <v>1765</v>
      </c>
      <c r="I192" s="17">
        <v>1765</v>
      </c>
      <c r="J192" s="17">
        <f t="shared" si="12"/>
        <v>21180</v>
      </c>
      <c r="K192" s="28">
        <v>0</v>
      </c>
      <c r="L192" s="10">
        <f t="shared" si="13"/>
        <v>21180</v>
      </c>
      <c r="M192" s="18">
        <f t="shared" si="14"/>
        <v>0</v>
      </c>
    </row>
    <row r="193" spans="1:13" x14ac:dyDescent="0.25">
      <c r="A193" s="36" t="s">
        <v>22</v>
      </c>
      <c r="B193" s="37">
        <v>44994</v>
      </c>
      <c r="C193" s="19">
        <v>78901</v>
      </c>
      <c r="D193" s="15" t="s">
        <v>15</v>
      </c>
      <c r="E193" s="16" t="s">
        <v>20</v>
      </c>
      <c r="F193" s="16">
        <v>5</v>
      </c>
      <c r="G193" s="16">
        <v>0</v>
      </c>
      <c r="H193" s="17">
        <v>1765</v>
      </c>
      <c r="I193" s="17">
        <v>1765</v>
      </c>
      <c r="J193" s="17">
        <f t="shared" si="12"/>
        <v>8825</v>
      </c>
      <c r="K193" s="28">
        <v>0</v>
      </c>
      <c r="L193" s="10">
        <f t="shared" si="13"/>
        <v>8825</v>
      </c>
      <c r="M193" s="18">
        <f t="shared" si="14"/>
        <v>0</v>
      </c>
    </row>
    <row r="194" spans="1:13" x14ac:dyDescent="0.25">
      <c r="A194" s="36" t="s">
        <v>14</v>
      </c>
      <c r="B194" s="37">
        <v>44999</v>
      </c>
      <c r="C194" s="25">
        <v>78902</v>
      </c>
      <c r="D194" s="15" t="s">
        <v>18</v>
      </c>
      <c r="E194" s="16" t="s">
        <v>26</v>
      </c>
      <c r="F194" s="16">
        <v>10.5</v>
      </c>
      <c r="G194" s="16">
        <v>10.5</v>
      </c>
      <c r="H194" s="17">
        <f>1555+243</f>
        <v>1798</v>
      </c>
      <c r="I194" s="17">
        <v>1555</v>
      </c>
      <c r="J194" s="17">
        <f t="shared" si="12"/>
        <v>18879</v>
      </c>
      <c r="K194" s="28">
        <f t="shared" ref="K194:K199" si="19">+J194*0.16</f>
        <v>3020.64</v>
      </c>
      <c r="L194" s="10">
        <f t="shared" si="13"/>
        <v>0</v>
      </c>
      <c r="M194" s="18">
        <f t="shared" si="14"/>
        <v>21899.64</v>
      </c>
    </row>
    <row r="195" spans="1:13" x14ac:dyDescent="0.25">
      <c r="A195" s="36" t="s">
        <v>14</v>
      </c>
      <c r="B195" s="37">
        <v>44999</v>
      </c>
      <c r="C195" s="25">
        <v>78903</v>
      </c>
      <c r="D195" s="15" t="s">
        <v>18</v>
      </c>
      <c r="E195" s="16" t="s">
        <v>20</v>
      </c>
      <c r="F195" s="16">
        <v>4</v>
      </c>
      <c r="G195" s="16">
        <v>0</v>
      </c>
      <c r="H195" s="17">
        <v>1555</v>
      </c>
      <c r="I195" s="17">
        <v>1555</v>
      </c>
      <c r="J195" s="17">
        <f t="shared" si="12"/>
        <v>6220</v>
      </c>
      <c r="K195" s="28">
        <f t="shared" si="19"/>
        <v>995.2</v>
      </c>
      <c r="L195" s="10">
        <f t="shared" si="13"/>
        <v>0</v>
      </c>
      <c r="M195" s="18">
        <f t="shared" si="14"/>
        <v>7215.2</v>
      </c>
    </row>
    <row r="196" spans="1:13" x14ac:dyDescent="0.25">
      <c r="A196" s="36" t="s">
        <v>24</v>
      </c>
      <c r="B196" s="37">
        <v>44995</v>
      </c>
      <c r="C196" s="19">
        <v>78904</v>
      </c>
      <c r="D196" s="15" t="s">
        <v>18</v>
      </c>
      <c r="E196" s="16" t="s">
        <v>21</v>
      </c>
      <c r="F196" s="16">
        <v>5</v>
      </c>
      <c r="G196" s="16">
        <v>0</v>
      </c>
      <c r="H196" s="17">
        <v>1533</v>
      </c>
      <c r="I196" s="17">
        <v>1533</v>
      </c>
      <c r="J196" s="17">
        <f t="shared" si="12"/>
        <v>7665</v>
      </c>
      <c r="K196" s="28">
        <f t="shared" si="19"/>
        <v>1226.4000000000001</v>
      </c>
      <c r="L196" s="10">
        <f t="shared" si="13"/>
        <v>0</v>
      </c>
      <c r="M196" s="18">
        <f t="shared" si="14"/>
        <v>8891.4</v>
      </c>
    </row>
    <row r="197" spans="1:13" x14ac:dyDescent="0.25">
      <c r="A197" s="36" t="s">
        <v>24</v>
      </c>
      <c r="B197" s="37">
        <v>44995</v>
      </c>
      <c r="C197" s="19">
        <v>78913</v>
      </c>
      <c r="D197" s="15" t="s">
        <v>18</v>
      </c>
      <c r="E197" s="16" t="s">
        <v>20</v>
      </c>
      <c r="F197" s="16">
        <v>4</v>
      </c>
      <c r="G197" s="16">
        <v>0</v>
      </c>
      <c r="H197" s="17">
        <v>1555</v>
      </c>
      <c r="I197" s="17">
        <v>1555</v>
      </c>
      <c r="J197" s="17">
        <f t="shared" si="12"/>
        <v>6220</v>
      </c>
      <c r="K197" s="28">
        <f t="shared" si="19"/>
        <v>995.2</v>
      </c>
      <c r="L197" s="10">
        <f t="shared" si="13"/>
        <v>0</v>
      </c>
      <c r="M197" s="18">
        <f t="shared" si="14"/>
        <v>7215.2</v>
      </c>
    </row>
    <row r="198" spans="1:13" x14ac:dyDescent="0.25">
      <c r="A198" s="36" t="s">
        <v>22</v>
      </c>
      <c r="B198" s="37">
        <v>44995</v>
      </c>
      <c r="C198" s="19">
        <v>78914</v>
      </c>
      <c r="D198" s="15" t="s">
        <v>18</v>
      </c>
      <c r="E198" s="16" t="s">
        <v>20</v>
      </c>
      <c r="F198" s="16">
        <v>4</v>
      </c>
      <c r="G198" s="16">
        <v>0</v>
      </c>
      <c r="H198" s="17">
        <v>1555</v>
      </c>
      <c r="I198" s="17">
        <v>1555</v>
      </c>
      <c r="J198" s="17">
        <f t="shared" si="12"/>
        <v>6220</v>
      </c>
      <c r="K198" s="28">
        <f t="shared" si="19"/>
        <v>995.2</v>
      </c>
      <c r="L198" s="10">
        <f t="shared" si="13"/>
        <v>0</v>
      </c>
      <c r="M198" s="18">
        <f t="shared" si="14"/>
        <v>7215.2</v>
      </c>
    </row>
    <row r="199" spans="1:13" x14ac:dyDescent="0.25">
      <c r="A199" s="36" t="s">
        <v>24</v>
      </c>
      <c r="B199" s="37">
        <v>44995</v>
      </c>
      <c r="C199" s="19">
        <v>78915</v>
      </c>
      <c r="D199" s="15" t="s">
        <v>18</v>
      </c>
      <c r="E199" s="16" t="s">
        <v>20</v>
      </c>
      <c r="F199" s="16">
        <v>6.5</v>
      </c>
      <c r="G199" s="16">
        <v>0</v>
      </c>
      <c r="H199" s="17">
        <v>1555</v>
      </c>
      <c r="I199" s="17">
        <v>1555</v>
      </c>
      <c r="J199" s="17">
        <f t="shared" si="12"/>
        <v>10107.5</v>
      </c>
      <c r="K199" s="28">
        <f t="shared" si="19"/>
        <v>1617.2</v>
      </c>
      <c r="L199" s="10">
        <f t="shared" si="13"/>
        <v>0</v>
      </c>
      <c r="M199" s="18">
        <f t="shared" si="14"/>
        <v>11724.7</v>
      </c>
    </row>
    <row r="200" spans="1:13" x14ac:dyDescent="0.25">
      <c r="A200" s="36" t="s">
        <v>14</v>
      </c>
      <c r="B200" s="37">
        <v>44995</v>
      </c>
      <c r="C200" s="19">
        <v>78916</v>
      </c>
      <c r="D200" s="15" t="s">
        <v>15</v>
      </c>
      <c r="E200" s="16" t="s">
        <v>17</v>
      </c>
      <c r="F200" s="16">
        <v>24</v>
      </c>
      <c r="G200" s="16">
        <v>0</v>
      </c>
      <c r="H200" s="17">
        <v>1925</v>
      </c>
      <c r="I200" s="17">
        <v>1925</v>
      </c>
      <c r="J200" s="17">
        <f t="shared" si="12"/>
        <v>46200</v>
      </c>
      <c r="K200" s="28">
        <v>0</v>
      </c>
      <c r="L200" s="10">
        <f t="shared" si="13"/>
        <v>46200</v>
      </c>
      <c r="M200" s="18">
        <f t="shared" si="14"/>
        <v>0</v>
      </c>
    </row>
    <row r="201" spans="1:13" x14ac:dyDescent="0.25">
      <c r="A201" s="36" t="s">
        <v>24</v>
      </c>
      <c r="B201" s="37">
        <v>44995</v>
      </c>
      <c r="C201" s="19">
        <v>78919</v>
      </c>
      <c r="D201" s="15" t="s">
        <v>15</v>
      </c>
      <c r="E201" s="16" t="s">
        <v>17</v>
      </c>
      <c r="F201" s="16">
        <v>37.5</v>
      </c>
      <c r="G201" s="16">
        <v>0</v>
      </c>
      <c r="H201" s="17">
        <v>1925</v>
      </c>
      <c r="I201" s="17">
        <v>1925</v>
      </c>
      <c r="J201" s="17">
        <f t="shared" si="12"/>
        <v>72187.5</v>
      </c>
      <c r="K201" s="28">
        <v>0</v>
      </c>
      <c r="L201" s="10">
        <f t="shared" si="13"/>
        <v>72187.5</v>
      </c>
      <c r="M201" s="18">
        <f t="shared" si="14"/>
        <v>0</v>
      </c>
    </row>
    <row r="202" spans="1:13" x14ac:dyDescent="0.25">
      <c r="A202" s="36" t="s">
        <v>22</v>
      </c>
      <c r="B202" s="37">
        <v>44995</v>
      </c>
      <c r="C202" s="19">
        <v>78920</v>
      </c>
      <c r="D202" s="15" t="s">
        <v>15</v>
      </c>
      <c r="E202" s="16" t="s">
        <v>17</v>
      </c>
      <c r="F202" s="16">
        <v>10</v>
      </c>
      <c r="G202" s="16">
        <v>0</v>
      </c>
      <c r="H202" s="17">
        <v>2088.2399999999998</v>
      </c>
      <c r="I202" s="17">
        <v>1925</v>
      </c>
      <c r="J202" s="17">
        <f t="shared" si="12"/>
        <v>20882.399999999998</v>
      </c>
      <c r="K202" s="28">
        <f>+J202*0.16</f>
        <v>3341.1839999999997</v>
      </c>
      <c r="L202" s="10">
        <f t="shared" si="13"/>
        <v>0</v>
      </c>
      <c r="M202" s="18">
        <f t="shared" si="14"/>
        <v>24223.583999999999</v>
      </c>
    </row>
    <row r="203" spans="1:13" x14ac:dyDescent="0.25">
      <c r="A203" s="36" t="s">
        <v>24</v>
      </c>
      <c r="B203" s="37">
        <v>44995</v>
      </c>
      <c r="C203" s="19">
        <v>78926</v>
      </c>
      <c r="D203" s="15" t="s">
        <v>15</v>
      </c>
      <c r="E203" s="16" t="s">
        <v>21</v>
      </c>
      <c r="F203" s="16">
        <v>12</v>
      </c>
      <c r="G203" s="16">
        <v>0</v>
      </c>
      <c r="H203" s="17">
        <v>1901.79</v>
      </c>
      <c r="I203" s="17">
        <v>1701</v>
      </c>
      <c r="J203" s="17">
        <f t="shared" ref="J203:J266" si="20">+H203*F203</f>
        <v>22821.48</v>
      </c>
      <c r="K203" s="28">
        <f>+J203*0.16</f>
        <v>3651.4367999999999</v>
      </c>
      <c r="L203" s="10">
        <f t="shared" ref="L203:L266" si="21">IF(K203&gt;0,0,J203)</f>
        <v>0</v>
      </c>
      <c r="M203" s="18">
        <f t="shared" ref="M203:M266" si="22">IF(K203=0,0,L203+J203+K203)</f>
        <v>26472.916799999999</v>
      </c>
    </row>
    <row r="204" spans="1:13" x14ac:dyDescent="0.25">
      <c r="A204" s="36" t="s">
        <v>22</v>
      </c>
      <c r="B204" s="37">
        <v>44995</v>
      </c>
      <c r="C204" s="19">
        <v>78927</v>
      </c>
      <c r="D204" s="15" t="s">
        <v>15</v>
      </c>
      <c r="E204" s="16" t="s">
        <v>17</v>
      </c>
      <c r="F204" s="16">
        <v>11</v>
      </c>
      <c r="G204" s="16">
        <v>0</v>
      </c>
      <c r="H204" s="17">
        <v>2088.2399999999998</v>
      </c>
      <c r="I204" s="17">
        <v>1925</v>
      </c>
      <c r="J204" s="17">
        <f t="shared" si="20"/>
        <v>22970.639999999999</v>
      </c>
      <c r="K204" s="28">
        <f>+J204*0.16</f>
        <v>3675.3024</v>
      </c>
      <c r="L204" s="10">
        <f t="shared" si="21"/>
        <v>0</v>
      </c>
      <c r="M204" s="18">
        <f t="shared" si="22"/>
        <v>26645.9424</v>
      </c>
    </row>
    <row r="205" spans="1:13" x14ac:dyDescent="0.25">
      <c r="A205" s="36" t="s">
        <v>24</v>
      </c>
      <c r="B205" s="37">
        <v>44995</v>
      </c>
      <c r="C205" s="19">
        <v>78928</v>
      </c>
      <c r="D205" s="15" t="s">
        <v>15</v>
      </c>
      <c r="E205" s="16" t="s">
        <v>17</v>
      </c>
      <c r="F205" s="16">
        <v>7</v>
      </c>
      <c r="G205" s="16">
        <v>0</v>
      </c>
      <c r="H205" s="17">
        <v>2088.2399999999998</v>
      </c>
      <c r="I205" s="17">
        <v>1925</v>
      </c>
      <c r="J205" s="17">
        <f t="shared" si="20"/>
        <v>14617.679999999998</v>
      </c>
      <c r="K205" s="28">
        <f>+J205*0.16</f>
        <v>2338.8287999999998</v>
      </c>
      <c r="L205" s="10">
        <f t="shared" si="21"/>
        <v>0</v>
      </c>
      <c r="M205" s="18">
        <f t="shared" si="22"/>
        <v>16956.5088</v>
      </c>
    </row>
    <row r="206" spans="1:13" x14ac:dyDescent="0.25">
      <c r="A206" s="36" t="s">
        <v>22</v>
      </c>
      <c r="B206" s="37">
        <v>44995</v>
      </c>
      <c r="C206" s="19">
        <v>78929</v>
      </c>
      <c r="D206" s="15" t="s">
        <v>15</v>
      </c>
      <c r="E206" s="16" t="s">
        <v>17</v>
      </c>
      <c r="F206" s="16">
        <v>7</v>
      </c>
      <c r="G206" s="16">
        <v>0</v>
      </c>
      <c r="H206" s="17">
        <v>1925</v>
      </c>
      <c r="I206" s="17">
        <v>1925</v>
      </c>
      <c r="J206" s="17">
        <f t="shared" si="20"/>
        <v>13475</v>
      </c>
      <c r="K206" s="28">
        <f>+J206*0.16</f>
        <v>2156</v>
      </c>
      <c r="L206" s="10">
        <f t="shared" si="21"/>
        <v>0</v>
      </c>
      <c r="M206" s="18">
        <f t="shared" si="22"/>
        <v>15631</v>
      </c>
    </row>
    <row r="207" spans="1:13" x14ac:dyDescent="0.25">
      <c r="A207" s="36" t="s">
        <v>14</v>
      </c>
      <c r="B207" s="37">
        <v>44994</v>
      </c>
      <c r="C207" s="19">
        <v>78930</v>
      </c>
      <c r="D207" s="15" t="s">
        <v>15</v>
      </c>
      <c r="E207" s="16" t="s">
        <v>17</v>
      </c>
      <c r="F207" s="16">
        <v>4</v>
      </c>
      <c r="G207" s="16">
        <v>0</v>
      </c>
      <c r="H207" s="17">
        <v>1926</v>
      </c>
      <c r="I207" s="17">
        <v>1926</v>
      </c>
      <c r="J207" s="17">
        <f t="shared" si="20"/>
        <v>7704</v>
      </c>
      <c r="K207" s="28">
        <v>0</v>
      </c>
      <c r="L207" s="10">
        <f t="shared" si="21"/>
        <v>7704</v>
      </c>
      <c r="M207" s="18">
        <f t="shared" si="22"/>
        <v>0</v>
      </c>
    </row>
    <row r="208" spans="1:13" x14ac:dyDescent="0.25">
      <c r="A208" s="36" t="s">
        <v>14</v>
      </c>
      <c r="B208" s="37">
        <v>44994</v>
      </c>
      <c r="C208" s="19">
        <v>78931</v>
      </c>
      <c r="D208" s="15" t="s">
        <v>15</v>
      </c>
      <c r="E208" s="16" t="s">
        <v>20</v>
      </c>
      <c r="F208" s="16">
        <v>4.5</v>
      </c>
      <c r="G208" s="16">
        <v>0</v>
      </c>
      <c r="H208" s="17">
        <v>1765</v>
      </c>
      <c r="I208" s="17">
        <v>1765</v>
      </c>
      <c r="J208" s="17">
        <f t="shared" si="20"/>
        <v>7942.5</v>
      </c>
      <c r="K208" s="28">
        <v>0</v>
      </c>
      <c r="L208" s="10">
        <f t="shared" si="21"/>
        <v>7942.5</v>
      </c>
      <c r="M208" s="18">
        <f t="shared" si="22"/>
        <v>0</v>
      </c>
    </row>
    <row r="209" spans="1:13" x14ac:dyDescent="0.25">
      <c r="A209" s="36" t="s">
        <v>14</v>
      </c>
      <c r="B209" s="37">
        <v>44994</v>
      </c>
      <c r="C209" s="19">
        <v>78931</v>
      </c>
      <c r="D209" s="15" t="s">
        <v>15</v>
      </c>
      <c r="E209" s="16" t="s">
        <v>17</v>
      </c>
      <c r="F209" s="16">
        <v>4.5</v>
      </c>
      <c r="G209" s="16">
        <v>0</v>
      </c>
      <c r="H209" s="17">
        <v>1926</v>
      </c>
      <c r="I209" s="17">
        <v>1926</v>
      </c>
      <c r="J209" s="17">
        <f t="shared" si="20"/>
        <v>8667</v>
      </c>
      <c r="K209" s="28">
        <v>0</v>
      </c>
      <c r="L209" s="10">
        <f t="shared" si="21"/>
        <v>8667</v>
      </c>
      <c r="M209" s="18">
        <f t="shared" si="22"/>
        <v>0</v>
      </c>
    </row>
    <row r="210" spans="1:13" x14ac:dyDescent="0.25">
      <c r="A210" s="36" t="s">
        <v>14</v>
      </c>
      <c r="B210" s="37">
        <v>44994</v>
      </c>
      <c r="C210" s="31">
        <v>78932</v>
      </c>
      <c r="D210" s="15" t="s">
        <v>15</v>
      </c>
      <c r="E210" s="16" t="s">
        <v>20</v>
      </c>
      <c r="F210" s="16">
        <v>7.5</v>
      </c>
      <c r="G210" s="16">
        <v>0</v>
      </c>
      <c r="H210" s="17">
        <v>1897</v>
      </c>
      <c r="I210" s="17">
        <v>1765</v>
      </c>
      <c r="J210" s="17">
        <f t="shared" si="20"/>
        <v>14227.5</v>
      </c>
      <c r="K210" s="28">
        <f>+J210*0.16</f>
        <v>2276.4</v>
      </c>
      <c r="L210" s="10">
        <f t="shared" si="21"/>
        <v>0</v>
      </c>
      <c r="M210" s="18">
        <f t="shared" si="22"/>
        <v>16503.900000000001</v>
      </c>
    </row>
    <row r="211" spans="1:13" x14ac:dyDescent="0.25">
      <c r="A211" s="36" t="s">
        <v>14</v>
      </c>
      <c r="B211" s="37">
        <v>44994</v>
      </c>
      <c r="C211" s="19">
        <v>78933</v>
      </c>
      <c r="D211" s="15" t="s">
        <v>15</v>
      </c>
      <c r="E211" s="16" t="s">
        <v>21</v>
      </c>
      <c r="F211" s="16">
        <v>3</v>
      </c>
      <c r="G211" s="16">
        <v>0</v>
      </c>
      <c r="H211" s="17">
        <v>1701</v>
      </c>
      <c r="I211" s="17">
        <v>1701</v>
      </c>
      <c r="J211" s="17">
        <f t="shared" si="20"/>
        <v>5103</v>
      </c>
      <c r="K211" s="28">
        <v>0</v>
      </c>
      <c r="L211" s="10">
        <f t="shared" si="21"/>
        <v>5103</v>
      </c>
      <c r="M211" s="18">
        <f t="shared" si="22"/>
        <v>0</v>
      </c>
    </row>
    <row r="212" spans="1:13" x14ac:dyDescent="0.25">
      <c r="A212" s="36" t="s">
        <v>14</v>
      </c>
      <c r="B212" s="37">
        <v>44994</v>
      </c>
      <c r="C212" s="19">
        <v>78934</v>
      </c>
      <c r="D212" s="15" t="s">
        <v>15</v>
      </c>
      <c r="E212" s="16" t="s">
        <v>17</v>
      </c>
      <c r="F212" s="16">
        <v>13</v>
      </c>
      <c r="G212" s="16">
        <v>0</v>
      </c>
      <c r="H212" s="17">
        <v>1926</v>
      </c>
      <c r="I212" s="17">
        <v>1926</v>
      </c>
      <c r="J212" s="17">
        <f t="shared" si="20"/>
        <v>25038</v>
      </c>
      <c r="K212" s="28">
        <v>0</v>
      </c>
      <c r="L212" s="10">
        <f t="shared" si="21"/>
        <v>25038</v>
      </c>
      <c r="M212" s="18">
        <f t="shared" si="22"/>
        <v>0</v>
      </c>
    </row>
    <row r="213" spans="1:13" x14ac:dyDescent="0.25">
      <c r="A213" s="36" t="s">
        <v>14</v>
      </c>
      <c r="B213" s="37">
        <v>44994</v>
      </c>
      <c r="C213" s="19">
        <v>78935</v>
      </c>
      <c r="D213" s="15" t="s">
        <v>15</v>
      </c>
      <c r="E213" s="16" t="s">
        <v>17</v>
      </c>
      <c r="F213" s="16">
        <v>27.5</v>
      </c>
      <c r="G213" s="16">
        <v>0</v>
      </c>
      <c r="H213" s="17">
        <v>1926</v>
      </c>
      <c r="I213" s="17">
        <v>1926</v>
      </c>
      <c r="J213" s="17">
        <f t="shared" si="20"/>
        <v>52965</v>
      </c>
      <c r="K213" s="28">
        <v>0</v>
      </c>
      <c r="L213" s="10">
        <f t="shared" si="21"/>
        <v>52965</v>
      </c>
      <c r="M213" s="18">
        <f t="shared" si="22"/>
        <v>0</v>
      </c>
    </row>
    <row r="214" spans="1:13" x14ac:dyDescent="0.25">
      <c r="A214" s="36" t="s">
        <v>22</v>
      </c>
      <c r="B214" s="37">
        <v>44995</v>
      </c>
      <c r="C214" s="19">
        <v>78936</v>
      </c>
      <c r="D214" s="15" t="s">
        <v>15</v>
      </c>
      <c r="E214" s="16" t="s">
        <v>20</v>
      </c>
      <c r="F214" s="16">
        <v>3</v>
      </c>
      <c r="G214" s="16">
        <v>0</v>
      </c>
      <c r="H214" s="17">
        <f>6095/3</f>
        <v>2031.6666666666667</v>
      </c>
      <c r="I214" s="17">
        <v>1765</v>
      </c>
      <c r="J214" s="17">
        <f t="shared" si="20"/>
        <v>6095</v>
      </c>
      <c r="K214" s="28">
        <v>0</v>
      </c>
      <c r="L214" s="10">
        <f t="shared" si="21"/>
        <v>6095</v>
      </c>
      <c r="M214" s="18">
        <f t="shared" si="22"/>
        <v>0</v>
      </c>
    </row>
    <row r="215" spans="1:13" x14ac:dyDescent="0.25">
      <c r="A215" s="36" t="s">
        <v>14</v>
      </c>
      <c r="B215" s="37">
        <v>44995</v>
      </c>
      <c r="C215" s="19">
        <v>78937</v>
      </c>
      <c r="D215" s="15" t="s">
        <v>15</v>
      </c>
      <c r="E215" s="16" t="s">
        <v>17</v>
      </c>
      <c r="F215" s="16">
        <v>5</v>
      </c>
      <c r="G215" s="16">
        <v>0</v>
      </c>
      <c r="H215" s="17">
        <v>1925</v>
      </c>
      <c r="I215" s="17">
        <v>9125</v>
      </c>
      <c r="J215" s="17">
        <f t="shared" si="20"/>
        <v>9625</v>
      </c>
      <c r="K215" s="28">
        <f t="shared" ref="K215:K222" si="23">+J215*0.16</f>
        <v>1540</v>
      </c>
      <c r="L215" s="10">
        <f t="shared" si="21"/>
        <v>0</v>
      </c>
      <c r="M215" s="18">
        <f t="shared" si="22"/>
        <v>11165</v>
      </c>
    </row>
    <row r="216" spans="1:13" x14ac:dyDescent="0.25">
      <c r="A216" s="36" t="s">
        <v>14</v>
      </c>
      <c r="B216" s="37">
        <v>44995</v>
      </c>
      <c r="C216" s="19">
        <v>78938</v>
      </c>
      <c r="D216" s="15" t="s">
        <v>15</v>
      </c>
      <c r="E216" s="16" t="s">
        <v>17</v>
      </c>
      <c r="F216" s="16">
        <v>10</v>
      </c>
      <c r="G216" s="16">
        <v>0</v>
      </c>
      <c r="H216" s="17">
        <v>1925</v>
      </c>
      <c r="I216" s="17">
        <v>1925</v>
      </c>
      <c r="J216" s="17">
        <f t="shared" si="20"/>
        <v>19250</v>
      </c>
      <c r="K216" s="28">
        <f t="shared" si="23"/>
        <v>3080</v>
      </c>
      <c r="L216" s="10">
        <f t="shared" si="21"/>
        <v>0</v>
      </c>
      <c r="M216" s="18">
        <f t="shared" si="22"/>
        <v>22330</v>
      </c>
    </row>
    <row r="217" spans="1:13" x14ac:dyDescent="0.25">
      <c r="A217" s="36" t="s">
        <v>14</v>
      </c>
      <c r="B217" s="37">
        <v>44995</v>
      </c>
      <c r="C217" s="19">
        <v>78939</v>
      </c>
      <c r="D217" s="15" t="s">
        <v>23</v>
      </c>
      <c r="E217" s="16" t="s">
        <v>20</v>
      </c>
      <c r="F217" s="16">
        <v>10</v>
      </c>
      <c r="G217" s="16">
        <v>0</v>
      </c>
      <c r="H217" s="17">
        <v>1590</v>
      </c>
      <c r="I217" s="17">
        <v>1590</v>
      </c>
      <c r="J217" s="17">
        <f t="shared" si="20"/>
        <v>15900</v>
      </c>
      <c r="K217" s="28">
        <f t="shared" si="23"/>
        <v>2544</v>
      </c>
      <c r="L217" s="10">
        <f t="shared" si="21"/>
        <v>0</v>
      </c>
      <c r="M217" s="18">
        <f t="shared" si="22"/>
        <v>18444</v>
      </c>
    </row>
    <row r="218" spans="1:13" x14ac:dyDescent="0.25">
      <c r="A218" s="36" t="s">
        <v>14</v>
      </c>
      <c r="B218" s="37">
        <v>44995</v>
      </c>
      <c r="C218" s="19">
        <v>78940</v>
      </c>
      <c r="D218" s="15" t="s">
        <v>33</v>
      </c>
      <c r="E218" s="16" t="s">
        <v>20</v>
      </c>
      <c r="F218" s="16">
        <v>4</v>
      </c>
      <c r="G218" s="16">
        <v>0</v>
      </c>
      <c r="H218" s="17">
        <v>1590</v>
      </c>
      <c r="I218" s="17">
        <v>1590</v>
      </c>
      <c r="J218" s="17">
        <f t="shared" si="20"/>
        <v>6360</v>
      </c>
      <c r="K218" s="28">
        <f t="shared" si="23"/>
        <v>1017.6</v>
      </c>
      <c r="L218" s="10">
        <f t="shared" si="21"/>
        <v>0</v>
      </c>
      <c r="M218" s="18">
        <f t="shared" si="22"/>
        <v>7377.6</v>
      </c>
    </row>
    <row r="219" spans="1:13" x14ac:dyDescent="0.25">
      <c r="A219" s="36" t="s">
        <v>24</v>
      </c>
      <c r="B219" s="37">
        <v>44995</v>
      </c>
      <c r="C219" s="19">
        <v>78941</v>
      </c>
      <c r="D219" s="15" t="s">
        <v>33</v>
      </c>
      <c r="E219" s="16" t="s">
        <v>21</v>
      </c>
      <c r="F219" s="16">
        <v>4</v>
      </c>
      <c r="G219" s="16">
        <v>0</v>
      </c>
      <c r="H219" s="17">
        <v>1701</v>
      </c>
      <c r="I219" s="17">
        <v>1701</v>
      </c>
      <c r="J219" s="17">
        <f t="shared" si="20"/>
        <v>6804</v>
      </c>
      <c r="K219" s="28">
        <f t="shared" si="23"/>
        <v>1088.6400000000001</v>
      </c>
      <c r="L219" s="10">
        <f t="shared" si="21"/>
        <v>0</v>
      </c>
      <c r="M219" s="18">
        <f t="shared" si="22"/>
        <v>7892.64</v>
      </c>
    </row>
    <row r="220" spans="1:13" x14ac:dyDescent="0.25">
      <c r="A220" s="36" t="s">
        <v>22</v>
      </c>
      <c r="B220" s="37">
        <v>44995</v>
      </c>
      <c r="C220" s="19">
        <v>78942</v>
      </c>
      <c r="D220" s="15" t="s">
        <v>15</v>
      </c>
      <c r="E220" s="16" t="s">
        <v>20</v>
      </c>
      <c r="F220" s="16">
        <v>5</v>
      </c>
      <c r="G220" s="16">
        <v>0</v>
      </c>
      <c r="H220" s="17">
        <v>1765</v>
      </c>
      <c r="I220" s="17">
        <v>1765</v>
      </c>
      <c r="J220" s="17">
        <f t="shared" si="20"/>
        <v>8825</v>
      </c>
      <c r="K220" s="28">
        <f t="shared" si="23"/>
        <v>1412</v>
      </c>
      <c r="L220" s="10">
        <f t="shared" si="21"/>
        <v>0</v>
      </c>
      <c r="M220" s="18">
        <f t="shared" si="22"/>
        <v>10237</v>
      </c>
    </row>
    <row r="221" spans="1:13" x14ac:dyDescent="0.25">
      <c r="A221" s="36" t="s">
        <v>22</v>
      </c>
      <c r="B221" s="37">
        <v>44995</v>
      </c>
      <c r="C221" s="19">
        <v>78943</v>
      </c>
      <c r="D221" s="15" t="s">
        <v>15</v>
      </c>
      <c r="E221" s="16" t="s">
        <v>20</v>
      </c>
      <c r="F221" s="16">
        <v>6</v>
      </c>
      <c r="G221" s="16">
        <v>0</v>
      </c>
      <c r="H221" s="17">
        <v>1765</v>
      </c>
      <c r="I221" s="17">
        <v>1765</v>
      </c>
      <c r="J221" s="17">
        <f t="shared" si="20"/>
        <v>10590</v>
      </c>
      <c r="K221" s="28">
        <f t="shared" si="23"/>
        <v>1694.4</v>
      </c>
      <c r="L221" s="10">
        <f t="shared" si="21"/>
        <v>0</v>
      </c>
      <c r="M221" s="18">
        <f t="shared" si="22"/>
        <v>12284.4</v>
      </c>
    </row>
    <row r="222" spans="1:13" x14ac:dyDescent="0.25">
      <c r="A222" s="36" t="s">
        <v>22</v>
      </c>
      <c r="B222" s="37">
        <v>44998</v>
      </c>
      <c r="C222" s="19">
        <v>78944</v>
      </c>
      <c r="D222" s="15" t="s">
        <v>15</v>
      </c>
      <c r="E222" s="16" t="s">
        <v>20</v>
      </c>
      <c r="F222" s="16">
        <v>6</v>
      </c>
      <c r="G222" s="16">
        <v>0</v>
      </c>
      <c r="H222" s="17">
        <v>1590</v>
      </c>
      <c r="I222" s="17">
        <v>1764</v>
      </c>
      <c r="J222" s="17">
        <f t="shared" si="20"/>
        <v>9540</v>
      </c>
      <c r="K222" s="28">
        <f t="shared" si="23"/>
        <v>1526.4</v>
      </c>
      <c r="L222" s="10">
        <f t="shared" si="21"/>
        <v>0</v>
      </c>
      <c r="M222" s="18">
        <f t="shared" si="22"/>
        <v>11066.4</v>
      </c>
    </row>
    <row r="223" spans="1:13" x14ac:dyDescent="0.25">
      <c r="A223" s="36" t="s">
        <v>14</v>
      </c>
      <c r="B223" s="37">
        <v>44995</v>
      </c>
      <c r="C223" s="19">
        <v>78953</v>
      </c>
      <c r="D223" s="15" t="s">
        <v>15</v>
      </c>
      <c r="E223" s="16" t="s">
        <v>20</v>
      </c>
      <c r="F223" s="16">
        <v>14</v>
      </c>
      <c r="G223" s="16">
        <v>0</v>
      </c>
      <c r="H223" s="17">
        <v>1764</v>
      </c>
      <c r="I223" s="17">
        <v>1764</v>
      </c>
      <c r="J223" s="17">
        <f t="shared" si="20"/>
        <v>24696</v>
      </c>
      <c r="K223" s="28">
        <v>0</v>
      </c>
      <c r="L223" s="10">
        <f t="shared" si="21"/>
        <v>24696</v>
      </c>
      <c r="M223" s="18">
        <f t="shared" si="22"/>
        <v>0</v>
      </c>
    </row>
    <row r="224" spans="1:13" x14ac:dyDescent="0.25">
      <c r="A224" s="36" t="s">
        <v>24</v>
      </c>
      <c r="B224" s="37">
        <v>44996</v>
      </c>
      <c r="C224" s="19">
        <v>79012</v>
      </c>
      <c r="D224" s="15" t="s">
        <v>23</v>
      </c>
      <c r="E224" s="16" t="s">
        <v>30</v>
      </c>
      <c r="F224" s="16">
        <v>7.5</v>
      </c>
      <c r="G224" s="16">
        <v>0</v>
      </c>
      <c r="H224" s="17">
        <v>2305</v>
      </c>
      <c r="I224" s="17">
        <v>1925</v>
      </c>
      <c r="J224" s="17">
        <f t="shared" si="20"/>
        <v>17287.5</v>
      </c>
      <c r="K224" s="28">
        <f>+J224*0.16</f>
        <v>2766</v>
      </c>
      <c r="L224" s="10">
        <f t="shared" si="21"/>
        <v>0</v>
      </c>
      <c r="M224" s="18">
        <f t="shared" si="22"/>
        <v>20053.5</v>
      </c>
    </row>
    <row r="225" spans="1:13" x14ac:dyDescent="0.25">
      <c r="A225" s="36" t="s">
        <v>24</v>
      </c>
      <c r="B225" s="37">
        <v>44996</v>
      </c>
      <c r="C225" s="19">
        <v>79013</v>
      </c>
      <c r="D225" s="15" t="s">
        <v>15</v>
      </c>
      <c r="E225" s="16" t="s">
        <v>37</v>
      </c>
      <c r="F225" s="16">
        <v>7</v>
      </c>
      <c r="G225" s="16">
        <v>0</v>
      </c>
      <c r="H225" s="17">
        <v>2371</v>
      </c>
      <c r="I225" s="17">
        <v>2086</v>
      </c>
      <c r="J225" s="17">
        <f t="shared" si="20"/>
        <v>16597</v>
      </c>
      <c r="K225" s="28">
        <v>0</v>
      </c>
      <c r="L225" s="10">
        <f t="shared" si="21"/>
        <v>16597</v>
      </c>
      <c r="M225" s="18">
        <f t="shared" si="22"/>
        <v>0</v>
      </c>
    </row>
    <row r="226" spans="1:13" x14ac:dyDescent="0.25">
      <c r="A226" s="36" t="s">
        <v>24</v>
      </c>
      <c r="B226" s="37">
        <v>44996</v>
      </c>
      <c r="C226" s="19">
        <v>79013</v>
      </c>
      <c r="D226" s="15" t="s">
        <v>15</v>
      </c>
      <c r="E226" s="16" t="s">
        <v>26</v>
      </c>
      <c r="F226" s="16">
        <v>21</v>
      </c>
      <c r="G226" s="16">
        <v>0</v>
      </c>
      <c r="H226" s="17">
        <v>2049</v>
      </c>
      <c r="I226" s="17">
        <v>1764</v>
      </c>
      <c r="J226" s="17">
        <f t="shared" si="20"/>
        <v>43029</v>
      </c>
      <c r="K226" s="28">
        <v>0</v>
      </c>
      <c r="L226" s="10">
        <f t="shared" si="21"/>
        <v>43029</v>
      </c>
      <c r="M226" s="18">
        <f t="shared" si="22"/>
        <v>0</v>
      </c>
    </row>
    <row r="227" spans="1:13" x14ac:dyDescent="0.25">
      <c r="A227" s="36" t="s">
        <v>14</v>
      </c>
      <c r="B227" s="37">
        <v>44995</v>
      </c>
      <c r="C227" s="19">
        <v>79014</v>
      </c>
      <c r="D227" s="15" t="s">
        <v>15</v>
      </c>
      <c r="E227" s="16" t="s">
        <v>30</v>
      </c>
      <c r="F227" s="16">
        <v>40</v>
      </c>
      <c r="G227" s="16">
        <v>40</v>
      </c>
      <c r="H227" s="17">
        <f>1735+264</f>
        <v>1999</v>
      </c>
      <c r="I227" s="17">
        <v>1735</v>
      </c>
      <c r="J227" s="17">
        <f t="shared" si="20"/>
        <v>79960</v>
      </c>
      <c r="K227" s="28">
        <v>0</v>
      </c>
      <c r="L227" s="10">
        <f t="shared" si="21"/>
        <v>79960</v>
      </c>
      <c r="M227" s="18">
        <f t="shared" si="22"/>
        <v>0</v>
      </c>
    </row>
    <row r="228" spans="1:13" x14ac:dyDescent="0.25">
      <c r="A228" s="36" t="s">
        <v>24</v>
      </c>
      <c r="B228" s="37">
        <v>44996</v>
      </c>
      <c r="C228" s="19">
        <v>79015</v>
      </c>
      <c r="D228" s="15" t="s">
        <v>15</v>
      </c>
      <c r="E228" s="16" t="s">
        <v>17</v>
      </c>
      <c r="F228" s="16">
        <v>7</v>
      </c>
      <c r="G228" s="16">
        <v>0</v>
      </c>
      <c r="H228" s="17">
        <v>2088.2399999999998</v>
      </c>
      <c r="I228" s="17">
        <v>1925</v>
      </c>
      <c r="J228" s="17">
        <f t="shared" si="20"/>
        <v>14617.679999999998</v>
      </c>
      <c r="K228" s="28">
        <f>+J228*0.16</f>
        <v>2338.8287999999998</v>
      </c>
      <c r="L228" s="10">
        <f t="shared" si="21"/>
        <v>0</v>
      </c>
      <c r="M228" s="18">
        <f t="shared" si="22"/>
        <v>16956.5088</v>
      </c>
    </row>
    <row r="229" spans="1:13" x14ac:dyDescent="0.25">
      <c r="A229" s="36" t="s">
        <v>14</v>
      </c>
      <c r="B229" s="37">
        <v>44995</v>
      </c>
      <c r="C229" s="19">
        <v>79016</v>
      </c>
      <c r="D229" s="15" t="s">
        <v>15</v>
      </c>
      <c r="E229" s="16" t="s">
        <v>26</v>
      </c>
      <c r="F229" s="16">
        <v>4.5</v>
      </c>
      <c r="G229" s="16">
        <v>4.5</v>
      </c>
      <c r="H229" s="17">
        <f>8343/F229</f>
        <v>1854</v>
      </c>
      <c r="I229" s="17">
        <v>1590</v>
      </c>
      <c r="J229" s="17">
        <f t="shared" si="20"/>
        <v>8343</v>
      </c>
      <c r="K229" s="28">
        <v>0</v>
      </c>
      <c r="L229" s="10">
        <f t="shared" si="21"/>
        <v>8343</v>
      </c>
      <c r="M229" s="18">
        <f t="shared" si="22"/>
        <v>0</v>
      </c>
    </row>
    <row r="230" spans="1:13" x14ac:dyDescent="0.25">
      <c r="A230" s="36" t="s">
        <v>14</v>
      </c>
      <c r="B230" s="37">
        <v>44995</v>
      </c>
      <c r="C230" s="19">
        <v>79017</v>
      </c>
      <c r="D230" s="15" t="s">
        <v>15</v>
      </c>
      <c r="E230" s="16" t="s">
        <v>36</v>
      </c>
      <c r="F230" s="16">
        <v>7</v>
      </c>
      <c r="G230" s="16">
        <v>0</v>
      </c>
      <c r="H230" s="17">
        <f>1735+100</f>
        <v>1835</v>
      </c>
      <c r="I230" s="17">
        <v>1735</v>
      </c>
      <c r="J230" s="17">
        <f t="shared" si="20"/>
        <v>12845</v>
      </c>
      <c r="K230" s="28">
        <v>0</v>
      </c>
      <c r="L230" s="10">
        <f t="shared" si="21"/>
        <v>12845</v>
      </c>
      <c r="M230" s="18">
        <f t="shared" si="22"/>
        <v>0</v>
      </c>
    </row>
    <row r="231" spans="1:13" x14ac:dyDescent="0.25">
      <c r="A231" s="36" t="s">
        <v>14</v>
      </c>
      <c r="B231" s="37">
        <v>44995</v>
      </c>
      <c r="C231" s="19">
        <v>79018</v>
      </c>
      <c r="D231" s="15" t="s">
        <v>15</v>
      </c>
      <c r="E231" s="16" t="s">
        <v>37</v>
      </c>
      <c r="F231" s="16">
        <v>13</v>
      </c>
      <c r="G231" s="16">
        <v>13</v>
      </c>
      <c r="H231" s="17">
        <f>27872/F231</f>
        <v>2144</v>
      </c>
      <c r="I231" s="17">
        <v>1880</v>
      </c>
      <c r="J231" s="17">
        <f t="shared" si="20"/>
        <v>27872</v>
      </c>
      <c r="K231" s="28">
        <v>0</v>
      </c>
      <c r="L231" s="10">
        <f t="shared" si="21"/>
        <v>27872</v>
      </c>
      <c r="M231" s="18">
        <f t="shared" si="22"/>
        <v>0</v>
      </c>
    </row>
    <row r="232" spans="1:13" x14ac:dyDescent="0.25">
      <c r="A232" s="36" t="s">
        <v>14</v>
      </c>
      <c r="B232" s="37">
        <v>44995</v>
      </c>
      <c r="C232" s="19">
        <v>79019</v>
      </c>
      <c r="D232" s="15" t="s">
        <v>15</v>
      </c>
      <c r="E232" s="16" t="s">
        <v>17</v>
      </c>
      <c r="F232" s="16">
        <v>21</v>
      </c>
      <c r="G232" s="16">
        <v>0</v>
      </c>
      <c r="H232" s="17">
        <v>1735</v>
      </c>
      <c r="I232" s="17">
        <v>1735</v>
      </c>
      <c r="J232" s="17">
        <f t="shared" si="20"/>
        <v>36435</v>
      </c>
      <c r="K232" s="28">
        <v>0</v>
      </c>
      <c r="L232" s="10">
        <f t="shared" si="21"/>
        <v>36435</v>
      </c>
      <c r="M232" s="18">
        <f t="shared" si="22"/>
        <v>0</v>
      </c>
    </row>
    <row r="233" spans="1:13" x14ac:dyDescent="0.25">
      <c r="A233" s="36" t="s">
        <v>22</v>
      </c>
      <c r="B233" s="37">
        <v>44996</v>
      </c>
      <c r="C233" s="19">
        <v>79020</v>
      </c>
      <c r="D233" s="15" t="s">
        <v>33</v>
      </c>
      <c r="E233" s="16" t="s">
        <v>21</v>
      </c>
      <c r="F233" s="16">
        <v>4.5</v>
      </c>
      <c r="G233" s="16">
        <v>0</v>
      </c>
      <c r="H233" s="17">
        <v>1764</v>
      </c>
      <c r="I233" s="17">
        <v>1764</v>
      </c>
      <c r="J233" s="17">
        <f t="shared" si="20"/>
        <v>7938</v>
      </c>
      <c r="K233" s="28">
        <f>+J233*0.16</f>
        <v>1270.08</v>
      </c>
      <c r="L233" s="10">
        <f t="shared" si="21"/>
        <v>0</v>
      </c>
      <c r="M233" s="18">
        <f t="shared" si="22"/>
        <v>9208.08</v>
      </c>
    </row>
    <row r="234" spans="1:13" x14ac:dyDescent="0.25">
      <c r="A234" s="36" t="s">
        <v>14</v>
      </c>
      <c r="B234" s="37">
        <v>44996</v>
      </c>
      <c r="C234" s="19">
        <v>79021</v>
      </c>
      <c r="D234" s="15" t="s">
        <v>15</v>
      </c>
      <c r="E234" s="16" t="s">
        <v>20</v>
      </c>
      <c r="F234" s="16">
        <v>4</v>
      </c>
      <c r="G234" s="16">
        <v>0</v>
      </c>
      <c r="H234" s="17">
        <v>1764</v>
      </c>
      <c r="I234" s="17">
        <v>1764</v>
      </c>
      <c r="J234" s="17">
        <f t="shared" si="20"/>
        <v>7056</v>
      </c>
      <c r="K234" s="28">
        <v>0</v>
      </c>
      <c r="L234" s="10">
        <f t="shared" si="21"/>
        <v>7056</v>
      </c>
      <c r="M234" s="18">
        <f t="shared" si="22"/>
        <v>0</v>
      </c>
    </row>
    <row r="235" spans="1:13" x14ac:dyDescent="0.25">
      <c r="A235" s="36" t="s">
        <v>22</v>
      </c>
      <c r="B235" s="37">
        <v>44996</v>
      </c>
      <c r="C235" s="19">
        <v>79022</v>
      </c>
      <c r="D235" s="15" t="s">
        <v>15</v>
      </c>
      <c r="E235" s="16" t="s">
        <v>20</v>
      </c>
      <c r="F235" s="16">
        <v>21</v>
      </c>
      <c r="G235" s="16">
        <v>0</v>
      </c>
      <c r="H235" s="17">
        <v>1764</v>
      </c>
      <c r="I235" s="17">
        <v>1764</v>
      </c>
      <c r="J235" s="17">
        <f t="shared" si="20"/>
        <v>37044</v>
      </c>
      <c r="K235" s="28">
        <v>0</v>
      </c>
      <c r="L235" s="10">
        <f t="shared" si="21"/>
        <v>37044</v>
      </c>
      <c r="M235" s="18">
        <f t="shared" si="22"/>
        <v>0</v>
      </c>
    </row>
    <row r="236" spans="1:13" x14ac:dyDescent="0.25">
      <c r="A236" s="36" t="s">
        <v>14</v>
      </c>
      <c r="B236" s="37">
        <v>44998</v>
      </c>
      <c r="C236" s="25">
        <v>79023</v>
      </c>
      <c r="D236" s="15" t="s">
        <v>15</v>
      </c>
      <c r="E236" s="16" t="s">
        <v>40</v>
      </c>
      <c r="F236" s="16">
        <v>39</v>
      </c>
      <c r="G236" s="16">
        <v>0</v>
      </c>
      <c r="H236" s="17">
        <f>1925+124</f>
        <v>2049</v>
      </c>
      <c r="I236" s="17">
        <v>1925</v>
      </c>
      <c r="J236" s="17">
        <f t="shared" si="20"/>
        <v>79911</v>
      </c>
      <c r="K236" s="28">
        <v>0</v>
      </c>
      <c r="L236" s="10">
        <f t="shared" si="21"/>
        <v>79911</v>
      </c>
      <c r="M236" s="18">
        <f t="shared" si="22"/>
        <v>0</v>
      </c>
    </row>
    <row r="237" spans="1:13" x14ac:dyDescent="0.25">
      <c r="A237" s="36" t="s">
        <v>14</v>
      </c>
      <c r="B237" s="37">
        <v>44998</v>
      </c>
      <c r="C237" s="19">
        <v>79024</v>
      </c>
      <c r="D237" s="15" t="s">
        <v>15</v>
      </c>
      <c r="E237" s="16" t="s">
        <v>20</v>
      </c>
      <c r="F237" s="16">
        <v>8</v>
      </c>
      <c r="G237" s="16">
        <v>0</v>
      </c>
      <c r="H237" s="17">
        <v>1764</v>
      </c>
      <c r="I237" s="17">
        <v>1764</v>
      </c>
      <c r="J237" s="17">
        <f t="shared" si="20"/>
        <v>14112</v>
      </c>
      <c r="K237" s="28">
        <v>0</v>
      </c>
      <c r="L237" s="10">
        <f t="shared" si="21"/>
        <v>14112</v>
      </c>
      <c r="M237" s="18">
        <f t="shared" si="22"/>
        <v>0</v>
      </c>
    </row>
    <row r="238" spans="1:13" x14ac:dyDescent="0.25">
      <c r="A238" s="36" t="s">
        <v>22</v>
      </c>
      <c r="B238" s="37">
        <v>44998</v>
      </c>
      <c r="C238" s="19">
        <v>79025</v>
      </c>
      <c r="D238" s="15" t="s">
        <v>15</v>
      </c>
      <c r="E238" s="16" t="s">
        <v>26</v>
      </c>
      <c r="F238" s="16">
        <v>13</v>
      </c>
      <c r="G238" s="16">
        <v>0</v>
      </c>
      <c r="H238" s="17">
        <v>1764</v>
      </c>
      <c r="I238" s="17">
        <v>1764</v>
      </c>
      <c r="J238" s="17">
        <f t="shared" si="20"/>
        <v>22932</v>
      </c>
      <c r="K238" s="28">
        <v>0</v>
      </c>
      <c r="L238" s="10">
        <f t="shared" si="21"/>
        <v>22932</v>
      </c>
      <c r="M238" s="18">
        <f t="shared" si="22"/>
        <v>0</v>
      </c>
    </row>
    <row r="239" spans="1:13" x14ac:dyDescent="0.25">
      <c r="A239" s="36" t="s">
        <v>24</v>
      </c>
      <c r="B239" s="37">
        <v>44998</v>
      </c>
      <c r="C239" s="19">
        <v>79028</v>
      </c>
      <c r="D239" s="15" t="s">
        <v>15</v>
      </c>
      <c r="E239" s="16" t="s">
        <v>20</v>
      </c>
      <c r="F239" s="16">
        <v>5.5</v>
      </c>
      <c r="G239" s="16">
        <v>0</v>
      </c>
      <c r="H239" s="17">
        <v>1764</v>
      </c>
      <c r="I239" s="17">
        <v>1764</v>
      </c>
      <c r="J239" s="17">
        <f t="shared" si="20"/>
        <v>9702</v>
      </c>
      <c r="K239" s="28">
        <v>0</v>
      </c>
      <c r="L239" s="10">
        <f t="shared" si="21"/>
        <v>9702</v>
      </c>
      <c r="M239" s="18">
        <f t="shared" si="22"/>
        <v>0</v>
      </c>
    </row>
    <row r="240" spans="1:13" x14ac:dyDescent="0.25">
      <c r="A240" s="36" t="s">
        <v>14</v>
      </c>
      <c r="B240" s="37">
        <v>44999</v>
      </c>
      <c r="C240" s="25">
        <v>79029</v>
      </c>
      <c r="D240" s="15" t="s">
        <v>18</v>
      </c>
      <c r="E240" s="16" t="s">
        <v>26</v>
      </c>
      <c r="F240" s="16">
        <v>7</v>
      </c>
      <c r="G240" s="16">
        <v>7</v>
      </c>
      <c r="H240" s="17">
        <f>1727+263</f>
        <v>1990</v>
      </c>
      <c r="I240" s="17">
        <v>1727</v>
      </c>
      <c r="J240" s="17">
        <f t="shared" si="20"/>
        <v>13930</v>
      </c>
      <c r="K240" s="28">
        <f t="shared" ref="K240:K256" si="24">+J240*0.16</f>
        <v>2228.8000000000002</v>
      </c>
      <c r="L240" s="10">
        <f t="shared" si="21"/>
        <v>0</v>
      </c>
      <c r="M240" s="18">
        <f t="shared" si="22"/>
        <v>16158.8</v>
      </c>
    </row>
    <row r="241" spans="1:13" x14ac:dyDescent="0.25">
      <c r="A241" s="36" t="s">
        <v>14</v>
      </c>
      <c r="B241" s="37">
        <v>44998</v>
      </c>
      <c r="C241" s="19">
        <v>79030</v>
      </c>
      <c r="D241" s="15" t="s">
        <v>18</v>
      </c>
      <c r="E241" s="16" t="s">
        <v>20</v>
      </c>
      <c r="F241" s="16">
        <v>9</v>
      </c>
      <c r="G241" s="16">
        <v>0</v>
      </c>
      <c r="H241" s="17">
        <v>1727</v>
      </c>
      <c r="I241" s="17">
        <v>1727</v>
      </c>
      <c r="J241" s="17">
        <f t="shared" si="20"/>
        <v>15543</v>
      </c>
      <c r="K241" s="28">
        <f t="shared" si="24"/>
        <v>2486.88</v>
      </c>
      <c r="L241" s="10">
        <f t="shared" si="21"/>
        <v>0</v>
      </c>
      <c r="M241" s="18">
        <f t="shared" si="22"/>
        <v>18029.88</v>
      </c>
    </row>
    <row r="242" spans="1:13" x14ac:dyDescent="0.25">
      <c r="A242" s="36" t="s">
        <v>14</v>
      </c>
      <c r="B242" s="37">
        <v>44998</v>
      </c>
      <c r="C242" s="19">
        <v>79031</v>
      </c>
      <c r="D242" s="15" t="s">
        <v>18</v>
      </c>
      <c r="E242" s="16" t="s">
        <v>20</v>
      </c>
      <c r="F242" s="16">
        <v>6</v>
      </c>
      <c r="G242" s="16">
        <v>0</v>
      </c>
      <c r="H242" s="17">
        <v>1727</v>
      </c>
      <c r="I242" s="17">
        <v>1727</v>
      </c>
      <c r="J242" s="17">
        <f t="shared" si="20"/>
        <v>10362</v>
      </c>
      <c r="K242" s="28">
        <f t="shared" si="24"/>
        <v>1657.92</v>
      </c>
      <c r="L242" s="10">
        <f t="shared" si="21"/>
        <v>0</v>
      </c>
      <c r="M242" s="18">
        <f t="shared" si="22"/>
        <v>12019.92</v>
      </c>
    </row>
    <row r="243" spans="1:13" x14ac:dyDescent="0.25">
      <c r="A243" s="36" t="s">
        <v>14</v>
      </c>
      <c r="B243" s="37">
        <v>44998</v>
      </c>
      <c r="C243" s="19">
        <v>79032</v>
      </c>
      <c r="D243" s="15" t="s">
        <v>18</v>
      </c>
      <c r="E243" s="16" t="s">
        <v>20</v>
      </c>
      <c r="F243" s="16">
        <v>9</v>
      </c>
      <c r="G243" s="16">
        <v>0</v>
      </c>
      <c r="H243" s="17">
        <v>1727</v>
      </c>
      <c r="I243" s="17">
        <v>1727</v>
      </c>
      <c r="J243" s="17">
        <f t="shared" si="20"/>
        <v>15543</v>
      </c>
      <c r="K243" s="28">
        <f t="shared" si="24"/>
        <v>2486.88</v>
      </c>
      <c r="L243" s="10">
        <f t="shared" si="21"/>
        <v>0</v>
      </c>
      <c r="M243" s="18">
        <f t="shared" si="22"/>
        <v>18029.88</v>
      </c>
    </row>
    <row r="244" spans="1:13" x14ac:dyDescent="0.25">
      <c r="A244" s="36" t="s">
        <v>24</v>
      </c>
      <c r="B244" s="37">
        <v>45000</v>
      </c>
      <c r="C244" s="25">
        <v>79034</v>
      </c>
      <c r="D244" s="15" t="s">
        <v>18</v>
      </c>
      <c r="E244" s="16" t="s">
        <v>20</v>
      </c>
      <c r="F244" s="16">
        <v>4</v>
      </c>
      <c r="G244" s="16">
        <v>0</v>
      </c>
      <c r="H244" s="17">
        <v>1727</v>
      </c>
      <c r="I244" s="17">
        <v>1727</v>
      </c>
      <c r="J244" s="17">
        <f t="shared" si="20"/>
        <v>6908</v>
      </c>
      <c r="K244" s="28">
        <f t="shared" si="24"/>
        <v>1105.28</v>
      </c>
      <c r="L244" s="10">
        <f t="shared" si="21"/>
        <v>0</v>
      </c>
      <c r="M244" s="18">
        <f t="shared" si="22"/>
        <v>8013.28</v>
      </c>
    </row>
    <row r="245" spans="1:13" x14ac:dyDescent="0.25">
      <c r="A245" s="36" t="s">
        <v>22</v>
      </c>
      <c r="B245" s="37">
        <v>44999</v>
      </c>
      <c r="C245" s="25">
        <v>79035</v>
      </c>
      <c r="D245" s="15" t="s">
        <v>18</v>
      </c>
      <c r="E245" s="16" t="s">
        <v>20</v>
      </c>
      <c r="F245" s="16">
        <v>4</v>
      </c>
      <c r="G245" s="16">
        <v>0</v>
      </c>
      <c r="H245" s="17">
        <v>1727</v>
      </c>
      <c r="I245" s="17">
        <v>1727</v>
      </c>
      <c r="J245" s="17">
        <f t="shared" si="20"/>
        <v>6908</v>
      </c>
      <c r="K245" s="28">
        <f t="shared" si="24"/>
        <v>1105.28</v>
      </c>
      <c r="L245" s="10">
        <f t="shared" si="21"/>
        <v>0</v>
      </c>
      <c r="M245" s="18">
        <f t="shared" si="22"/>
        <v>8013.28</v>
      </c>
    </row>
    <row r="246" spans="1:13" x14ac:dyDescent="0.25">
      <c r="A246" s="36" t="s">
        <v>24</v>
      </c>
      <c r="B246" s="37">
        <v>45000</v>
      </c>
      <c r="C246" s="25">
        <v>79036</v>
      </c>
      <c r="D246" s="15" t="s">
        <v>18</v>
      </c>
      <c r="E246" s="16" t="s">
        <v>26</v>
      </c>
      <c r="F246" s="16">
        <v>14</v>
      </c>
      <c r="G246" s="16">
        <v>14</v>
      </c>
      <c r="H246" s="17">
        <v>1990</v>
      </c>
      <c r="I246" s="17">
        <v>1727</v>
      </c>
      <c r="J246" s="17">
        <f t="shared" si="20"/>
        <v>27860</v>
      </c>
      <c r="K246" s="28">
        <f t="shared" si="24"/>
        <v>4457.6000000000004</v>
      </c>
      <c r="L246" s="10">
        <f t="shared" si="21"/>
        <v>0</v>
      </c>
      <c r="M246" s="18">
        <f t="shared" si="22"/>
        <v>32317.599999999999</v>
      </c>
    </row>
    <row r="247" spans="1:13" x14ac:dyDescent="0.25">
      <c r="A247" s="36" t="s">
        <v>24</v>
      </c>
      <c r="B247" s="37">
        <v>45000</v>
      </c>
      <c r="C247" s="25">
        <v>79037</v>
      </c>
      <c r="D247" s="15" t="s">
        <v>18</v>
      </c>
      <c r="E247" s="16" t="s">
        <v>26</v>
      </c>
      <c r="F247" s="16">
        <v>8</v>
      </c>
      <c r="G247" s="16">
        <v>8</v>
      </c>
      <c r="H247" s="17">
        <v>1990</v>
      </c>
      <c r="I247" s="17">
        <v>1727</v>
      </c>
      <c r="J247" s="17">
        <f t="shared" si="20"/>
        <v>15920</v>
      </c>
      <c r="K247" s="28">
        <f t="shared" si="24"/>
        <v>2547.2000000000003</v>
      </c>
      <c r="L247" s="10">
        <f t="shared" si="21"/>
        <v>0</v>
      </c>
      <c r="M247" s="18">
        <f t="shared" si="22"/>
        <v>18467.2</v>
      </c>
    </row>
    <row r="248" spans="1:13" x14ac:dyDescent="0.25">
      <c r="A248" s="36" t="s">
        <v>22</v>
      </c>
      <c r="B248" s="37">
        <v>45001</v>
      </c>
      <c r="C248" s="19">
        <v>79038</v>
      </c>
      <c r="D248" s="15" t="s">
        <v>18</v>
      </c>
      <c r="E248" s="16" t="s">
        <v>21</v>
      </c>
      <c r="F248" s="16">
        <v>4</v>
      </c>
      <c r="G248" s="16">
        <v>0</v>
      </c>
      <c r="H248" s="17">
        <v>1702</v>
      </c>
      <c r="I248" s="17">
        <v>1702</v>
      </c>
      <c r="J248" s="17">
        <f t="shared" si="20"/>
        <v>6808</v>
      </c>
      <c r="K248" s="28">
        <f t="shared" si="24"/>
        <v>1089.28</v>
      </c>
      <c r="L248" s="10">
        <f t="shared" si="21"/>
        <v>0</v>
      </c>
      <c r="M248" s="18">
        <f t="shared" si="22"/>
        <v>7897.28</v>
      </c>
    </row>
    <row r="249" spans="1:13" x14ac:dyDescent="0.25">
      <c r="A249" s="36" t="s">
        <v>22</v>
      </c>
      <c r="B249" s="37">
        <v>44999</v>
      </c>
      <c r="C249" s="19">
        <v>79039</v>
      </c>
      <c r="D249" s="15" t="s">
        <v>18</v>
      </c>
      <c r="E249" s="16" t="s">
        <v>21</v>
      </c>
      <c r="F249" s="16">
        <v>4</v>
      </c>
      <c r="G249" s="16">
        <v>0</v>
      </c>
      <c r="H249" s="17">
        <v>1702</v>
      </c>
      <c r="I249" s="17">
        <v>1702</v>
      </c>
      <c r="J249" s="17">
        <f t="shared" si="20"/>
        <v>6808</v>
      </c>
      <c r="K249" s="28">
        <f t="shared" si="24"/>
        <v>1089.28</v>
      </c>
      <c r="L249" s="10">
        <f t="shared" si="21"/>
        <v>0</v>
      </c>
      <c r="M249" s="18">
        <f t="shared" si="22"/>
        <v>7897.28</v>
      </c>
    </row>
    <row r="250" spans="1:13" x14ac:dyDescent="0.25">
      <c r="A250" s="36" t="s">
        <v>22</v>
      </c>
      <c r="B250" s="37">
        <v>45001</v>
      </c>
      <c r="C250" s="19">
        <v>79040</v>
      </c>
      <c r="D250" s="15" t="s">
        <v>18</v>
      </c>
      <c r="E250" s="16" t="s">
        <v>20</v>
      </c>
      <c r="F250" s="16">
        <v>7.5</v>
      </c>
      <c r="G250" s="16">
        <v>0</v>
      </c>
      <c r="H250" s="17">
        <v>1727</v>
      </c>
      <c r="I250" s="17">
        <v>1727</v>
      </c>
      <c r="J250" s="17">
        <f t="shared" si="20"/>
        <v>12952.5</v>
      </c>
      <c r="K250" s="28">
        <f t="shared" si="24"/>
        <v>2072.4</v>
      </c>
      <c r="L250" s="10">
        <f t="shared" si="21"/>
        <v>0</v>
      </c>
      <c r="M250" s="18">
        <f t="shared" si="22"/>
        <v>15024.9</v>
      </c>
    </row>
    <row r="251" spans="1:13" x14ac:dyDescent="0.25">
      <c r="A251" s="36" t="s">
        <v>22</v>
      </c>
      <c r="B251" s="37">
        <v>45001</v>
      </c>
      <c r="C251" s="19">
        <v>79042</v>
      </c>
      <c r="D251" s="15" t="s">
        <v>18</v>
      </c>
      <c r="E251" s="16" t="s">
        <v>20</v>
      </c>
      <c r="F251" s="16">
        <v>7.5</v>
      </c>
      <c r="G251" s="16">
        <v>0</v>
      </c>
      <c r="H251" s="17">
        <v>1727</v>
      </c>
      <c r="I251" s="17">
        <v>1727</v>
      </c>
      <c r="J251" s="17">
        <f t="shared" si="20"/>
        <v>12952.5</v>
      </c>
      <c r="K251" s="28">
        <f t="shared" si="24"/>
        <v>2072.4</v>
      </c>
      <c r="L251" s="10">
        <f t="shared" si="21"/>
        <v>0</v>
      </c>
      <c r="M251" s="18">
        <f t="shared" si="22"/>
        <v>15024.9</v>
      </c>
    </row>
    <row r="252" spans="1:13" x14ac:dyDescent="0.25">
      <c r="A252" s="36" t="s">
        <v>22</v>
      </c>
      <c r="B252" s="37">
        <v>44998</v>
      </c>
      <c r="C252" s="19">
        <v>79043</v>
      </c>
      <c r="D252" s="15" t="s">
        <v>15</v>
      </c>
      <c r="E252" s="16" t="s">
        <v>17</v>
      </c>
      <c r="F252" s="16">
        <v>7</v>
      </c>
      <c r="G252" s="16">
        <v>0</v>
      </c>
      <c r="H252" s="17">
        <v>2088.2399999999998</v>
      </c>
      <c r="I252" s="17">
        <v>1925</v>
      </c>
      <c r="J252" s="17">
        <f t="shared" si="20"/>
        <v>14617.679999999998</v>
      </c>
      <c r="K252" s="28">
        <f t="shared" si="24"/>
        <v>2338.8287999999998</v>
      </c>
      <c r="L252" s="10">
        <f t="shared" si="21"/>
        <v>0</v>
      </c>
      <c r="M252" s="18">
        <f t="shared" si="22"/>
        <v>16956.5088</v>
      </c>
    </row>
    <row r="253" spans="1:13" x14ac:dyDescent="0.25">
      <c r="A253" s="36" t="s">
        <v>24</v>
      </c>
      <c r="B253" s="37">
        <v>44998</v>
      </c>
      <c r="C253" s="19">
        <v>79044</v>
      </c>
      <c r="D253" s="15" t="s">
        <v>15</v>
      </c>
      <c r="E253" s="16" t="s">
        <v>17</v>
      </c>
      <c r="F253" s="16">
        <v>7</v>
      </c>
      <c r="G253" s="16">
        <v>0</v>
      </c>
      <c r="H253" s="17">
        <v>2088.2399999999998</v>
      </c>
      <c r="I253" s="17">
        <v>1925</v>
      </c>
      <c r="J253" s="17">
        <f t="shared" si="20"/>
        <v>14617.679999999998</v>
      </c>
      <c r="K253" s="28">
        <f t="shared" si="24"/>
        <v>2338.8287999999998</v>
      </c>
      <c r="L253" s="10">
        <f t="shared" si="21"/>
        <v>0</v>
      </c>
      <c r="M253" s="18">
        <f t="shared" si="22"/>
        <v>16956.5088</v>
      </c>
    </row>
    <row r="254" spans="1:13" x14ac:dyDescent="0.25">
      <c r="A254" s="36" t="s">
        <v>22</v>
      </c>
      <c r="B254" s="37">
        <v>44999</v>
      </c>
      <c r="C254" s="25">
        <v>79045</v>
      </c>
      <c r="D254" s="15" t="s">
        <v>15</v>
      </c>
      <c r="E254" s="16" t="s">
        <v>41</v>
      </c>
      <c r="F254" s="16">
        <v>7</v>
      </c>
      <c r="G254" s="16">
        <v>0</v>
      </c>
      <c r="H254" s="17">
        <v>1764</v>
      </c>
      <c r="I254" s="17">
        <v>1764</v>
      </c>
      <c r="J254" s="17">
        <f t="shared" si="20"/>
        <v>12348</v>
      </c>
      <c r="K254" s="28">
        <f t="shared" si="24"/>
        <v>1975.68</v>
      </c>
      <c r="L254" s="10">
        <f t="shared" si="21"/>
        <v>0</v>
      </c>
      <c r="M254" s="18">
        <f t="shared" si="22"/>
        <v>14323.68</v>
      </c>
    </row>
    <row r="255" spans="1:13" x14ac:dyDescent="0.25">
      <c r="A255" s="36" t="s">
        <v>22</v>
      </c>
      <c r="B255" s="37">
        <v>45001</v>
      </c>
      <c r="C255" s="25">
        <v>79046</v>
      </c>
      <c r="D255" s="15" t="s">
        <v>15</v>
      </c>
      <c r="E255" s="16" t="s">
        <v>21</v>
      </c>
      <c r="F255" s="16">
        <v>9.5</v>
      </c>
      <c r="G255" s="16">
        <v>0</v>
      </c>
      <c r="H255" s="17">
        <v>1701</v>
      </c>
      <c r="I255" s="17">
        <v>1701</v>
      </c>
      <c r="J255" s="17">
        <f t="shared" si="20"/>
        <v>16159.5</v>
      </c>
      <c r="K255" s="28">
        <f t="shared" si="24"/>
        <v>2585.52</v>
      </c>
      <c r="L255" s="10">
        <f t="shared" si="21"/>
        <v>0</v>
      </c>
      <c r="M255" s="18">
        <f t="shared" si="22"/>
        <v>18745.02</v>
      </c>
    </row>
    <row r="256" spans="1:13" x14ac:dyDescent="0.25">
      <c r="A256" s="36" t="s">
        <v>14</v>
      </c>
      <c r="B256" s="37">
        <v>44998</v>
      </c>
      <c r="C256" s="19">
        <v>79047</v>
      </c>
      <c r="D256" s="15" t="s">
        <v>23</v>
      </c>
      <c r="E256" s="16" t="s">
        <v>39</v>
      </c>
      <c r="F256" s="16">
        <v>7</v>
      </c>
      <c r="G256" s="16">
        <v>10</v>
      </c>
      <c r="H256" s="17">
        <f>16303.98/F256</f>
        <v>2329.14</v>
      </c>
      <c r="I256" s="17">
        <v>1764</v>
      </c>
      <c r="J256" s="17">
        <f t="shared" si="20"/>
        <v>16303.98</v>
      </c>
      <c r="K256" s="28">
        <f t="shared" si="24"/>
        <v>2608.6367999999998</v>
      </c>
      <c r="L256" s="10">
        <f t="shared" si="21"/>
        <v>0</v>
      </c>
      <c r="M256" s="18">
        <f t="shared" si="22"/>
        <v>18912.6168</v>
      </c>
    </row>
    <row r="257" spans="1:13" x14ac:dyDescent="0.25">
      <c r="A257" s="36" t="s">
        <v>14</v>
      </c>
      <c r="B257" s="37">
        <v>44995</v>
      </c>
      <c r="C257" s="19">
        <v>79048</v>
      </c>
      <c r="D257" s="15" t="s">
        <v>15</v>
      </c>
      <c r="E257" s="16" t="s">
        <v>21</v>
      </c>
      <c r="F257" s="16">
        <v>3</v>
      </c>
      <c r="G257" s="16">
        <v>0</v>
      </c>
      <c r="H257" s="17">
        <v>1701</v>
      </c>
      <c r="I257" s="17">
        <v>1701</v>
      </c>
      <c r="J257" s="17">
        <f t="shared" si="20"/>
        <v>5103</v>
      </c>
      <c r="K257" s="28">
        <v>0</v>
      </c>
      <c r="L257" s="10">
        <f t="shared" si="21"/>
        <v>5103</v>
      </c>
      <c r="M257" s="18">
        <f t="shared" si="22"/>
        <v>0</v>
      </c>
    </row>
    <row r="258" spans="1:13" x14ac:dyDescent="0.25">
      <c r="A258" s="36" t="s">
        <v>14</v>
      </c>
      <c r="B258" s="37">
        <v>44995</v>
      </c>
      <c r="C258" s="19">
        <v>79049</v>
      </c>
      <c r="D258" s="15" t="s">
        <v>15</v>
      </c>
      <c r="E258" s="16" t="s">
        <v>20</v>
      </c>
      <c r="F258" s="16">
        <v>7</v>
      </c>
      <c r="G258" s="16">
        <v>0</v>
      </c>
      <c r="H258" s="17">
        <v>1590</v>
      </c>
      <c r="I258" s="17">
        <v>1590</v>
      </c>
      <c r="J258" s="17">
        <f t="shared" si="20"/>
        <v>11130</v>
      </c>
      <c r="K258" s="28">
        <v>0</v>
      </c>
      <c r="L258" s="10">
        <f t="shared" si="21"/>
        <v>11130</v>
      </c>
      <c r="M258" s="18">
        <f t="shared" si="22"/>
        <v>0</v>
      </c>
    </row>
    <row r="259" spans="1:13" x14ac:dyDescent="0.25">
      <c r="A259" s="36" t="s">
        <v>14</v>
      </c>
      <c r="B259" s="37">
        <v>44996</v>
      </c>
      <c r="C259" s="19">
        <v>79050</v>
      </c>
      <c r="D259" s="15" t="s">
        <v>15</v>
      </c>
      <c r="E259" s="16" t="s">
        <v>20</v>
      </c>
      <c r="F259" s="16">
        <v>4</v>
      </c>
      <c r="G259" s="16">
        <v>0</v>
      </c>
      <c r="H259" s="17">
        <v>1764</v>
      </c>
      <c r="I259" s="17">
        <v>1764</v>
      </c>
      <c r="J259" s="17">
        <f t="shared" si="20"/>
        <v>7056</v>
      </c>
      <c r="K259" s="28">
        <v>0</v>
      </c>
      <c r="L259" s="10">
        <f t="shared" si="21"/>
        <v>7056</v>
      </c>
      <c r="M259" s="18">
        <f t="shared" si="22"/>
        <v>0</v>
      </c>
    </row>
    <row r="260" spans="1:13" x14ac:dyDescent="0.25">
      <c r="A260" s="36" t="s">
        <v>14</v>
      </c>
      <c r="B260" s="37">
        <v>44996</v>
      </c>
      <c r="C260" s="19">
        <v>79051</v>
      </c>
      <c r="D260" s="15" t="s">
        <v>15</v>
      </c>
      <c r="E260" s="16" t="s">
        <v>30</v>
      </c>
      <c r="F260" s="16">
        <v>15</v>
      </c>
      <c r="G260" s="16">
        <v>15</v>
      </c>
      <c r="H260" s="17">
        <f>33150/F260</f>
        <v>2210</v>
      </c>
      <c r="I260" s="17">
        <v>1925</v>
      </c>
      <c r="J260" s="17">
        <f t="shared" si="20"/>
        <v>33150</v>
      </c>
      <c r="K260" s="28">
        <v>0</v>
      </c>
      <c r="L260" s="10">
        <f t="shared" si="21"/>
        <v>33150</v>
      </c>
      <c r="M260" s="18">
        <f t="shared" si="22"/>
        <v>0</v>
      </c>
    </row>
    <row r="261" spans="1:13" x14ac:dyDescent="0.25">
      <c r="A261" s="36" t="s">
        <v>14</v>
      </c>
      <c r="B261" s="37">
        <v>44996</v>
      </c>
      <c r="C261" s="19">
        <v>79052</v>
      </c>
      <c r="D261" s="15" t="s">
        <v>15</v>
      </c>
      <c r="E261" s="16" t="s">
        <v>26</v>
      </c>
      <c r="F261" s="16">
        <v>9</v>
      </c>
      <c r="G261" s="16">
        <v>9</v>
      </c>
      <c r="H261" s="17">
        <f>1764+285</f>
        <v>2049</v>
      </c>
      <c r="I261" s="17">
        <v>1764</v>
      </c>
      <c r="J261" s="17">
        <f t="shared" si="20"/>
        <v>18441</v>
      </c>
      <c r="K261" s="28">
        <v>0</v>
      </c>
      <c r="L261" s="10">
        <f t="shared" si="21"/>
        <v>18441</v>
      </c>
      <c r="M261" s="18">
        <f t="shared" si="22"/>
        <v>0</v>
      </c>
    </row>
    <row r="262" spans="1:13" x14ac:dyDescent="0.25">
      <c r="A262" s="36" t="s">
        <v>14</v>
      </c>
      <c r="B262" s="37">
        <v>44996</v>
      </c>
      <c r="C262" s="19">
        <v>79053</v>
      </c>
      <c r="D262" s="15" t="s">
        <v>15</v>
      </c>
      <c r="E262" s="16" t="s">
        <v>20</v>
      </c>
      <c r="F262" s="16">
        <v>3</v>
      </c>
      <c r="G262" s="16">
        <v>0</v>
      </c>
      <c r="H262" s="17">
        <v>1764</v>
      </c>
      <c r="I262" s="17">
        <v>1764</v>
      </c>
      <c r="J262" s="17">
        <f t="shared" si="20"/>
        <v>5292</v>
      </c>
      <c r="K262" s="28">
        <v>0</v>
      </c>
      <c r="L262" s="10">
        <f t="shared" si="21"/>
        <v>5292</v>
      </c>
      <c r="M262" s="18">
        <f t="shared" si="22"/>
        <v>0</v>
      </c>
    </row>
    <row r="263" spans="1:13" x14ac:dyDescent="0.25">
      <c r="A263" s="36" t="s">
        <v>14</v>
      </c>
      <c r="B263" s="37">
        <v>44996</v>
      </c>
      <c r="C263" s="19">
        <v>79054</v>
      </c>
      <c r="D263" s="15" t="s">
        <v>15</v>
      </c>
      <c r="E263" s="16" t="s">
        <v>17</v>
      </c>
      <c r="F263" s="16">
        <v>8</v>
      </c>
      <c r="G263" s="16">
        <v>0</v>
      </c>
      <c r="H263" s="17">
        <v>1925</v>
      </c>
      <c r="I263" s="17">
        <v>1925</v>
      </c>
      <c r="J263" s="17">
        <f t="shared" si="20"/>
        <v>15400</v>
      </c>
      <c r="K263" s="28">
        <f>+J263*0.16</f>
        <v>2464</v>
      </c>
      <c r="L263" s="10">
        <f t="shared" si="21"/>
        <v>0</v>
      </c>
      <c r="M263" s="18">
        <f t="shared" si="22"/>
        <v>17864</v>
      </c>
    </row>
    <row r="264" spans="1:13" x14ac:dyDescent="0.25">
      <c r="A264" s="36" t="s">
        <v>14</v>
      </c>
      <c r="B264" s="37">
        <v>44996</v>
      </c>
      <c r="C264" s="19">
        <v>79055</v>
      </c>
      <c r="D264" s="15" t="s">
        <v>15</v>
      </c>
      <c r="E264" s="16" t="s">
        <v>26</v>
      </c>
      <c r="F264" s="16">
        <v>9</v>
      </c>
      <c r="G264" s="16">
        <v>9</v>
      </c>
      <c r="H264" s="17">
        <f>1764+285</f>
        <v>2049</v>
      </c>
      <c r="I264" s="17">
        <v>1764</v>
      </c>
      <c r="J264" s="17">
        <f t="shared" si="20"/>
        <v>18441</v>
      </c>
      <c r="K264" s="28">
        <v>0</v>
      </c>
      <c r="L264" s="10">
        <f t="shared" si="21"/>
        <v>18441</v>
      </c>
      <c r="M264" s="18">
        <f t="shared" si="22"/>
        <v>0</v>
      </c>
    </row>
    <row r="265" spans="1:13" x14ac:dyDescent="0.25">
      <c r="A265" s="36" t="s">
        <v>14</v>
      </c>
      <c r="B265" s="37">
        <v>44996</v>
      </c>
      <c r="C265" s="19">
        <v>79055</v>
      </c>
      <c r="D265" s="15" t="s">
        <v>15</v>
      </c>
      <c r="E265" s="16" t="s">
        <v>20</v>
      </c>
      <c r="F265" s="16">
        <v>4</v>
      </c>
      <c r="G265" s="16">
        <v>0</v>
      </c>
      <c r="H265" s="17">
        <v>1764</v>
      </c>
      <c r="I265" s="17">
        <v>1764</v>
      </c>
      <c r="J265" s="17">
        <f t="shared" si="20"/>
        <v>7056</v>
      </c>
      <c r="K265" s="28">
        <v>0</v>
      </c>
      <c r="L265" s="10">
        <f t="shared" si="21"/>
        <v>7056</v>
      </c>
      <c r="M265" s="18">
        <f t="shared" si="22"/>
        <v>0</v>
      </c>
    </row>
    <row r="266" spans="1:13" x14ac:dyDescent="0.25">
      <c r="A266" s="36" t="s">
        <v>14</v>
      </c>
      <c r="B266" s="37">
        <v>44996</v>
      </c>
      <c r="C266" s="19">
        <v>79056</v>
      </c>
      <c r="D266" s="15" t="s">
        <v>15</v>
      </c>
      <c r="E266" s="16" t="s">
        <v>20</v>
      </c>
      <c r="F266" s="16">
        <v>12</v>
      </c>
      <c r="G266" s="16">
        <v>0</v>
      </c>
      <c r="H266" s="17">
        <v>1764</v>
      </c>
      <c r="I266" s="17">
        <v>1764</v>
      </c>
      <c r="J266" s="17">
        <f t="shared" si="20"/>
        <v>21168</v>
      </c>
      <c r="K266" s="28">
        <v>0</v>
      </c>
      <c r="L266" s="10">
        <f t="shared" si="21"/>
        <v>21168</v>
      </c>
      <c r="M266" s="18">
        <f t="shared" si="22"/>
        <v>0</v>
      </c>
    </row>
    <row r="267" spans="1:13" x14ac:dyDescent="0.25">
      <c r="A267" s="36" t="s">
        <v>24</v>
      </c>
      <c r="B267" s="37">
        <v>44998</v>
      </c>
      <c r="C267" s="19">
        <v>79082</v>
      </c>
      <c r="D267" s="15" t="s">
        <v>15</v>
      </c>
      <c r="E267" s="16" t="s">
        <v>17</v>
      </c>
      <c r="F267" s="16">
        <v>14</v>
      </c>
      <c r="G267" s="16">
        <v>0</v>
      </c>
      <c r="H267" s="17">
        <v>1925</v>
      </c>
      <c r="I267" s="17">
        <v>1925</v>
      </c>
      <c r="J267" s="17">
        <f t="shared" ref="J267:J330" si="25">+H267*F267</f>
        <v>26950</v>
      </c>
      <c r="K267" s="28">
        <v>0</v>
      </c>
      <c r="L267" s="10">
        <f t="shared" ref="L267:L330" si="26">IF(K267&gt;0,0,J267)</f>
        <v>26950</v>
      </c>
      <c r="M267" s="18">
        <f t="shared" ref="M267:M330" si="27">IF(K267=0,0,L267+J267+K267)</f>
        <v>0</v>
      </c>
    </row>
    <row r="268" spans="1:13" x14ac:dyDescent="0.25">
      <c r="A268" s="36" t="s">
        <v>22</v>
      </c>
      <c r="B268" s="37">
        <v>44998</v>
      </c>
      <c r="C268" s="19">
        <v>79098</v>
      </c>
      <c r="D268" s="15" t="s">
        <v>15</v>
      </c>
      <c r="E268" s="16" t="s">
        <v>26</v>
      </c>
      <c r="F268" s="16">
        <v>9</v>
      </c>
      <c r="G268" s="16">
        <v>9</v>
      </c>
      <c r="H268" s="17">
        <v>2080.67</v>
      </c>
      <c r="I268" s="17">
        <v>1764</v>
      </c>
      <c r="J268" s="17">
        <f t="shared" si="25"/>
        <v>18726.03</v>
      </c>
      <c r="K268" s="28">
        <v>0</v>
      </c>
      <c r="L268" s="10">
        <f t="shared" si="26"/>
        <v>18726.03</v>
      </c>
      <c r="M268" s="18">
        <f t="shared" si="27"/>
        <v>0</v>
      </c>
    </row>
    <row r="269" spans="1:13" x14ac:dyDescent="0.25">
      <c r="A269" s="27" t="s">
        <v>14</v>
      </c>
      <c r="B269" s="43">
        <v>45006</v>
      </c>
      <c r="C269" s="19">
        <v>79099</v>
      </c>
      <c r="D269" s="15" t="s">
        <v>18</v>
      </c>
      <c r="E269" s="16" t="s">
        <v>19</v>
      </c>
      <c r="F269" s="16">
        <v>4</v>
      </c>
      <c r="G269" s="16">
        <v>0</v>
      </c>
      <c r="H269" s="17">
        <v>1517</v>
      </c>
      <c r="I269" s="17">
        <v>1517</v>
      </c>
      <c r="J269" s="17">
        <f t="shared" si="25"/>
        <v>6068</v>
      </c>
      <c r="K269" s="28">
        <f t="shared" ref="K269:K274" si="28">+J269*0.16</f>
        <v>970.88</v>
      </c>
      <c r="L269" s="10">
        <f t="shared" si="26"/>
        <v>0</v>
      </c>
      <c r="M269" s="18">
        <f t="shared" si="27"/>
        <v>7038.88</v>
      </c>
    </row>
    <row r="270" spans="1:13" x14ac:dyDescent="0.25">
      <c r="A270" s="27" t="s">
        <v>14</v>
      </c>
      <c r="B270" s="43">
        <v>45007</v>
      </c>
      <c r="C270" s="19">
        <v>79100</v>
      </c>
      <c r="D270" s="15" t="s">
        <v>18</v>
      </c>
      <c r="E270" s="16" t="s">
        <v>19</v>
      </c>
      <c r="F270" s="16">
        <v>4</v>
      </c>
      <c r="G270" s="16">
        <v>0</v>
      </c>
      <c r="H270" s="17">
        <v>1517</v>
      </c>
      <c r="I270" s="17">
        <v>1517</v>
      </c>
      <c r="J270" s="17">
        <f t="shared" si="25"/>
        <v>6068</v>
      </c>
      <c r="K270" s="28">
        <f t="shared" si="28"/>
        <v>970.88</v>
      </c>
      <c r="L270" s="10">
        <f t="shared" si="26"/>
        <v>0</v>
      </c>
      <c r="M270" s="18">
        <f t="shared" si="27"/>
        <v>7038.88</v>
      </c>
    </row>
    <row r="271" spans="1:13" x14ac:dyDescent="0.25">
      <c r="A271" s="27" t="s">
        <v>14</v>
      </c>
      <c r="B271" s="43">
        <v>45006</v>
      </c>
      <c r="C271" s="19">
        <v>79101</v>
      </c>
      <c r="D271" s="15" t="s">
        <v>18</v>
      </c>
      <c r="E271" s="16" t="s">
        <v>20</v>
      </c>
      <c r="F271" s="16">
        <v>9</v>
      </c>
      <c r="G271" s="16">
        <v>0</v>
      </c>
      <c r="H271" s="17">
        <v>1727</v>
      </c>
      <c r="I271" s="17">
        <v>1727</v>
      </c>
      <c r="J271" s="17">
        <f t="shared" si="25"/>
        <v>15543</v>
      </c>
      <c r="K271" s="28">
        <f t="shared" si="28"/>
        <v>2486.88</v>
      </c>
      <c r="L271" s="10">
        <f t="shared" si="26"/>
        <v>0</v>
      </c>
      <c r="M271" s="18">
        <f t="shared" si="27"/>
        <v>18029.88</v>
      </c>
    </row>
    <row r="272" spans="1:13" x14ac:dyDescent="0.25">
      <c r="A272" s="27" t="s">
        <v>14</v>
      </c>
      <c r="B272" s="37">
        <v>45001</v>
      </c>
      <c r="C272" s="19">
        <v>79102</v>
      </c>
      <c r="D272" s="15" t="s">
        <v>18</v>
      </c>
      <c r="E272" s="16" t="s">
        <v>20</v>
      </c>
      <c r="F272" s="16">
        <v>4</v>
      </c>
      <c r="G272" s="16">
        <v>0</v>
      </c>
      <c r="H272" s="17">
        <v>1727</v>
      </c>
      <c r="I272" s="17">
        <v>1727</v>
      </c>
      <c r="J272" s="17">
        <f t="shared" si="25"/>
        <v>6908</v>
      </c>
      <c r="K272" s="28">
        <f t="shared" si="28"/>
        <v>1105.28</v>
      </c>
      <c r="L272" s="10">
        <f t="shared" si="26"/>
        <v>0</v>
      </c>
      <c r="M272" s="18">
        <f t="shared" si="27"/>
        <v>8013.28</v>
      </c>
    </row>
    <row r="273" spans="1:13" x14ac:dyDescent="0.25">
      <c r="A273" s="27" t="s">
        <v>22</v>
      </c>
      <c r="B273" s="37">
        <v>45001</v>
      </c>
      <c r="C273" s="19">
        <v>79103</v>
      </c>
      <c r="D273" s="15" t="s">
        <v>18</v>
      </c>
      <c r="E273" s="16" t="s">
        <v>20</v>
      </c>
      <c r="F273" s="16">
        <v>5</v>
      </c>
      <c r="G273" s="16">
        <v>0</v>
      </c>
      <c r="H273" s="17">
        <v>1727</v>
      </c>
      <c r="I273" s="17">
        <v>1727</v>
      </c>
      <c r="J273" s="17">
        <f t="shared" si="25"/>
        <v>8635</v>
      </c>
      <c r="K273" s="28">
        <f t="shared" si="28"/>
        <v>1381.6000000000001</v>
      </c>
      <c r="L273" s="10">
        <f t="shared" si="26"/>
        <v>0</v>
      </c>
      <c r="M273" s="18">
        <f t="shared" si="27"/>
        <v>10016.6</v>
      </c>
    </row>
    <row r="274" spans="1:13" x14ac:dyDescent="0.25">
      <c r="A274" s="27" t="s">
        <v>24</v>
      </c>
      <c r="B274" s="37">
        <v>44999</v>
      </c>
      <c r="C274" s="25">
        <v>79104</v>
      </c>
      <c r="D274" s="15" t="s">
        <v>18</v>
      </c>
      <c r="E274" s="16" t="s">
        <v>19</v>
      </c>
      <c r="F274" s="16">
        <v>4</v>
      </c>
      <c r="G274" s="16">
        <v>0</v>
      </c>
      <c r="H274" s="17">
        <v>1517</v>
      </c>
      <c r="I274" s="17">
        <v>1517</v>
      </c>
      <c r="J274" s="17">
        <f t="shared" si="25"/>
        <v>6068</v>
      </c>
      <c r="K274" s="28">
        <f t="shared" si="28"/>
        <v>970.88</v>
      </c>
      <c r="L274" s="10">
        <f t="shared" si="26"/>
        <v>0</v>
      </c>
      <c r="M274" s="18">
        <f t="shared" si="27"/>
        <v>7038.88</v>
      </c>
    </row>
    <row r="275" spans="1:13" x14ac:dyDescent="0.25">
      <c r="A275" s="27" t="s">
        <v>14</v>
      </c>
      <c r="B275" s="37">
        <v>44998</v>
      </c>
      <c r="C275" s="25">
        <v>79105</v>
      </c>
      <c r="D275" s="15" t="s">
        <v>15</v>
      </c>
      <c r="E275" s="16" t="s">
        <v>17</v>
      </c>
      <c r="F275" s="16">
        <v>26</v>
      </c>
      <c r="G275" s="16">
        <v>0</v>
      </c>
      <c r="H275" s="17">
        <v>1925</v>
      </c>
      <c r="I275" s="17">
        <v>1925</v>
      </c>
      <c r="J275" s="17">
        <f t="shared" si="25"/>
        <v>50050</v>
      </c>
      <c r="K275" s="28">
        <v>0</v>
      </c>
      <c r="L275" s="10">
        <f t="shared" si="26"/>
        <v>50050</v>
      </c>
      <c r="M275" s="18">
        <f t="shared" si="27"/>
        <v>0</v>
      </c>
    </row>
    <row r="276" spans="1:13" x14ac:dyDescent="0.25">
      <c r="A276" s="27" t="s">
        <v>14</v>
      </c>
      <c r="B276" s="37">
        <v>44998</v>
      </c>
      <c r="C276" s="19">
        <v>79108</v>
      </c>
      <c r="D276" s="15" t="s">
        <v>15</v>
      </c>
      <c r="E276" s="16" t="s">
        <v>37</v>
      </c>
      <c r="F276" s="16">
        <v>6</v>
      </c>
      <c r="G276" s="16">
        <v>0</v>
      </c>
      <c r="H276" s="17">
        <v>2086</v>
      </c>
      <c r="I276" s="17">
        <v>2086</v>
      </c>
      <c r="J276" s="17">
        <f t="shared" si="25"/>
        <v>12516</v>
      </c>
      <c r="K276" s="28">
        <v>0</v>
      </c>
      <c r="L276" s="10">
        <f t="shared" si="26"/>
        <v>12516</v>
      </c>
      <c r="M276" s="18">
        <f t="shared" si="27"/>
        <v>0</v>
      </c>
    </row>
    <row r="277" spans="1:13" x14ac:dyDescent="0.25">
      <c r="A277" s="27" t="s">
        <v>14</v>
      </c>
      <c r="B277" s="37">
        <v>44998</v>
      </c>
      <c r="C277" s="19">
        <v>79109</v>
      </c>
      <c r="D277" s="15" t="s">
        <v>15</v>
      </c>
      <c r="E277" s="16" t="s">
        <v>21</v>
      </c>
      <c r="F277" s="16">
        <v>3</v>
      </c>
      <c r="G277" s="16">
        <v>0</v>
      </c>
      <c r="H277" s="17">
        <v>1701</v>
      </c>
      <c r="I277" s="17">
        <v>1701</v>
      </c>
      <c r="J277" s="17">
        <f t="shared" si="25"/>
        <v>5103</v>
      </c>
      <c r="K277" s="28">
        <v>0</v>
      </c>
      <c r="L277" s="10">
        <f t="shared" si="26"/>
        <v>5103</v>
      </c>
      <c r="M277" s="18">
        <f t="shared" si="27"/>
        <v>0</v>
      </c>
    </row>
    <row r="278" spans="1:13" x14ac:dyDescent="0.25">
      <c r="A278" s="27" t="s">
        <v>22</v>
      </c>
      <c r="B278" s="37">
        <v>44998</v>
      </c>
      <c r="C278" s="19">
        <v>79111</v>
      </c>
      <c r="D278" s="15" t="s">
        <v>15</v>
      </c>
      <c r="E278" s="16" t="s">
        <v>26</v>
      </c>
      <c r="F278" s="16">
        <v>10</v>
      </c>
      <c r="G278" s="16">
        <v>10</v>
      </c>
      <c r="H278" s="17">
        <v>2049</v>
      </c>
      <c r="I278" s="17">
        <v>1764</v>
      </c>
      <c r="J278" s="17">
        <f t="shared" si="25"/>
        <v>20490</v>
      </c>
      <c r="K278" s="28">
        <v>0</v>
      </c>
      <c r="L278" s="10">
        <f t="shared" si="26"/>
        <v>20490</v>
      </c>
      <c r="M278" s="18">
        <f t="shared" si="27"/>
        <v>0</v>
      </c>
    </row>
    <row r="279" spans="1:13" x14ac:dyDescent="0.25">
      <c r="A279" s="27" t="s">
        <v>24</v>
      </c>
      <c r="B279" s="37">
        <v>44998</v>
      </c>
      <c r="C279" s="19">
        <v>79113</v>
      </c>
      <c r="D279" s="15" t="s">
        <v>15</v>
      </c>
      <c r="E279" s="16" t="s">
        <v>20</v>
      </c>
      <c r="F279" s="16">
        <v>11.5</v>
      </c>
      <c r="G279" s="16">
        <v>0</v>
      </c>
      <c r="H279" s="17">
        <v>1764</v>
      </c>
      <c r="I279" s="17">
        <v>1764</v>
      </c>
      <c r="J279" s="17">
        <f t="shared" si="25"/>
        <v>20286</v>
      </c>
      <c r="K279" s="28">
        <v>0</v>
      </c>
      <c r="L279" s="10">
        <f t="shared" si="26"/>
        <v>20286</v>
      </c>
      <c r="M279" s="18">
        <f t="shared" si="27"/>
        <v>0</v>
      </c>
    </row>
    <row r="280" spans="1:13" x14ac:dyDescent="0.25">
      <c r="A280" s="27" t="s">
        <v>24</v>
      </c>
      <c r="B280" s="37">
        <v>45000</v>
      </c>
      <c r="C280" s="19">
        <v>79116</v>
      </c>
      <c r="D280" s="15" t="s">
        <v>15</v>
      </c>
      <c r="E280" s="16" t="s">
        <v>26</v>
      </c>
      <c r="F280" s="16">
        <v>4</v>
      </c>
      <c r="G280" s="16">
        <v>4</v>
      </c>
      <c r="H280" s="17">
        <v>2049</v>
      </c>
      <c r="I280" s="17">
        <v>1764</v>
      </c>
      <c r="J280" s="17">
        <f t="shared" si="25"/>
        <v>8196</v>
      </c>
      <c r="K280" s="28">
        <f>+J280*0.16</f>
        <v>1311.3600000000001</v>
      </c>
      <c r="L280" s="10">
        <f t="shared" si="26"/>
        <v>0</v>
      </c>
      <c r="M280" s="18">
        <f t="shared" si="27"/>
        <v>9507.36</v>
      </c>
    </row>
    <row r="281" spans="1:13" x14ac:dyDescent="0.25">
      <c r="A281" s="27" t="s">
        <v>22</v>
      </c>
      <c r="B281" s="37">
        <v>44999</v>
      </c>
      <c r="C281" s="19">
        <v>79117</v>
      </c>
      <c r="D281" s="15" t="s">
        <v>15</v>
      </c>
      <c r="E281" s="16" t="s">
        <v>17</v>
      </c>
      <c r="F281" s="16">
        <v>20</v>
      </c>
      <c r="G281" s="16">
        <v>0</v>
      </c>
      <c r="H281" s="17">
        <v>2088.2399999999998</v>
      </c>
      <c r="I281" s="17">
        <v>1925</v>
      </c>
      <c r="J281" s="17">
        <f t="shared" si="25"/>
        <v>41764.799999999996</v>
      </c>
      <c r="K281" s="28">
        <f>+J281*0.16</f>
        <v>6682.3679999999995</v>
      </c>
      <c r="L281" s="10">
        <f t="shared" si="26"/>
        <v>0</v>
      </c>
      <c r="M281" s="18">
        <f t="shared" si="27"/>
        <v>48447.167999999998</v>
      </c>
    </row>
    <row r="282" spans="1:13" x14ac:dyDescent="0.25">
      <c r="A282" s="27" t="s">
        <v>14</v>
      </c>
      <c r="B282" s="43">
        <v>45002</v>
      </c>
      <c r="C282" s="19">
        <v>79149</v>
      </c>
      <c r="D282" s="15" t="s">
        <v>28</v>
      </c>
      <c r="E282" s="16" t="s">
        <v>41</v>
      </c>
      <c r="F282" s="16">
        <v>3</v>
      </c>
      <c r="G282" s="16">
        <v>0</v>
      </c>
      <c r="H282" s="17">
        <f>6092/F282</f>
        <v>2030.6666666666667</v>
      </c>
      <c r="I282" s="17">
        <v>1764</v>
      </c>
      <c r="J282" s="17">
        <f t="shared" si="25"/>
        <v>6092</v>
      </c>
      <c r="K282" s="28">
        <f>+J282*0.16</f>
        <v>974.72</v>
      </c>
      <c r="L282" s="10">
        <f t="shared" si="26"/>
        <v>0</v>
      </c>
      <c r="M282" s="18">
        <f t="shared" si="27"/>
        <v>7066.72</v>
      </c>
    </row>
    <row r="283" spans="1:13" x14ac:dyDescent="0.25">
      <c r="A283" s="27" t="s">
        <v>14</v>
      </c>
      <c r="B283" s="43">
        <v>45007</v>
      </c>
      <c r="C283" s="19">
        <v>79150</v>
      </c>
      <c r="D283" s="15" t="s">
        <v>28</v>
      </c>
      <c r="E283" s="16" t="s">
        <v>30</v>
      </c>
      <c r="F283" s="16">
        <v>35</v>
      </c>
      <c r="G283" s="16">
        <v>35</v>
      </c>
      <c r="H283" s="17">
        <f>1925+285</f>
        <v>2210</v>
      </c>
      <c r="I283" s="17">
        <v>1925</v>
      </c>
      <c r="J283" s="17">
        <f t="shared" si="25"/>
        <v>77350</v>
      </c>
      <c r="K283" s="28">
        <f>+J283*0.16</f>
        <v>12376</v>
      </c>
      <c r="L283" s="10">
        <f t="shared" si="26"/>
        <v>0</v>
      </c>
      <c r="M283" s="18">
        <f t="shared" si="27"/>
        <v>89726</v>
      </c>
    </row>
    <row r="284" spans="1:13" x14ac:dyDescent="0.25">
      <c r="A284" s="27" t="s">
        <v>24</v>
      </c>
      <c r="B284" s="37">
        <v>44999</v>
      </c>
      <c r="C284" s="25">
        <v>79151</v>
      </c>
      <c r="D284" s="15" t="s">
        <v>18</v>
      </c>
      <c r="E284" s="16" t="s">
        <v>30</v>
      </c>
      <c r="F284" s="16">
        <v>10</v>
      </c>
      <c r="G284" s="16">
        <v>10</v>
      </c>
      <c r="H284" s="17">
        <v>2210</v>
      </c>
      <c r="I284" s="17">
        <v>1925</v>
      </c>
      <c r="J284" s="17">
        <f t="shared" si="25"/>
        <v>22100</v>
      </c>
      <c r="K284" s="28">
        <v>0</v>
      </c>
      <c r="L284" s="10">
        <f t="shared" si="26"/>
        <v>22100</v>
      </c>
      <c r="M284" s="18">
        <f t="shared" si="27"/>
        <v>0</v>
      </c>
    </row>
    <row r="285" spans="1:13" x14ac:dyDescent="0.25">
      <c r="A285" s="27" t="s">
        <v>22</v>
      </c>
      <c r="B285" s="37">
        <v>45000</v>
      </c>
      <c r="C285" s="19">
        <v>79153</v>
      </c>
      <c r="D285" s="15" t="s">
        <v>15</v>
      </c>
      <c r="E285" s="16" t="s">
        <v>17</v>
      </c>
      <c r="F285" s="16">
        <v>50</v>
      </c>
      <c r="G285" s="16">
        <v>0</v>
      </c>
      <c r="H285" s="17">
        <v>2117</v>
      </c>
      <c r="I285" s="17">
        <v>1925</v>
      </c>
      <c r="J285" s="17">
        <f t="shared" si="25"/>
        <v>105850</v>
      </c>
      <c r="K285" s="28">
        <f>+J285*0.16</f>
        <v>16936</v>
      </c>
      <c r="L285" s="10">
        <f t="shared" si="26"/>
        <v>0</v>
      </c>
      <c r="M285" s="18">
        <f t="shared" si="27"/>
        <v>122786</v>
      </c>
    </row>
    <row r="286" spans="1:13" x14ac:dyDescent="0.25">
      <c r="A286" s="27" t="s">
        <v>14</v>
      </c>
      <c r="B286" s="43">
        <v>45007</v>
      </c>
      <c r="C286" s="19">
        <v>79159</v>
      </c>
      <c r="D286" s="15" t="s">
        <v>18</v>
      </c>
      <c r="E286" s="16" t="s">
        <v>19</v>
      </c>
      <c r="F286" s="16">
        <v>4</v>
      </c>
      <c r="G286" s="16">
        <v>0</v>
      </c>
      <c r="H286" s="17">
        <v>1517</v>
      </c>
      <c r="I286" s="17">
        <v>1517</v>
      </c>
      <c r="J286" s="17">
        <f t="shared" si="25"/>
        <v>6068</v>
      </c>
      <c r="K286" s="28">
        <f>+J286*0.16</f>
        <v>970.88</v>
      </c>
      <c r="L286" s="10">
        <f t="shared" si="26"/>
        <v>0</v>
      </c>
      <c r="M286" s="18">
        <f t="shared" si="27"/>
        <v>7038.88</v>
      </c>
    </row>
    <row r="287" spans="1:13" x14ac:dyDescent="0.25">
      <c r="A287" s="27" t="s">
        <v>22</v>
      </c>
      <c r="B287" s="37">
        <v>45001</v>
      </c>
      <c r="C287" s="19">
        <v>79160</v>
      </c>
      <c r="D287" s="15" t="s">
        <v>18</v>
      </c>
      <c r="E287" s="16" t="s">
        <v>21</v>
      </c>
      <c r="F287" s="16">
        <v>4</v>
      </c>
      <c r="G287" s="16">
        <v>0</v>
      </c>
      <c r="H287" s="17">
        <v>1702</v>
      </c>
      <c r="I287" s="17">
        <v>1702</v>
      </c>
      <c r="J287" s="17">
        <f t="shared" si="25"/>
        <v>6808</v>
      </c>
      <c r="K287" s="28">
        <f>+J287*0.16</f>
        <v>1089.28</v>
      </c>
      <c r="L287" s="10">
        <f t="shared" si="26"/>
        <v>0</v>
      </c>
      <c r="M287" s="18">
        <f t="shared" si="27"/>
        <v>7897.28</v>
      </c>
    </row>
    <row r="288" spans="1:13" x14ac:dyDescent="0.25">
      <c r="A288" s="27" t="s">
        <v>14</v>
      </c>
      <c r="B288" s="37">
        <v>44999</v>
      </c>
      <c r="C288" s="19">
        <v>79161</v>
      </c>
      <c r="D288" s="15" t="s">
        <v>15</v>
      </c>
      <c r="E288" s="16" t="s">
        <v>20</v>
      </c>
      <c r="F288" s="16">
        <v>7</v>
      </c>
      <c r="G288" s="16">
        <v>0</v>
      </c>
      <c r="H288" s="17">
        <v>1764</v>
      </c>
      <c r="I288" s="17">
        <v>1764</v>
      </c>
      <c r="J288" s="17">
        <f t="shared" si="25"/>
        <v>12348</v>
      </c>
      <c r="K288" s="28">
        <v>0</v>
      </c>
      <c r="L288" s="10">
        <f t="shared" si="26"/>
        <v>12348</v>
      </c>
      <c r="M288" s="18">
        <f t="shared" si="27"/>
        <v>0</v>
      </c>
    </row>
    <row r="289" spans="1:13" x14ac:dyDescent="0.25">
      <c r="A289" s="27" t="s">
        <v>22</v>
      </c>
      <c r="B289" s="43">
        <v>45002</v>
      </c>
      <c r="C289" s="19">
        <v>79163</v>
      </c>
      <c r="D289" s="15" t="s">
        <v>18</v>
      </c>
      <c r="E289" s="16" t="s">
        <v>19</v>
      </c>
      <c r="F289" s="16">
        <v>4</v>
      </c>
      <c r="G289" s="16">
        <v>0</v>
      </c>
      <c r="H289" s="17">
        <v>1517</v>
      </c>
      <c r="I289" s="17">
        <v>1517</v>
      </c>
      <c r="J289" s="17">
        <f t="shared" si="25"/>
        <v>6068</v>
      </c>
      <c r="K289" s="28">
        <f>+J289*0.16</f>
        <v>970.88</v>
      </c>
      <c r="L289" s="10">
        <f t="shared" si="26"/>
        <v>0</v>
      </c>
      <c r="M289" s="18">
        <f t="shared" si="27"/>
        <v>7038.88</v>
      </c>
    </row>
    <row r="290" spans="1:13" x14ac:dyDescent="0.25">
      <c r="A290" s="27" t="s">
        <v>22</v>
      </c>
      <c r="B290" s="37">
        <v>45001</v>
      </c>
      <c r="C290" s="19">
        <v>79164</v>
      </c>
      <c r="D290" s="15" t="s">
        <v>18</v>
      </c>
      <c r="E290" s="16" t="s">
        <v>20</v>
      </c>
      <c r="F290" s="16">
        <v>8</v>
      </c>
      <c r="G290" s="16">
        <v>0</v>
      </c>
      <c r="H290" s="17">
        <v>1727</v>
      </c>
      <c r="I290" s="17">
        <v>1727</v>
      </c>
      <c r="J290" s="17">
        <f t="shared" si="25"/>
        <v>13816</v>
      </c>
      <c r="K290" s="28">
        <f>+J290*0.16</f>
        <v>2210.56</v>
      </c>
      <c r="L290" s="10">
        <f t="shared" si="26"/>
        <v>0</v>
      </c>
      <c r="M290" s="18">
        <f t="shared" si="27"/>
        <v>16026.56</v>
      </c>
    </row>
    <row r="291" spans="1:13" x14ac:dyDescent="0.25">
      <c r="A291" s="27" t="s">
        <v>22</v>
      </c>
      <c r="B291" s="37">
        <v>45001</v>
      </c>
      <c r="C291" s="19">
        <v>79165</v>
      </c>
      <c r="D291" s="15" t="s">
        <v>18</v>
      </c>
      <c r="E291" s="16" t="s">
        <v>20</v>
      </c>
      <c r="F291" s="16">
        <v>9.5</v>
      </c>
      <c r="G291" s="16">
        <v>0</v>
      </c>
      <c r="H291" s="17">
        <v>1727</v>
      </c>
      <c r="I291" s="17">
        <v>1727</v>
      </c>
      <c r="J291" s="17">
        <f t="shared" si="25"/>
        <v>16406.5</v>
      </c>
      <c r="K291" s="28">
        <f>+J291*0.16</f>
        <v>2625.04</v>
      </c>
      <c r="L291" s="10">
        <f t="shared" si="26"/>
        <v>0</v>
      </c>
      <c r="M291" s="18">
        <f t="shared" si="27"/>
        <v>19031.54</v>
      </c>
    </row>
    <row r="292" spans="1:13" x14ac:dyDescent="0.25">
      <c r="A292" s="27" t="s">
        <v>14</v>
      </c>
      <c r="B292" s="37">
        <v>45001</v>
      </c>
      <c r="C292" s="19">
        <v>79209</v>
      </c>
      <c r="D292" s="15" t="s">
        <v>15</v>
      </c>
      <c r="E292" s="16" t="s">
        <v>26</v>
      </c>
      <c r="F292" s="16">
        <v>8</v>
      </c>
      <c r="G292" s="16">
        <v>10</v>
      </c>
      <c r="H292" s="17">
        <f>17512/F292</f>
        <v>2189</v>
      </c>
      <c r="I292" s="17">
        <v>1764</v>
      </c>
      <c r="J292" s="17">
        <f t="shared" si="25"/>
        <v>17512</v>
      </c>
      <c r="K292" s="28">
        <f>+J292*0.16</f>
        <v>2801.92</v>
      </c>
      <c r="L292" s="10">
        <f t="shared" si="26"/>
        <v>0</v>
      </c>
      <c r="M292" s="18">
        <f t="shared" si="27"/>
        <v>20313.919999999998</v>
      </c>
    </row>
    <row r="293" spans="1:13" x14ac:dyDescent="0.25">
      <c r="A293" s="27" t="s">
        <v>22</v>
      </c>
      <c r="B293" s="37">
        <v>45000</v>
      </c>
      <c r="C293" s="19">
        <v>79210</v>
      </c>
      <c r="D293" s="15" t="s">
        <v>15</v>
      </c>
      <c r="E293" s="16" t="s">
        <v>26</v>
      </c>
      <c r="F293" s="16">
        <v>8</v>
      </c>
      <c r="G293" s="16">
        <v>8</v>
      </c>
      <c r="H293" s="17">
        <v>2120.25</v>
      </c>
      <c r="I293" s="17">
        <v>1764</v>
      </c>
      <c r="J293" s="17">
        <f t="shared" si="25"/>
        <v>16962</v>
      </c>
      <c r="K293" s="28">
        <v>0</v>
      </c>
      <c r="L293" s="10">
        <f t="shared" si="26"/>
        <v>16962</v>
      </c>
      <c r="M293" s="18">
        <f t="shared" si="27"/>
        <v>0</v>
      </c>
    </row>
    <row r="294" spans="1:13" x14ac:dyDescent="0.25">
      <c r="A294" s="27" t="s">
        <v>24</v>
      </c>
      <c r="B294" s="37">
        <v>45001</v>
      </c>
      <c r="C294" s="19">
        <v>79211</v>
      </c>
      <c r="D294" s="15" t="s">
        <v>15</v>
      </c>
      <c r="E294" s="16" t="s">
        <v>42</v>
      </c>
      <c r="F294" s="16">
        <v>7</v>
      </c>
      <c r="G294" s="16">
        <v>0</v>
      </c>
      <c r="H294" s="17">
        <v>2236</v>
      </c>
      <c r="I294" s="17">
        <v>2086</v>
      </c>
      <c r="J294" s="17">
        <f t="shared" si="25"/>
        <v>15652</v>
      </c>
      <c r="K294" s="28">
        <v>0</v>
      </c>
      <c r="L294" s="10">
        <f t="shared" si="26"/>
        <v>15652</v>
      </c>
      <c r="M294" s="18">
        <f t="shared" si="27"/>
        <v>0</v>
      </c>
    </row>
    <row r="295" spans="1:13" x14ac:dyDescent="0.25">
      <c r="A295" s="27" t="s">
        <v>22</v>
      </c>
      <c r="B295" s="37">
        <v>45001</v>
      </c>
      <c r="C295" s="19">
        <v>79211</v>
      </c>
      <c r="D295" s="15" t="s">
        <v>15</v>
      </c>
      <c r="E295" s="16" t="s">
        <v>42</v>
      </c>
      <c r="F295" s="16">
        <v>77</v>
      </c>
      <c r="G295" s="16">
        <v>0</v>
      </c>
      <c r="H295" s="17">
        <v>2236</v>
      </c>
      <c r="I295" s="17">
        <v>2086</v>
      </c>
      <c r="J295" s="17">
        <f t="shared" si="25"/>
        <v>172172</v>
      </c>
      <c r="K295" s="28">
        <v>0</v>
      </c>
      <c r="L295" s="10">
        <f t="shared" si="26"/>
        <v>172172</v>
      </c>
      <c r="M295" s="18">
        <f t="shared" si="27"/>
        <v>0</v>
      </c>
    </row>
    <row r="296" spans="1:13" x14ac:dyDescent="0.25">
      <c r="A296" s="27" t="s">
        <v>14</v>
      </c>
      <c r="B296" s="43">
        <v>45007</v>
      </c>
      <c r="C296" s="19">
        <v>79212</v>
      </c>
      <c r="D296" s="15" t="s">
        <v>18</v>
      </c>
      <c r="E296" s="16" t="s">
        <v>26</v>
      </c>
      <c r="F296" s="16">
        <v>6.5</v>
      </c>
      <c r="G296" s="16">
        <v>6.5</v>
      </c>
      <c r="H296" s="17">
        <f>1727+263</f>
        <v>1990</v>
      </c>
      <c r="I296" s="17">
        <v>1727</v>
      </c>
      <c r="J296" s="17">
        <f t="shared" si="25"/>
        <v>12935</v>
      </c>
      <c r="K296" s="28">
        <f t="shared" ref="K296:K305" si="29">+J296*0.16</f>
        <v>2069.6</v>
      </c>
      <c r="L296" s="10">
        <f t="shared" si="26"/>
        <v>0</v>
      </c>
      <c r="M296" s="18">
        <f t="shared" si="27"/>
        <v>15004.6</v>
      </c>
    </row>
    <row r="297" spans="1:13" x14ac:dyDescent="0.25">
      <c r="A297" s="27" t="s">
        <v>14</v>
      </c>
      <c r="B297" s="43">
        <v>45007</v>
      </c>
      <c r="C297" s="19">
        <v>79213</v>
      </c>
      <c r="D297" s="15" t="s">
        <v>18</v>
      </c>
      <c r="E297" s="16" t="s">
        <v>26</v>
      </c>
      <c r="F297" s="16">
        <v>8</v>
      </c>
      <c r="G297" s="16">
        <v>8</v>
      </c>
      <c r="H297" s="17">
        <f>1727+263</f>
        <v>1990</v>
      </c>
      <c r="I297" s="17">
        <v>1727</v>
      </c>
      <c r="J297" s="17">
        <f t="shared" si="25"/>
        <v>15920</v>
      </c>
      <c r="K297" s="28">
        <f t="shared" si="29"/>
        <v>2547.2000000000003</v>
      </c>
      <c r="L297" s="10">
        <f t="shared" si="26"/>
        <v>0</v>
      </c>
      <c r="M297" s="18">
        <f t="shared" si="27"/>
        <v>18467.2</v>
      </c>
    </row>
    <row r="298" spans="1:13" x14ac:dyDescent="0.25">
      <c r="A298" s="27" t="s">
        <v>14</v>
      </c>
      <c r="B298" s="43">
        <v>45007</v>
      </c>
      <c r="C298" s="19">
        <v>79214</v>
      </c>
      <c r="D298" s="15" t="s">
        <v>18</v>
      </c>
      <c r="E298" s="16" t="s">
        <v>26</v>
      </c>
      <c r="F298" s="16">
        <v>10.5</v>
      </c>
      <c r="G298" s="16">
        <v>10.5</v>
      </c>
      <c r="H298" s="17">
        <f>1727+263</f>
        <v>1990</v>
      </c>
      <c r="I298" s="17">
        <v>1727</v>
      </c>
      <c r="J298" s="17">
        <f t="shared" si="25"/>
        <v>20895</v>
      </c>
      <c r="K298" s="28">
        <f t="shared" si="29"/>
        <v>3343.2000000000003</v>
      </c>
      <c r="L298" s="10">
        <f t="shared" si="26"/>
        <v>0</v>
      </c>
      <c r="M298" s="18">
        <f t="shared" si="27"/>
        <v>24238.2</v>
      </c>
    </row>
    <row r="299" spans="1:13" x14ac:dyDescent="0.25">
      <c r="A299" s="27" t="s">
        <v>14</v>
      </c>
      <c r="B299" s="43">
        <v>45007</v>
      </c>
      <c r="C299" s="19">
        <v>79215</v>
      </c>
      <c r="D299" s="15" t="s">
        <v>18</v>
      </c>
      <c r="E299" s="16" t="s">
        <v>20</v>
      </c>
      <c r="F299" s="16">
        <v>4</v>
      </c>
      <c r="G299" s="16">
        <v>0</v>
      </c>
      <c r="H299" s="17">
        <v>1727</v>
      </c>
      <c r="I299" s="17">
        <v>1727</v>
      </c>
      <c r="J299" s="17">
        <f t="shared" si="25"/>
        <v>6908</v>
      </c>
      <c r="K299" s="28">
        <f t="shared" si="29"/>
        <v>1105.28</v>
      </c>
      <c r="L299" s="10">
        <f t="shared" si="26"/>
        <v>0</v>
      </c>
      <c r="M299" s="18">
        <f t="shared" si="27"/>
        <v>8013.28</v>
      </c>
    </row>
    <row r="300" spans="1:13" x14ac:dyDescent="0.25">
      <c r="A300" s="27" t="s">
        <v>22</v>
      </c>
      <c r="B300" s="43">
        <v>45002</v>
      </c>
      <c r="C300" s="19">
        <v>79217</v>
      </c>
      <c r="D300" s="15" t="s">
        <v>18</v>
      </c>
      <c r="E300" s="16" t="s">
        <v>26</v>
      </c>
      <c r="F300" s="16">
        <v>7.5</v>
      </c>
      <c r="G300" s="16">
        <v>7.5</v>
      </c>
      <c r="H300" s="17">
        <v>1990</v>
      </c>
      <c r="I300" s="17">
        <v>1727</v>
      </c>
      <c r="J300" s="17">
        <f t="shared" si="25"/>
        <v>14925</v>
      </c>
      <c r="K300" s="28">
        <f t="shared" si="29"/>
        <v>2388</v>
      </c>
      <c r="L300" s="10">
        <f t="shared" si="26"/>
        <v>0</v>
      </c>
      <c r="M300" s="18">
        <f t="shared" si="27"/>
        <v>17313</v>
      </c>
    </row>
    <row r="301" spans="1:13" x14ac:dyDescent="0.25">
      <c r="A301" s="27" t="s">
        <v>22</v>
      </c>
      <c r="B301" s="37">
        <v>45001</v>
      </c>
      <c r="C301" s="25">
        <v>79218</v>
      </c>
      <c r="D301" s="15" t="s">
        <v>15</v>
      </c>
      <c r="E301" s="16" t="s">
        <v>17</v>
      </c>
      <c r="F301" s="16">
        <v>25</v>
      </c>
      <c r="G301" s="16">
        <v>0</v>
      </c>
      <c r="H301" s="17">
        <v>2088.2399999999998</v>
      </c>
      <c r="I301" s="17">
        <v>1925</v>
      </c>
      <c r="J301" s="17">
        <f t="shared" si="25"/>
        <v>52205.999999999993</v>
      </c>
      <c r="K301" s="28">
        <f t="shared" si="29"/>
        <v>8352.9599999999991</v>
      </c>
      <c r="L301" s="10">
        <f t="shared" si="26"/>
        <v>0</v>
      </c>
      <c r="M301" s="18">
        <f t="shared" si="27"/>
        <v>60558.959999999992</v>
      </c>
    </row>
    <row r="302" spans="1:13" x14ac:dyDescent="0.25">
      <c r="A302" s="27" t="s">
        <v>22</v>
      </c>
      <c r="B302" s="37">
        <v>45001</v>
      </c>
      <c r="C302" s="19">
        <v>79221</v>
      </c>
      <c r="D302" s="15" t="s">
        <v>15</v>
      </c>
      <c r="E302" s="16" t="s">
        <v>41</v>
      </c>
      <c r="F302" s="16">
        <v>6</v>
      </c>
      <c r="G302" s="16">
        <v>0</v>
      </c>
      <c r="H302" s="17">
        <v>1764</v>
      </c>
      <c r="I302" s="17">
        <v>1764</v>
      </c>
      <c r="J302" s="17">
        <f t="shared" si="25"/>
        <v>10584</v>
      </c>
      <c r="K302" s="28">
        <f t="shared" si="29"/>
        <v>1693.44</v>
      </c>
      <c r="L302" s="10">
        <f t="shared" si="26"/>
        <v>0</v>
      </c>
      <c r="M302" s="18">
        <f t="shared" si="27"/>
        <v>12277.44</v>
      </c>
    </row>
    <row r="303" spans="1:13" x14ac:dyDescent="0.25">
      <c r="A303" s="27" t="s">
        <v>22</v>
      </c>
      <c r="B303" s="43">
        <v>45002</v>
      </c>
      <c r="C303" s="19">
        <v>79222</v>
      </c>
      <c r="D303" s="15" t="s">
        <v>15</v>
      </c>
      <c r="E303" s="16" t="s">
        <v>41</v>
      </c>
      <c r="F303" s="16">
        <v>6</v>
      </c>
      <c r="G303" s="16">
        <v>0</v>
      </c>
      <c r="H303" s="17">
        <v>1764</v>
      </c>
      <c r="I303" s="17">
        <v>1764</v>
      </c>
      <c r="J303" s="17">
        <f t="shared" si="25"/>
        <v>10584</v>
      </c>
      <c r="K303" s="28">
        <f t="shared" si="29"/>
        <v>1693.44</v>
      </c>
      <c r="L303" s="10">
        <f t="shared" si="26"/>
        <v>0</v>
      </c>
      <c r="M303" s="18">
        <f t="shared" si="27"/>
        <v>12277.44</v>
      </c>
    </row>
    <row r="304" spans="1:13" x14ac:dyDescent="0.25">
      <c r="A304" s="27" t="s">
        <v>22</v>
      </c>
      <c r="B304" s="43">
        <v>45002</v>
      </c>
      <c r="C304" s="19">
        <v>79223</v>
      </c>
      <c r="D304" s="15" t="s">
        <v>15</v>
      </c>
      <c r="E304" s="16" t="s">
        <v>41</v>
      </c>
      <c r="F304" s="16">
        <v>6</v>
      </c>
      <c r="G304" s="16">
        <v>0</v>
      </c>
      <c r="H304" s="17">
        <v>1764</v>
      </c>
      <c r="I304" s="17">
        <v>1764</v>
      </c>
      <c r="J304" s="17">
        <f t="shared" si="25"/>
        <v>10584</v>
      </c>
      <c r="K304" s="28">
        <f t="shared" si="29"/>
        <v>1693.44</v>
      </c>
      <c r="L304" s="10">
        <f t="shared" si="26"/>
        <v>0</v>
      </c>
      <c r="M304" s="18">
        <f t="shared" si="27"/>
        <v>12277.44</v>
      </c>
    </row>
    <row r="305" spans="1:13" x14ac:dyDescent="0.25">
      <c r="A305" s="27" t="s">
        <v>22</v>
      </c>
      <c r="B305" s="37">
        <v>45001</v>
      </c>
      <c r="C305" s="25">
        <v>79224</v>
      </c>
      <c r="D305" s="15" t="s">
        <v>15</v>
      </c>
      <c r="E305" s="16" t="s">
        <v>41</v>
      </c>
      <c r="F305" s="16">
        <v>6</v>
      </c>
      <c r="G305" s="16">
        <v>0</v>
      </c>
      <c r="H305" s="17">
        <v>1764</v>
      </c>
      <c r="I305" s="17">
        <v>1764</v>
      </c>
      <c r="J305" s="17">
        <f t="shared" si="25"/>
        <v>10584</v>
      </c>
      <c r="K305" s="28">
        <f t="shared" si="29"/>
        <v>1693.44</v>
      </c>
      <c r="L305" s="10">
        <f t="shared" si="26"/>
        <v>0</v>
      </c>
      <c r="M305" s="18">
        <f t="shared" si="27"/>
        <v>12277.44</v>
      </c>
    </row>
    <row r="306" spans="1:13" x14ac:dyDescent="0.25">
      <c r="A306" s="27" t="s">
        <v>22</v>
      </c>
      <c r="B306" s="37">
        <v>45001</v>
      </c>
      <c r="C306" s="19">
        <v>79225</v>
      </c>
      <c r="D306" s="15" t="s">
        <v>15</v>
      </c>
      <c r="E306" s="16" t="s">
        <v>17</v>
      </c>
      <c r="F306" s="16">
        <v>4</v>
      </c>
      <c r="G306" s="16">
        <v>0</v>
      </c>
      <c r="H306" s="17">
        <v>1925</v>
      </c>
      <c r="I306" s="17">
        <v>1925</v>
      </c>
      <c r="J306" s="17">
        <f t="shared" si="25"/>
        <v>7700</v>
      </c>
      <c r="K306" s="28">
        <v>0</v>
      </c>
      <c r="L306" s="10">
        <f t="shared" si="26"/>
        <v>7700</v>
      </c>
      <c r="M306" s="18">
        <f t="shared" si="27"/>
        <v>0</v>
      </c>
    </row>
    <row r="307" spans="1:13" x14ac:dyDescent="0.25">
      <c r="A307" s="27" t="s">
        <v>22</v>
      </c>
      <c r="B307" s="37">
        <v>45001</v>
      </c>
      <c r="C307" s="19">
        <v>79226</v>
      </c>
      <c r="D307" s="15" t="s">
        <v>15</v>
      </c>
      <c r="E307" s="16" t="s">
        <v>17</v>
      </c>
      <c r="F307" s="16">
        <v>8</v>
      </c>
      <c r="G307" s="16">
        <v>0</v>
      </c>
      <c r="H307" s="17">
        <v>2049</v>
      </c>
      <c r="I307" s="17">
        <v>1925</v>
      </c>
      <c r="J307" s="17">
        <f t="shared" si="25"/>
        <v>16392</v>
      </c>
      <c r="K307" s="28">
        <v>0</v>
      </c>
      <c r="L307" s="10">
        <f t="shared" si="26"/>
        <v>16392</v>
      </c>
      <c r="M307" s="18">
        <f t="shared" si="27"/>
        <v>0</v>
      </c>
    </row>
    <row r="308" spans="1:13" x14ac:dyDescent="0.25">
      <c r="A308" s="27" t="s">
        <v>14</v>
      </c>
      <c r="B308" s="43">
        <v>45006</v>
      </c>
      <c r="C308" s="19">
        <v>79272</v>
      </c>
      <c r="D308" s="15" t="s">
        <v>18</v>
      </c>
      <c r="E308" s="16" t="s">
        <v>26</v>
      </c>
      <c r="F308" s="16">
        <v>8</v>
      </c>
      <c r="G308" s="16">
        <v>8</v>
      </c>
      <c r="H308" s="17">
        <f>1727+263</f>
        <v>1990</v>
      </c>
      <c r="I308" s="17">
        <v>1990</v>
      </c>
      <c r="J308" s="17">
        <f t="shared" si="25"/>
        <v>15920</v>
      </c>
      <c r="K308" s="28">
        <f t="shared" ref="K308:K315" si="30">+J308*0.16</f>
        <v>2547.2000000000003</v>
      </c>
      <c r="L308" s="10">
        <f t="shared" si="26"/>
        <v>0</v>
      </c>
      <c r="M308" s="18">
        <f t="shared" si="27"/>
        <v>18467.2</v>
      </c>
    </row>
    <row r="309" spans="1:13" x14ac:dyDescent="0.25">
      <c r="A309" s="27" t="s">
        <v>14</v>
      </c>
      <c r="B309" s="43">
        <v>45006</v>
      </c>
      <c r="C309" s="19">
        <v>79273</v>
      </c>
      <c r="D309" s="15" t="s">
        <v>18</v>
      </c>
      <c r="E309" s="16" t="s">
        <v>26</v>
      </c>
      <c r="F309" s="16">
        <v>8</v>
      </c>
      <c r="G309" s="16">
        <v>8</v>
      </c>
      <c r="H309" s="17">
        <f>1727+263</f>
        <v>1990</v>
      </c>
      <c r="I309" s="17">
        <v>1727</v>
      </c>
      <c r="J309" s="17">
        <f t="shared" si="25"/>
        <v>15920</v>
      </c>
      <c r="K309" s="28">
        <f t="shared" si="30"/>
        <v>2547.2000000000003</v>
      </c>
      <c r="L309" s="10">
        <f t="shared" si="26"/>
        <v>0</v>
      </c>
      <c r="M309" s="18">
        <f t="shared" si="27"/>
        <v>18467.2</v>
      </c>
    </row>
    <row r="310" spans="1:13" x14ac:dyDescent="0.25">
      <c r="A310" s="27" t="s">
        <v>14</v>
      </c>
      <c r="B310" s="46">
        <v>45016</v>
      </c>
      <c r="C310" s="19">
        <v>79274</v>
      </c>
      <c r="D310" s="15" t="s">
        <v>18</v>
      </c>
      <c r="E310" s="16" t="s">
        <v>19</v>
      </c>
      <c r="F310" s="16">
        <v>4</v>
      </c>
      <c r="G310" s="16">
        <v>0</v>
      </c>
      <c r="H310" s="17">
        <v>1517</v>
      </c>
      <c r="I310" s="17">
        <v>1517</v>
      </c>
      <c r="J310" s="17">
        <f t="shared" si="25"/>
        <v>6068</v>
      </c>
      <c r="K310" s="28">
        <f t="shared" si="30"/>
        <v>970.88</v>
      </c>
      <c r="L310" s="10">
        <f t="shared" si="26"/>
        <v>0</v>
      </c>
      <c r="M310" s="18">
        <f t="shared" si="27"/>
        <v>7038.88</v>
      </c>
    </row>
    <row r="311" spans="1:13" x14ac:dyDescent="0.25">
      <c r="A311" s="27" t="s">
        <v>14</v>
      </c>
      <c r="B311" s="43">
        <v>45006</v>
      </c>
      <c r="C311" s="19">
        <v>79275</v>
      </c>
      <c r="D311" s="15" t="s">
        <v>18</v>
      </c>
      <c r="E311" s="16" t="s">
        <v>20</v>
      </c>
      <c r="F311" s="16">
        <v>4</v>
      </c>
      <c r="G311" s="16">
        <v>0</v>
      </c>
      <c r="H311" s="17">
        <v>1727</v>
      </c>
      <c r="I311" s="17">
        <v>1727</v>
      </c>
      <c r="J311" s="17">
        <f t="shared" si="25"/>
        <v>6908</v>
      </c>
      <c r="K311" s="28">
        <f t="shared" si="30"/>
        <v>1105.28</v>
      </c>
      <c r="L311" s="10">
        <f t="shared" si="26"/>
        <v>0</v>
      </c>
      <c r="M311" s="18">
        <f t="shared" si="27"/>
        <v>8013.28</v>
      </c>
    </row>
    <row r="312" spans="1:13" x14ac:dyDescent="0.25">
      <c r="A312" s="27" t="s">
        <v>22</v>
      </c>
      <c r="B312" s="43">
        <v>45002</v>
      </c>
      <c r="C312" s="19">
        <v>79276</v>
      </c>
      <c r="D312" s="15" t="s">
        <v>18</v>
      </c>
      <c r="E312" s="16" t="s">
        <v>20</v>
      </c>
      <c r="F312" s="16">
        <v>4</v>
      </c>
      <c r="G312" s="16">
        <v>0</v>
      </c>
      <c r="H312" s="17">
        <v>1727</v>
      </c>
      <c r="I312" s="17">
        <v>1727</v>
      </c>
      <c r="J312" s="17">
        <f t="shared" si="25"/>
        <v>6908</v>
      </c>
      <c r="K312" s="28">
        <f t="shared" si="30"/>
        <v>1105.28</v>
      </c>
      <c r="L312" s="10">
        <f t="shared" si="26"/>
        <v>0</v>
      </c>
      <c r="M312" s="18">
        <f t="shared" si="27"/>
        <v>8013.28</v>
      </c>
    </row>
    <row r="313" spans="1:13" x14ac:dyDescent="0.25">
      <c r="A313" s="27" t="s">
        <v>22</v>
      </c>
      <c r="B313" s="43">
        <v>45012</v>
      </c>
      <c r="C313" s="19">
        <v>79277</v>
      </c>
      <c r="D313" s="15" t="s">
        <v>18</v>
      </c>
      <c r="E313" s="16" t="s">
        <v>21</v>
      </c>
      <c r="F313" s="16">
        <v>4</v>
      </c>
      <c r="G313" s="16">
        <v>0</v>
      </c>
      <c r="H313" s="17">
        <v>1702</v>
      </c>
      <c r="I313" s="17">
        <v>1702</v>
      </c>
      <c r="J313" s="17">
        <f t="shared" si="25"/>
        <v>6808</v>
      </c>
      <c r="K313" s="28">
        <f t="shared" si="30"/>
        <v>1089.28</v>
      </c>
      <c r="L313" s="10">
        <f t="shared" si="26"/>
        <v>0</v>
      </c>
      <c r="M313" s="18">
        <f t="shared" si="27"/>
        <v>7897.28</v>
      </c>
    </row>
    <row r="314" spans="1:13" x14ac:dyDescent="0.25">
      <c r="A314" s="27" t="s">
        <v>22</v>
      </c>
      <c r="B314" s="43">
        <v>45002</v>
      </c>
      <c r="C314" s="19">
        <v>79279</v>
      </c>
      <c r="D314" s="15" t="s">
        <v>15</v>
      </c>
      <c r="E314" s="16" t="s">
        <v>17</v>
      </c>
      <c r="F314" s="16">
        <v>42</v>
      </c>
      <c r="G314" s="16">
        <v>0</v>
      </c>
      <c r="H314" s="17">
        <v>2117</v>
      </c>
      <c r="I314" s="17">
        <v>1925</v>
      </c>
      <c r="J314" s="17">
        <f t="shared" si="25"/>
        <v>88914</v>
      </c>
      <c r="K314" s="28">
        <f t="shared" si="30"/>
        <v>14226.24</v>
      </c>
      <c r="L314" s="10">
        <f t="shared" si="26"/>
        <v>0</v>
      </c>
      <c r="M314" s="18">
        <f t="shared" si="27"/>
        <v>103140.24</v>
      </c>
    </row>
    <row r="315" spans="1:13" x14ac:dyDescent="0.25">
      <c r="A315" s="27" t="s">
        <v>22</v>
      </c>
      <c r="B315" s="43">
        <v>45002</v>
      </c>
      <c r="C315" s="19">
        <v>79280</v>
      </c>
      <c r="D315" s="15" t="s">
        <v>15</v>
      </c>
      <c r="E315" s="16" t="s">
        <v>17</v>
      </c>
      <c r="F315" s="16">
        <v>28.5</v>
      </c>
      <c r="G315" s="16">
        <v>0</v>
      </c>
      <c r="H315" s="17">
        <v>2088.2399999999998</v>
      </c>
      <c r="I315" s="17">
        <v>1925</v>
      </c>
      <c r="J315" s="17">
        <f t="shared" si="25"/>
        <v>59514.84</v>
      </c>
      <c r="K315" s="28">
        <f t="shared" si="30"/>
        <v>9522.3743999999988</v>
      </c>
      <c r="L315" s="10">
        <f t="shared" si="26"/>
        <v>0</v>
      </c>
      <c r="M315" s="18">
        <f t="shared" si="27"/>
        <v>69037.214399999997</v>
      </c>
    </row>
    <row r="316" spans="1:13" x14ac:dyDescent="0.25">
      <c r="A316" s="27" t="s">
        <v>14</v>
      </c>
      <c r="B316" s="43">
        <v>45002</v>
      </c>
      <c r="C316" s="19">
        <v>79281</v>
      </c>
      <c r="D316" s="15" t="s">
        <v>15</v>
      </c>
      <c r="E316" s="16" t="s">
        <v>21</v>
      </c>
      <c r="F316" s="16">
        <v>15</v>
      </c>
      <c r="G316" s="16">
        <v>0</v>
      </c>
      <c r="H316" s="17">
        <v>1701</v>
      </c>
      <c r="I316" s="17">
        <v>1701</v>
      </c>
      <c r="J316" s="17">
        <f t="shared" si="25"/>
        <v>25515</v>
      </c>
      <c r="K316" s="28">
        <v>0</v>
      </c>
      <c r="L316" s="10">
        <f t="shared" si="26"/>
        <v>25515</v>
      </c>
      <c r="M316" s="18">
        <f t="shared" si="27"/>
        <v>0</v>
      </c>
    </row>
    <row r="317" spans="1:13" x14ac:dyDescent="0.25">
      <c r="A317" s="27" t="s">
        <v>22</v>
      </c>
      <c r="B317" s="43">
        <v>45002</v>
      </c>
      <c r="C317" s="19">
        <v>79282</v>
      </c>
      <c r="D317" s="15" t="s">
        <v>18</v>
      </c>
      <c r="E317" s="16" t="s">
        <v>21</v>
      </c>
      <c r="F317" s="16">
        <v>4</v>
      </c>
      <c r="G317" s="16">
        <v>0</v>
      </c>
      <c r="H317" s="17">
        <v>1702</v>
      </c>
      <c r="I317" s="17">
        <v>1702</v>
      </c>
      <c r="J317" s="17">
        <f t="shared" si="25"/>
        <v>6808</v>
      </c>
      <c r="K317" s="28">
        <f>+J317*0.16</f>
        <v>1089.28</v>
      </c>
      <c r="L317" s="10">
        <f t="shared" si="26"/>
        <v>0</v>
      </c>
      <c r="M317" s="18">
        <f t="shared" si="27"/>
        <v>7897.28</v>
      </c>
    </row>
    <row r="318" spans="1:13" x14ac:dyDescent="0.25">
      <c r="A318" s="27" t="s">
        <v>14</v>
      </c>
      <c r="B318" s="37">
        <v>45001</v>
      </c>
      <c r="C318" s="19">
        <v>79284</v>
      </c>
      <c r="D318" s="15" t="s">
        <v>15</v>
      </c>
      <c r="E318" s="16" t="s">
        <v>20</v>
      </c>
      <c r="F318" s="16">
        <v>13</v>
      </c>
      <c r="G318" s="16">
        <v>0</v>
      </c>
      <c r="H318" s="17">
        <v>1764</v>
      </c>
      <c r="I318" s="17">
        <v>1764</v>
      </c>
      <c r="J318" s="17">
        <f t="shared" si="25"/>
        <v>22932</v>
      </c>
      <c r="K318" s="28">
        <v>0</v>
      </c>
      <c r="L318" s="10">
        <f t="shared" si="26"/>
        <v>22932</v>
      </c>
      <c r="M318" s="18">
        <f t="shared" si="27"/>
        <v>0</v>
      </c>
    </row>
    <row r="319" spans="1:13" x14ac:dyDescent="0.25">
      <c r="A319" s="27" t="s">
        <v>14</v>
      </c>
      <c r="B319" s="43">
        <v>45002</v>
      </c>
      <c r="C319" s="19">
        <v>79284</v>
      </c>
      <c r="D319" s="15" t="s">
        <v>15</v>
      </c>
      <c r="E319" s="16" t="s">
        <v>20</v>
      </c>
      <c r="F319" s="16">
        <v>28</v>
      </c>
      <c r="G319" s="16">
        <v>0</v>
      </c>
      <c r="H319" s="17">
        <v>1764</v>
      </c>
      <c r="I319" s="17">
        <v>1764</v>
      </c>
      <c r="J319" s="17">
        <f t="shared" si="25"/>
        <v>49392</v>
      </c>
      <c r="K319" s="28">
        <v>0</v>
      </c>
      <c r="L319" s="10">
        <f t="shared" si="26"/>
        <v>49392</v>
      </c>
      <c r="M319" s="18">
        <f t="shared" si="27"/>
        <v>0</v>
      </c>
    </row>
    <row r="320" spans="1:13" x14ac:dyDescent="0.25">
      <c r="A320" s="27" t="s">
        <v>14</v>
      </c>
      <c r="B320" s="43">
        <v>45002</v>
      </c>
      <c r="C320" s="19">
        <v>79285</v>
      </c>
      <c r="D320" s="15" t="s">
        <v>15</v>
      </c>
      <c r="E320" s="16" t="s">
        <v>20</v>
      </c>
      <c r="F320" s="16">
        <v>6</v>
      </c>
      <c r="G320" s="16">
        <v>0</v>
      </c>
      <c r="H320" s="17">
        <v>1764</v>
      </c>
      <c r="I320" s="17">
        <v>1764</v>
      </c>
      <c r="J320" s="17">
        <f t="shared" si="25"/>
        <v>10584</v>
      </c>
      <c r="K320" s="28">
        <v>0</v>
      </c>
      <c r="L320" s="10">
        <f t="shared" si="26"/>
        <v>10584</v>
      </c>
      <c r="M320" s="18">
        <f t="shared" si="27"/>
        <v>0</v>
      </c>
    </row>
    <row r="321" spans="1:13" x14ac:dyDescent="0.25">
      <c r="A321" s="27" t="s">
        <v>14</v>
      </c>
      <c r="B321" s="43">
        <v>45002</v>
      </c>
      <c r="C321" s="19">
        <v>79288</v>
      </c>
      <c r="D321" s="15" t="s">
        <v>15</v>
      </c>
      <c r="E321" s="16" t="s">
        <v>20</v>
      </c>
      <c r="F321" s="16">
        <v>4</v>
      </c>
      <c r="G321" s="16">
        <v>0</v>
      </c>
      <c r="H321" s="17">
        <v>1764</v>
      </c>
      <c r="I321" s="17">
        <v>1764</v>
      </c>
      <c r="J321" s="17">
        <f t="shared" si="25"/>
        <v>7056</v>
      </c>
      <c r="K321" s="28">
        <v>0</v>
      </c>
      <c r="L321" s="10">
        <f t="shared" si="26"/>
        <v>7056</v>
      </c>
      <c r="M321" s="18">
        <f t="shared" si="27"/>
        <v>0</v>
      </c>
    </row>
    <row r="322" spans="1:13" x14ac:dyDescent="0.25">
      <c r="A322" s="27" t="s">
        <v>14</v>
      </c>
      <c r="B322" s="37">
        <v>45001</v>
      </c>
      <c r="C322" s="19">
        <v>79290</v>
      </c>
      <c r="D322" s="15" t="s">
        <v>23</v>
      </c>
      <c r="E322" s="16" t="s">
        <v>16</v>
      </c>
      <c r="F322" s="16">
        <v>6.5</v>
      </c>
      <c r="G322" s="16">
        <v>10</v>
      </c>
      <c r="H322" s="17">
        <f>14738.49/F322</f>
        <v>2267.46</v>
      </c>
      <c r="I322" s="17">
        <v>1829</v>
      </c>
      <c r="J322" s="17">
        <f t="shared" si="25"/>
        <v>14738.49</v>
      </c>
      <c r="K322" s="28">
        <f t="shared" ref="K322:K327" si="31">+J322*0.16</f>
        <v>2358.1583999999998</v>
      </c>
      <c r="L322" s="10">
        <f t="shared" si="26"/>
        <v>0</v>
      </c>
      <c r="M322" s="18">
        <f t="shared" si="27"/>
        <v>17096.648399999998</v>
      </c>
    </row>
    <row r="323" spans="1:13" x14ac:dyDescent="0.25">
      <c r="A323" s="27" t="s">
        <v>14</v>
      </c>
      <c r="B323" s="43">
        <v>45002</v>
      </c>
      <c r="C323" s="19">
        <v>79291</v>
      </c>
      <c r="D323" s="15" t="s">
        <v>23</v>
      </c>
      <c r="E323" s="16" t="s">
        <v>20</v>
      </c>
      <c r="F323" s="16">
        <v>18</v>
      </c>
      <c r="G323" s="16">
        <v>18</v>
      </c>
      <c r="H323" s="17">
        <f>39726/F323</f>
        <v>2207</v>
      </c>
      <c r="I323" s="17">
        <v>1764</v>
      </c>
      <c r="J323" s="17">
        <f t="shared" si="25"/>
        <v>39726</v>
      </c>
      <c r="K323" s="28">
        <f t="shared" si="31"/>
        <v>6356.16</v>
      </c>
      <c r="L323" s="10">
        <f t="shared" si="26"/>
        <v>0</v>
      </c>
      <c r="M323" s="18">
        <f t="shared" si="27"/>
        <v>46082.16</v>
      </c>
    </row>
    <row r="324" spans="1:13" x14ac:dyDescent="0.25">
      <c r="A324" s="27" t="s">
        <v>22</v>
      </c>
      <c r="B324" s="43">
        <v>45006</v>
      </c>
      <c r="C324" s="19">
        <v>79292</v>
      </c>
      <c r="D324" s="15" t="s">
        <v>18</v>
      </c>
      <c r="E324" s="16" t="s">
        <v>21</v>
      </c>
      <c r="F324" s="16">
        <v>4</v>
      </c>
      <c r="G324" s="16">
        <v>0</v>
      </c>
      <c r="H324" s="17">
        <v>1702</v>
      </c>
      <c r="I324" s="17">
        <v>1702</v>
      </c>
      <c r="J324" s="17">
        <f t="shared" si="25"/>
        <v>6808</v>
      </c>
      <c r="K324" s="28">
        <f t="shared" si="31"/>
        <v>1089.28</v>
      </c>
      <c r="L324" s="10">
        <f t="shared" si="26"/>
        <v>0</v>
      </c>
      <c r="M324" s="18">
        <f t="shared" si="27"/>
        <v>7897.28</v>
      </c>
    </row>
    <row r="325" spans="1:13" x14ac:dyDescent="0.25">
      <c r="A325" s="27" t="s">
        <v>22</v>
      </c>
      <c r="B325" s="43">
        <v>45002</v>
      </c>
      <c r="C325" s="19">
        <v>79297</v>
      </c>
      <c r="D325" s="15" t="s">
        <v>15</v>
      </c>
      <c r="E325" s="16" t="s">
        <v>26</v>
      </c>
      <c r="F325" s="16">
        <v>6</v>
      </c>
      <c r="G325" s="16">
        <v>0</v>
      </c>
      <c r="H325" s="17">
        <v>1764</v>
      </c>
      <c r="I325" s="17">
        <v>1764</v>
      </c>
      <c r="J325" s="17">
        <f t="shared" si="25"/>
        <v>10584</v>
      </c>
      <c r="K325" s="28">
        <f t="shared" si="31"/>
        <v>1693.44</v>
      </c>
      <c r="L325" s="10">
        <f t="shared" si="26"/>
        <v>0</v>
      </c>
      <c r="M325" s="18">
        <f t="shared" si="27"/>
        <v>12277.44</v>
      </c>
    </row>
    <row r="326" spans="1:13" x14ac:dyDescent="0.25">
      <c r="A326" s="27" t="s">
        <v>22</v>
      </c>
      <c r="B326" s="43">
        <v>45006</v>
      </c>
      <c r="C326" s="19">
        <v>79340</v>
      </c>
      <c r="D326" s="15" t="s">
        <v>18</v>
      </c>
      <c r="E326" s="16" t="s">
        <v>20</v>
      </c>
      <c r="F326" s="16">
        <v>6</v>
      </c>
      <c r="G326" s="16">
        <v>0</v>
      </c>
      <c r="H326" s="17">
        <v>1727</v>
      </c>
      <c r="I326" s="17">
        <v>1727</v>
      </c>
      <c r="J326" s="17">
        <f t="shared" si="25"/>
        <v>10362</v>
      </c>
      <c r="K326" s="28">
        <f t="shared" si="31"/>
        <v>1657.92</v>
      </c>
      <c r="L326" s="10">
        <f t="shared" si="26"/>
        <v>0</v>
      </c>
      <c r="M326" s="18">
        <f t="shared" si="27"/>
        <v>12019.92</v>
      </c>
    </row>
    <row r="327" spans="1:13" x14ac:dyDescent="0.25">
      <c r="A327" s="27" t="s">
        <v>22</v>
      </c>
      <c r="B327" s="43">
        <v>45002</v>
      </c>
      <c r="C327" s="19">
        <v>79343</v>
      </c>
      <c r="D327" s="15" t="s">
        <v>33</v>
      </c>
      <c r="E327" s="16" t="s">
        <v>21</v>
      </c>
      <c r="F327" s="16">
        <v>9.5</v>
      </c>
      <c r="G327" s="16">
        <v>0</v>
      </c>
      <c r="H327" s="17">
        <v>1701</v>
      </c>
      <c r="I327" s="17">
        <v>1701</v>
      </c>
      <c r="J327" s="17">
        <f t="shared" si="25"/>
        <v>16159.5</v>
      </c>
      <c r="K327" s="28">
        <f t="shared" si="31"/>
        <v>2585.52</v>
      </c>
      <c r="L327" s="10">
        <f t="shared" si="26"/>
        <v>0</v>
      </c>
      <c r="M327" s="18">
        <f t="shared" si="27"/>
        <v>18745.02</v>
      </c>
    </row>
    <row r="328" spans="1:13" x14ac:dyDescent="0.25">
      <c r="A328" s="27" t="s">
        <v>22</v>
      </c>
      <c r="B328" s="43">
        <v>45002</v>
      </c>
      <c r="C328" s="19">
        <v>79344</v>
      </c>
      <c r="D328" s="15" t="s">
        <v>15</v>
      </c>
      <c r="E328" s="16" t="s">
        <v>26</v>
      </c>
      <c r="F328" s="16">
        <v>11</v>
      </c>
      <c r="G328" s="16">
        <v>0</v>
      </c>
      <c r="H328" s="17">
        <v>1764</v>
      </c>
      <c r="I328" s="17">
        <v>1764</v>
      </c>
      <c r="J328" s="17">
        <f t="shared" si="25"/>
        <v>19404</v>
      </c>
      <c r="K328" s="28">
        <v>0</v>
      </c>
      <c r="L328" s="10">
        <f t="shared" si="26"/>
        <v>19404</v>
      </c>
      <c r="M328" s="18">
        <f t="shared" si="27"/>
        <v>0</v>
      </c>
    </row>
    <row r="329" spans="1:13" x14ac:dyDescent="0.25">
      <c r="A329" s="27" t="s">
        <v>22</v>
      </c>
      <c r="B329" s="43">
        <v>45003</v>
      </c>
      <c r="C329" s="19">
        <v>79345</v>
      </c>
      <c r="D329" s="15" t="s">
        <v>15</v>
      </c>
      <c r="E329" s="16" t="s">
        <v>30</v>
      </c>
      <c r="F329" s="16">
        <v>32</v>
      </c>
      <c r="G329" s="16">
        <v>32</v>
      </c>
      <c r="H329" s="17">
        <v>2500</v>
      </c>
      <c r="I329" s="17">
        <v>1925</v>
      </c>
      <c r="J329" s="17">
        <f t="shared" si="25"/>
        <v>80000</v>
      </c>
      <c r="K329" s="28">
        <f>+J329*0.16</f>
        <v>12800</v>
      </c>
      <c r="L329" s="10">
        <f t="shared" si="26"/>
        <v>0</v>
      </c>
      <c r="M329" s="18">
        <f t="shared" si="27"/>
        <v>92800</v>
      </c>
    </row>
    <row r="330" spans="1:13" x14ac:dyDescent="0.25">
      <c r="A330" s="27" t="s">
        <v>22</v>
      </c>
      <c r="B330" s="43">
        <v>45003</v>
      </c>
      <c r="C330" s="19">
        <v>79346</v>
      </c>
      <c r="D330" s="15" t="s">
        <v>15</v>
      </c>
      <c r="E330" s="16" t="s">
        <v>17</v>
      </c>
      <c r="F330" s="16">
        <v>35</v>
      </c>
      <c r="G330" s="16">
        <v>0</v>
      </c>
      <c r="H330" s="17">
        <v>2117</v>
      </c>
      <c r="I330" s="17">
        <v>1925</v>
      </c>
      <c r="J330" s="17">
        <f t="shared" si="25"/>
        <v>74095</v>
      </c>
      <c r="K330" s="28">
        <f>+J330*0.16</f>
        <v>11855.2</v>
      </c>
      <c r="L330" s="10">
        <f t="shared" si="26"/>
        <v>0</v>
      </c>
      <c r="M330" s="18">
        <f t="shared" si="27"/>
        <v>85950.2</v>
      </c>
    </row>
    <row r="331" spans="1:13" x14ac:dyDescent="0.25">
      <c r="A331" s="27" t="s">
        <v>22</v>
      </c>
      <c r="B331" s="43">
        <v>45003</v>
      </c>
      <c r="C331" s="19">
        <v>79347</v>
      </c>
      <c r="D331" s="15" t="s">
        <v>15</v>
      </c>
      <c r="E331" s="16" t="s">
        <v>21</v>
      </c>
      <c r="F331" s="16">
        <v>10</v>
      </c>
      <c r="G331" s="16">
        <v>0</v>
      </c>
      <c r="H331" s="17">
        <v>1701</v>
      </c>
      <c r="I331" s="17">
        <v>1701</v>
      </c>
      <c r="J331" s="17">
        <f t="shared" ref="J331:J394" si="32">+H331*F331</f>
        <v>17010</v>
      </c>
      <c r="K331" s="28">
        <v>0</v>
      </c>
      <c r="L331" s="10">
        <f t="shared" ref="L331:L394" si="33">IF(K331&gt;0,0,J331)</f>
        <v>17010</v>
      </c>
      <c r="M331" s="18">
        <f t="shared" ref="M331:M394" si="34">IF(K331=0,0,L331+J331+K331)</f>
        <v>0</v>
      </c>
    </row>
    <row r="332" spans="1:13" x14ac:dyDescent="0.25">
      <c r="A332" s="27" t="s">
        <v>22</v>
      </c>
      <c r="B332" s="33">
        <v>45003</v>
      </c>
      <c r="C332" s="19">
        <v>79348</v>
      </c>
      <c r="D332" s="15" t="s">
        <v>15</v>
      </c>
      <c r="E332" s="16" t="s">
        <v>31</v>
      </c>
      <c r="F332" s="16">
        <v>48</v>
      </c>
      <c r="G332" s="16">
        <v>0</v>
      </c>
      <c r="H332" s="17">
        <v>1993</v>
      </c>
      <c r="I332" s="17">
        <v>1993</v>
      </c>
      <c r="J332" s="17">
        <f t="shared" si="32"/>
        <v>95664</v>
      </c>
      <c r="K332" s="28">
        <v>0</v>
      </c>
      <c r="L332" s="10">
        <f t="shared" si="33"/>
        <v>95664</v>
      </c>
      <c r="M332" s="18">
        <f t="shared" si="34"/>
        <v>0</v>
      </c>
    </row>
    <row r="333" spans="1:13" x14ac:dyDescent="0.25">
      <c r="A333" s="27" t="s">
        <v>22</v>
      </c>
      <c r="B333" s="33">
        <v>45003</v>
      </c>
      <c r="C333" s="19">
        <v>79349</v>
      </c>
      <c r="D333" s="15" t="s">
        <v>15</v>
      </c>
      <c r="E333" s="16" t="s">
        <v>17</v>
      </c>
      <c r="F333" s="16">
        <v>14</v>
      </c>
      <c r="G333" s="16">
        <v>0</v>
      </c>
      <c r="H333" s="17">
        <v>2088.2399999999998</v>
      </c>
      <c r="I333" s="17">
        <v>1925</v>
      </c>
      <c r="J333" s="17">
        <f t="shared" si="32"/>
        <v>29235.359999999997</v>
      </c>
      <c r="K333" s="28">
        <f>+J333*0.16</f>
        <v>4677.6575999999995</v>
      </c>
      <c r="L333" s="10">
        <f t="shared" si="33"/>
        <v>0</v>
      </c>
      <c r="M333" s="18">
        <f t="shared" si="34"/>
        <v>33913.017599999999</v>
      </c>
    </row>
    <row r="334" spans="1:13" x14ac:dyDescent="0.25">
      <c r="A334" s="27" t="s">
        <v>22</v>
      </c>
      <c r="B334" s="33">
        <v>45003</v>
      </c>
      <c r="C334" s="19">
        <v>79350</v>
      </c>
      <c r="D334" s="15" t="s">
        <v>15</v>
      </c>
      <c r="E334" s="16" t="s">
        <v>26</v>
      </c>
      <c r="F334" s="16">
        <v>11</v>
      </c>
      <c r="G334" s="16">
        <v>11</v>
      </c>
      <c r="H334" s="17">
        <v>2049</v>
      </c>
      <c r="I334" s="17">
        <v>1764</v>
      </c>
      <c r="J334" s="17">
        <f t="shared" si="32"/>
        <v>22539</v>
      </c>
      <c r="K334" s="28">
        <v>0</v>
      </c>
      <c r="L334" s="10">
        <f t="shared" si="33"/>
        <v>22539</v>
      </c>
      <c r="M334" s="18">
        <f t="shared" si="34"/>
        <v>0</v>
      </c>
    </row>
    <row r="335" spans="1:13" x14ac:dyDescent="0.25">
      <c r="A335" s="27" t="s">
        <v>22</v>
      </c>
      <c r="B335" s="33">
        <v>45003</v>
      </c>
      <c r="C335" s="19">
        <v>79351</v>
      </c>
      <c r="D335" s="15" t="s">
        <v>15</v>
      </c>
      <c r="E335" s="16" t="s">
        <v>20</v>
      </c>
      <c r="F335" s="16">
        <v>9</v>
      </c>
      <c r="G335" s="16">
        <v>0</v>
      </c>
      <c r="H335" s="17">
        <v>1764</v>
      </c>
      <c r="I335" s="17">
        <v>1764</v>
      </c>
      <c r="J335" s="17">
        <f t="shared" si="32"/>
        <v>15876</v>
      </c>
      <c r="K335" s="28">
        <v>0</v>
      </c>
      <c r="L335" s="10">
        <f t="shared" si="33"/>
        <v>15876</v>
      </c>
      <c r="M335" s="18">
        <f t="shared" si="34"/>
        <v>0</v>
      </c>
    </row>
    <row r="336" spans="1:13" x14ac:dyDescent="0.25">
      <c r="A336" s="27" t="s">
        <v>22</v>
      </c>
      <c r="B336" s="33">
        <v>45003</v>
      </c>
      <c r="C336" s="19">
        <v>79352</v>
      </c>
      <c r="D336" s="15" t="s">
        <v>15</v>
      </c>
      <c r="E336" s="16" t="s">
        <v>17</v>
      </c>
      <c r="F336" s="16">
        <v>7</v>
      </c>
      <c r="G336" s="16">
        <v>0</v>
      </c>
      <c r="H336" s="17">
        <v>1925</v>
      </c>
      <c r="I336" s="17">
        <v>1925</v>
      </c>
      <c r="J336" s="17">
        <f t="shared" si="32"/>
        <v>13475</v>
      </c>
      <c r="K336" s="28">
        <v>0</v>
      </c>
      <c r="L336" s="10">
        <f t="shared" si="33"/>
        <v>13475</v>
      </c>
      <c r="M336" s="18">
        <f t="shared" si="34"/>
        <v>0</v>
      </c>
    </row>
    <row r="337" spans="1:13" x14ac:dyDescent="0.25">
      <c r="A337" s="27" t="s">
        <v>22</v>
      </c>
      <c r="B337" s="33">
        <v>45002</v>
      </c>
      <c r="C337" s="19">
        <v>79353</v>
      </c>
      <c r="D337" s="15" t="s">
        <v>15</v>
      </c>
      <c r="E337" s="16" t="s">
        <v>43</v>
      </c>
      <c r="F337" s="16">
        <v>1</v>
      </c>
      <c r="G337" s="16">
        <v>0</v>
      </c>
      <c r="H337" s="17">
        <v>1868</v>
      </c>
      <c r="I337" s="17">
        <v>1868</v>
      </c>
      <c r="J337" s="17">
        <f t="shared" si="32"/>
        <v>1868</v>
      </c>
      <c r="K337" s="28">
        <v>0</v>
      </c>
      <c r="L337" s="10">
        <f t="shared" si="33"/>
        <v>1868</v>
      </c>
      <c r="M337" s="18">
        <f t="shared" si="34"/>
        <v>0</v>
      </c>
    </row>
    <row r="338" spans="1:13" x14ac:dyDescent="0.25">
      <c r="A338" s="27" t="s">
        <v>14</v>
      </c>
      <c r="B338" s="33">
        <v>45006</v>
      </c>
      <c r="C338" s="19">
        <v>79354</v>
      </c>
      <c r="D338" s="15" t="s">
        <v>18</v>
      </c>
      <c r="E338" s="16" t="s">
        <v>26</v>
      </c>
      <c r="F338" s="16">
        <v>6.5</v>
      </c>
      <c r="G338" s="16">
        <v>6.5</v>
      </c>
      <c r="H338" s="17">
        <f>1727+263</f>
        <v>1990</v>
      </c>
      <c r="I338" s="17">
        <v>1727</v>
      </c>
      <c r="J338" s="17">
        <f t="shared" si="32"/>
        <v>12935</v>
      </c>
      <c r="K338" s="28">
        <f t="shared" ref="K338:K353" si="35">+J338*0.16</f>
        <v>2069.6</v>
      </c>
      <c r="L338" s="10">
        <f t="shared" si="33"/>
        <v>0</v>
      </c>
      <c r="M338" s="18">
        <f t="shared" si="34"/>
        <v>15004.6</v>
      </c>
    </row>
    <row r="339" spans="1:13" x14ac:dyDescent="0.25">
      <c r="A339" s="27" t="s">
        <v>14</v>
      </c>
      <c r="B339" s="33">
        <v>45008</v>
      </c>
      <c r="C339" s="19">
        <v>79355</v>
      </c>
      <c r="D339" s="15" t="s">
        <v>18</v>
      </c>
      <c r="E339" s="16" t="s">
        <v>26</v>
      </c>
      <c r="F339" s="16">
        <v>8</v>
      </c>
      <c r="G339" s="16">
        <v>8</v>
      </c>
      <c r="H339" s="17">
        <f>1727+263</f>
        <v>1990</v>
      </c>
      <c r="I339" s="17">
        <v>1727</v>
      </c>
      <c r="J339" s="17">
        <f t="shared" si="32"/>
        <v>15920</v>
      </c>
      <c r="K339" s="28">
        <f t="shared" si="35"/>
        <v>2547.2000000000003</v>
      </c>
      <c r="L339" s="10">
        <f t="shared" si="33"/>
        <v>0</v>
      </c>
      <c r="M339" s="18">
        <f t="shared" si="34"/>
        <v>18467.2</v>
      </c>
    </row>
    <row r="340" spans="1:13" x14ac:dyDescent="0.25">
      <c r="A340" s="27" t="s">
        <v>14</v>
      </c>
      <c r="B340" s="33">
        <v>45006</v>
      </c>
      <c r="C340" s="19">
        <v>79356</v>
      </c>
      <c r="D340" s="15" t="s">
        <v>18</v>
      </c>
      <c r="E340" s="16" t="s">
        <v>19</v>
      </c>
      <c r="F340" s="16">
        <v>4</v>
      </c>
      <c r="G340" s="16">
        <v>0</v>
      </c>
      <c r="H340" s="17">
        <v>1517</v>
      </c>
      <c r="I340" s="17">
        <v>1517</v>
      </c>
      <c r="J340" s="17">
        <f t="shared" si="32"/>
        <v>6068</v>
      </c>
      <c r="K340" s="28">
        <f t="shared" si="35"/>
        <v>970.88</v>
      </c>
      <c r="L340" s="10">
        <f t="shared" si="33"/>
        <v>0</v>
      </c>
      <c r="M340" s="18">
        <f t="shared" si="34"/>
        <v>7038.88</v>
      </c>
    </row>
    <row r="341" spans="1:13" x14ac:dyDescent="0.25">
      <c r="A341" s="27" t="s">
        <v>22</v>
      </c>
      <c r="B341" s="33">
        <v>45006</v>
      </c>
      <c r="C341" s="19">
        <v>79357</v>
      </c>
      <c r="D341" s="15" t="s">
        <v>18</v>
      </c>
      <c r="E341" s="16" t="s">
        <v>26</v>
      </c>
      <c r="F341" s="16">
        <v>9</v>
      </c>
      <c r="G341" s="16">
        <v>9</v>
      </c>
      <c r="H341" s="17">
        <v>1990</v>
      </c>
      <c r="I341" s="17">
        <v>1727</v>
      </c>
      <c r="J341" s="17">
        <f t="shared" si="32"/>
        <v>17910</v>
      </c>
      <c r="K341" s="28">
        <f t="shared" si="35"/>
        <v>2865.6</v>
      </c>
      <c r="L341" s="10">
        <f t="shared" si="33"/>
        <v>0</v>
      </c>
      <c r="M341" s="18">
        <f t="shared" si="34"/>
        <v>20775.599999999999</v>
      </c>
    </row>
    <row r="342" spans="1:13" x14ac:dyDescent="0.25">
      <c r="A342" s="27" t="s">
        <v>24</v>
      </c>
      <c r="B342" s="33">
        <v>45009</v>
      </c>
      <c r="C342" s="19">
        <v>79358</v>
      </c>
      <c r="D342" s="15" t="s">
        <v>18</v>
      </c>
      <c r="E342" s="16" t="s">
        <v>26</v>
      </c>
      <c r="F342" s="16">
        <v>14</v>
      </c>
      <c r="G342" s="16">
        <v>0</v>
      </c>
      <c r="H342" s="17">
        <v>1990</v>
      </c>
      <c r="I342" s="17">
        <v>1727</v>
      </c>
      <c r="J342" s="17">
        <f t="shared" si="32"/>
        <v>27860</v>
      </c>
      <c r="K342" s="28">
        <f t="shared" si="35"/>
        <v>4457.6000000000004</v>
      </c>
      <c r="L342" s="10">
        <f t="shared" si="33"/>
        <v>0</v>
      </c>
      <c r="M342" s="18">
        <f t="shared" si="34"/>
        <v>32317.599999999999</v>
      </c>
    </row>
    <row r="343" spans="1:13" x14ac:dyDescent="0.25">
      <c r="A343" s="27" t="s">
        <v>22</v>
      </c>
      <c r="B343" s="33">
        <v>45006</v>
      </c>
      <c r="C343" s="19">
        <v>79360</v>
      </c>
      <c r="D343" s="15" t="s">
        <v>18</v>
      </c>
      <c r="E343" s="16" t="s">
        <v>20</v>
      </c>
      <c r="F343" s="16">
        <v>15</v>
      </c>
      <c r="G343" s="16">
        <v>0</v>
      </c>
      <c r="H343" s="17">
        <v>1727</v>
      </c>
      <c r="I343" s="17">
        <v>1727</v>
      </c>
      <c r="J343" s="17">
        <f t="shared" si="32"/>
        <v>25905</v>
      </c>
      <c r="K343" s="28">
        <f t="shared" si="35"/>
        <v>4144.8</v>
      </c>
      <c r="L343" s="10">
        <f t="shared" si="33"/>
        <v>0</v>
      </c>
      <c r="M343" s="18">
        <f t="shared" si="34"/>
        <v>30049.8</v>
      </c>
    </row>
    <row r="344" spans="1:13" x14ac:dyDescent="0.25">
      <c r="A344" s="27" t="s">
        <v>22</v>
      </c>
      <c r="B344" s="33">
        <v>45006</v>
      </c>
      <c r="C344" s="19">
        <v>79361</v>
      </c>
      <c r="D344" s="15" t="s">
        <v>18</v>
      </c>
      <c r="E344" s="16" t="s">
        <v>21</v>
      </c>
      <c r="F344" s="16">
        <v>4</v>
      </c>
      <c r="G344" s="16">
        <v>0</v>
      </c>
      <c r="H344" s="17">
        <v>1701</v>
      </c>
      <c r="I344" s="17">
        <v>1701</v>
      </c>
      <c r="J344" s="17">
        <f t="shared" si="32"/>
        <v>6804</v>
      </c>
      <c r="K344" s="28">
        <f t="shared" si="35"/>
        <v>1088.6400000000001</v>
      </c>
      <c r="L344" s="10">
        <f t="shared" si="33"/>
        <v>0</v>
      </c>
      <c r="M344" s="18">
        <f t="shared" si="34"/>
        <v>7892.64</v>
      </c>
    </row>
    <row r="345" spans="1:13" x14ac:dyDescent="0.25">
      <c r="A345" s="27" t="s">
        <v>22</v>
      </c>
      <c r="B345" s="13">
        <v>45016</v>
      </c>
      <c r="C345" s="19">
        <v>79362</v>
      </c>
      <c r="D345" s="15" t="s">
        <v>18</v>
      </c>
      <c r="E345" s="16" t="s">
        <v>20</v>
      </c>
      <c r="F345" s="16">
        <v>9</v>
      </c>
      <c r="G345" s="16">
        <v>0</v>
      </c>
      <c r="H345" s="17">
        <v>1727</v>
      </c>
      <c r="I345" s="17">
        <v>1727</v>
      </c>
      <c r="J345" s="17">
        <f t="shared" si="32"/>
        <v>15543</v>
      </c>
      <c r="K345" s="28">
        <f t="shared" si="35"/>
        <v>2486.88</v>
      </c>
      <c r="L345" s="10">
        <f t="shared" si="33"/>
        <v>0</v>
      </c>
      <c r="M345" s="18">
        <f t="shared" si="34"/>
        <v>18029.88</v>
      </c>
    </row>
    <row r="346" spans="1:13" x14ac:dyDescent="0.25">
      <c r="A346" s="27" t="s">
        <v>22</v>
      </c>
      <c r="B346" s="33">
        <v>45006</v>
      </c>
      <c r="C346" s="19">
        <v>79363</v>
      </c>
      <c r="D346" s="15" t="s">
        <v>18</v>
      </c>
      <c r="E346" s="16" t="s">
        <v>20</v>
      </c>
      <c r="F346" s="16">
        <v>8</v>
      </c>
      <c r="G346" s="16">
        <v>0</v>
      </c>
      <c r="H346" s="17">
        <v>1727</v>
      </c>
      <c r="I346" s="17">
        <v>1727</v>
      </c>
      <c r="J346" s="17">
        <f t="shared" si="32"/>
        <v>13816</v>
      </c>
      <c r="K346" s="28">
        <f t="shared" si="35"/>
        <v>2210.56</v>
      </c>
      <c r="L346" s="10">
        <f t="shared" si="33"/>
        <v>0</v>
      </c>
      <c r="M346" s="18">
        <f t="shared" si="34"/>
        <v>16026.56</v>
      </c>
    </row>
    <row r="347" spans="1:13" x14ac:dyDescent="0.25">
      <c r="A347" s="27" t="s">
        <v>22</v>
      </c>
      <c r="B347" s="33">
        <v>45006</v>
      </c>
      <c r="C347" s="19">
        <v>79364</v>
      </c>
      <c r="D347" s="15" t="s">
        <v>18</v>
      </c>
      <c r="E347" s="16" t="s">
        <v>20</v>
      </c>
      <c r="F347" s="16">
        <v>6.5</v>
      </c>
      <c r="G347" s="16">
        <v>0</v>
      </c>
      <c r="H347" s="17">
        <v>1727</v>
      </c>
      <c r="I347" s="17">
        <v>1727</v>
      </c>
      <c r="J347" s="17">
        <f t="shared" si="32"/>
        <v>11225.5</v>
      </c>
      <c r="K347" s="28">
        <f t="shared" si="35"/>
        <v>1796.08</v>
      </c>
      <c r="L347" s="10">
        <f t="shared" si="33"/>
        <v>0</v>
      </c>
      <c r="M347" s="18">
        <f t="shared" si="34"/>
        <v>13021.58</v>
      </c>
    </row>
    <row r="348" spans="1:13" x14ac:dyDescent="0.25">
      <c r="A348" s="27" t="s">
        <v>22</v>
      </c>
      <c r="B348" s="33">
        <v>45006</v>
      </c>
      <c r="C348" s="19">
        <v>79365</v>
      </c>
      <c r="D348" s="15" t="s">
        <v>18</v>
      </c>
      <c r="E348" s="16" t="s">
        <v>19</v>
      </c>
      <c r="F348" s="16">
        <v>5</v>
      </c>
      <c r="G348" s="16">
        <v>0</v>
      </c>
      <c r="H348" s="17">
        <v>1517</v>
      </c>
      <c r="I348" s="17">
        <v>1517</v>
      </c>
      <c r="J348" s="17">
        <f t="shared" si="32"/>
        <v>7585</v>
      </c>
      <c r="K348" s="28">
        <f t="shared" si="35"/>
        <v>1213.6000000000001</v>
      </c>
      <c r="L348" s="10">
        <f t="shared" si="33"/>
        <v>0</v>
      </c>
      <c r="M348" s="18">
        <f t="shared" si="34"/>
        <v>8798.6</v>
      </c>
    </row>
    <row r="349" spans="1:13" x14ac:dyDescent="0.25">
      <c r="A349" s="27" t="s">
        <v>22</v>
      </c>
      <c r="B349" s="33">
        <v>45006</v>
      </c>
      <c r="C349" s="19">
        <v>79366</v>
      </c>
      <c r="D349" s="15" t="s">
        <v>15</v>
      </c>
      <c r="E349" s="16" t="s">
        <v>17</v>
      </c>
      <c r="F349" s="16">
        <v>11</v>
      </c>
      <c r="G349" s="16">
        <v>0</v>
      </c>
      <c r="H349" s="17">
        <v>2088.2399999999998</v>
      </c>
      <c r="I349" s="17">
        <v>1925</v>
      </c>
      <c r="J349" s="17">
        <f t="shared" si="32"/>
        <v>22970.639999999999</v>
      </c>
      <c r="K349" s="28">
        <f t="shared" si="35"/>
        <v>3675.3024</v>
      </c>
      <c r="L349" s="10">
        <f t="shared" si="33"/>
        <v>0</v>
      </c>
      <c r="M349" s="18">
        <f t="shared" si="34"/>
        <v>26645.9424</v>
      </c>
    </row>
    <row r="350" spans="1:13" x14ac:dyDescent="0.25">
      <c r="A350" s="27" t="s">
        <v>22</v>
      </c>
      <c r="B350" s="33">
        <v>45006</v>
      </c>
      <c r="C350" s="19">
        <v>79367</v>
      </c>
      <c r="D350" s="15" t="s">
        <v>15</v>
      </c>
      <c r="E350" s="16" t="s">
        <v>17</v>
      </c>
      <c r="F350" s="16">
        <v>22</v>
      </c>
      <c r="G350" s="16">
        <v>0</v>
      </c>
      <c r="H350" s="17">
        <v>2088.2399999999998</v>
      </c>
      <c r="I350" s="17">
        <v>1925</v>
      </c>
      <c r="J350" s="17">
        <f t="shared" si="32"/>
        <v>45941.279999999999</v>
      </c>
      <c r="K350" s="28">
        <f t="shared" si="35"/>
        <v>7350.6048000000001</v>
      </c>
      <c r="L350" s="10">
        <f t="shared" si="33"/>
        <v>0</v>
      </c>
      <c r="M350" s="18">
        <f t="shared" si="34"/>
        <v>53291.8848</v>
      </c>
    </row>
    <row r="351" spans="1:13" x14ac:dyDescent="0.25">
      <c r="A351" s="27" t="s">
        <v>22</v>
      </c>
      <c r="B351" s="33">
        <v>45006</v>
      </c>
      <c r="C351" s="19">
        <v>79368</v>
      </c>
      <c r="D351" s="15" t="s">
        <v>15</v>
      </c>
      <c r="E351" s="16" t="s">
        <v>41</v>
      </c>
      <c r="F351" s="16">
        <v>6</v>
      </c>
      <c r="G351" s="16">
        <v>0</v>
      </c>
      <c r="H351" s="17">
        <v>1764</v>
      </c>
      <c r="I351" s="17">
        <v>1764</v>
      </c>
      <c r="J351" s="17">
        <f t="shared" si="32"/>
        <v>10584</v>
      </c>
      <c r="K351" s="28">
        <f t="shared" si="35"/>
        <v>1693.44</v>
      </c>
      <c r="L351" s="10">
        <f t="shared" si="33"/>
        <v>0</v>
      </c>
      <c r="M351" s="18">
        <f t="shared" si="34"/>
        <v>12277.44</v>
      </c>
    </row>
    <row r="352" spans="1:13" x14ac:dyDescent="0.25">
      <c r="A352" s="27" t="s">
        <v>22</v>
      </c>
      <c r="B352" s="33">
        <v>45007</v>
      </c>
      <c r="C352" s="19">
        <v>79369</v>
      </c>
      <c r="D352" s="15" t="s">
        <v>15</v>
      </c>
      <c r="E352" s="16" t="s">
        <v>20</v>
      </c>
      <c r="F352" s="16">
        <v>6</v>
      </c>
      <c r="G352" s="16">
        <v>0</v>
      </c>
      <c r="H352" s="17">
        <v>1764</v>
      </c>
      <c r="I352" s="17">
        <v>1764</v>
      </c>
      <c r="J352" s="17">
        <f t="shared" si="32"/>
        <v>10584</v>
      </c>
      <c r="K352" s="28">
        <f t="shared" si="35"/>
        <v>1693.44</v>
      </c>
      <c r="L352" s="10">
        <f t="shared" si="33"/>
        <v>0</v>
      </c>
      <c r="M352" s="18">
        <f t="shared" si="34"/>
        <v>12277.44</v>
      </c>
    </row>
    <row r="353" spans="1:13" x14ac:dyDescent="0.25">
      <c r="A353" s="27" t="s">
        <v>14</v>
      </c>
      <c r="B353" s="33">
        <v>45006</v>
      </c>
      <c r="C353" s="19">
        <v>79370</v>
      </c>
      <c r="D353" s="15" t="s">
        <v>23</v>
      </c>
      <c r="E353" s="16" t="s">
        <v>16</v>
      </c>
      <c r="F353" s="16">
        <v>5</v>
      </c>
      <c r="G353" s="16">
        <v>0</v>
      </c>
      <c r="H353" s="17">
        <v>1829</v>
      </c>
      <c r="I353" s="17">
        <v>1829</v>
      </c>
      <c r="J353" s="17">
        <f t="shared" si="32"/>
        <v>9145</v>
      </c>
      <c r="K353" s="28">
        <f t="shared" si="35"/>
        <v>1463.2</v>
      </c>
      <c r="L353" s="10">
        <f t="shared" si="33"/>
        <v>0</v>
      </c>
      <c r="M353" s="18">
        <f t="shared" si="34"/>
        <v>10608.2</v>
      </c>
    </row>
    <row r="354" spans="1:13" x14ac:dyDescent="0.25">
      <c r="A354" s="27" t="s">
        <v>14</v>
      </c>
      <c r="B354" s="33">
        <v>45006</v>
      </c>
      <c r="C354" s="19">
        <v>79371</v>
      </c>
      <c r="D354" s="15" t="s">
        <v>15</v>
      </c>
      <c r="E354" s="16" t="s">
        <v>17</v>
      </c>
      <c r="F354" s="16">
        <v>5</v>
      </c>
      <c r="G354" s="16">
        <v>0</v>
      </c>
      <c r="H354" s="17">
        <v>1925</v>
      </c>
      <c r="I354" s="17">
        <v>1925</v>
      </c>
      <c r="J354" s="17">
        <f t="shared" si="32"/>
        <v>9625</v>
      </c>
      <c r="K354" s="28">
        <v>0</v>
      </c>
      <c r="L354" s="10">
        <f t="shared" si="33"/>
        <v>9625</v>
      </c>
      <c r="M354" s="18">
        <f t="shared" si="34"/>
        <v>0</v>
      </c>
    </row>
    <row r="355" spans="1:13" x14ac:dyDescent="0.25">
      <c r="A355" s="27" t="s">
        <v>22</v>
      </c>
      <c r="B355" s="33">
        <v>45006</v>
      </c>
      <c r="C355" s="19">
        <v>79372</v>
      </c>
      <c r="D355" s="15" t="s">
        <v>15</v>
      </c>
      <c r="E355" s="16" t="s">
        <v>20</v>
      </c>
      <c r="F355" s="16">
        <v>11</v>
      </c>
      <c r="G355" s="16">
        <v>0</v>
      </c>
      <c r="H355" s="17">
        <v>1764</v>
      </c>
      <c r="I355" s="17">
        <v>1764</v>
      </c>
      <c r="J355" s="17">
        <f t="shared" si="32"/>
        <v>19404</v>
      </c>
      <c r="K355" s="28">
        <v>0</v>
      </c>
      <c r="L355" s="10">
        <f t="shared" si="33"/>
        <v>19404</v>
      </c>
      <c r="M355" s="18">
        <f t="shared" si="34"/>
        <v>0</v>
      </c>
    </row>
    <row r="356" spans="1:13" x14ac:dyDescent="0.25">
      <c r="A356" s="27" t="s">
        <v>14</v>
      </c>
      <c r="B356" s="33">
        <v>45002</v>
      </c>
      <c r="C356" s="19">
        <v>79373</v>
      </c>
      <c r="D356" s="15" t="s">
        <v>15</v>
      </c>
      <c r="E356" s="16" t="s">
        <v>21</v>
      </c>
      <c r="F356" s="16">
        <v>38</v>
      </c>
      <c r="G356" s="16">
        <v>0</v>
      </c>
      <c r="H356" s="17">
        <v>1950</v>
      </c>
      <c r="I356" s="17">
        <v>1701</v>
      </c>
      <c r="J356" s="17">
        <f t="shared" si="32"/>
        <v>74100</v>
      </c>
      <c r="K356" s="28">
        <f>+J356*0.16</f>
        <v>11856</v>
      </c>
      <c r="L356" s="10">
        <f t="shared" si="33"/>
        <v>0</v>
      </c>
      <c r="M356" s="18">
        <f t="shared" si="34"/>
        <v>85956</v>
      </c>
    </row>
    <row r="357" spans="1:13" x14ac:dyDescent="0.25">
      <c r="A357" s="27" t="s">
        <v>14</v>
      </c>
      <c r="B357" s="33">
        <v>45002</v>
      </c>
      <c r="C357" s="19">
        <v>79374</v>
      </c>
      <c r="D357" s="15" t="s">
        <v>15</v>
      </c>
      <c r="E357" s="16" t="s">
        <v>20</v>
      </c>
      <c r="F357" s="16">
        <v>14</v>
      </c>
      <c r="G357" s="16">
        <v>0</v>
      </c>
      <c r="H357" s="17">
        <v>2000</v>
      </c>
      <c r="I357" s="17">
        <v>1764</v>
      </c>
      <c r="J357" s="17">
        <f t="shared" si="32"/>
        <v>28000</v>
      </c>
      <c r="K357" s="28">
        <f>+J357*0.16</f>
        <v>4480</v>
      </c>
      <c r="L357" s="10">
        <f t="shared" si="33"/>
        <v>0</v>
      </c>
      <c r="M357" s="18">
        <f t="shared" si="34"/>
        <v>32480</v>
      </c>
    </row>
    <row r="358" spans="1:13" x14ac:dyDescent="0.25">
      <c r="A358" s="27" t="s">
        <v>14</v>
      </c>
      <c r="B358" s="33">
        <v>45002</v>
      </c>
      <c r="C358" s="19">
        <v>79375</v>
      </c>
      <c r="D358" s="15" t="s">
        <v>15</v>
      </c>
      <c r="E358" s="16" t="s">
        <v>17</v>
      </c>
      <c r="F358" s="16">
        <v>10</v>
      </c>
      <c r="G358" s="16">
        <v>0</v>
      </c>
      <c r="H358" s="17">
        <v>1925</v>
      </c>
      <c r="I358" s="17">
        <v>1925</v>
      </c>
      <c r="J358" s="17">
        <f t="shared" si="32"/>
        <v>19250</v>
      </c>
      <c r="K358" s="28">
        <v>0</v>
      </c>
      <c r="L358" s="10">
        <f t="shared" si="33"/>
        <v>19250</v>
      </c>
      <c r="M358" s="18">
        <f t="shared" si="34"/>
        <v>0</v>
      </c>
    </row>
    <row r="359" spans="1:13" x14ac:dyDescent="0.25">
      <c r="A359" s="27" t="s">
        <v>14</v>
      </c>
      <c r="B359" s="33">
        <v>45002</v>
      </c>
      <c r="C359" s="19">
        <v>79376</v>
      </c>
      <c r="D359" s="15" t="s">
        <v>15</v>
      </c>
      <c r="E359" s="16" t="s">
        <v>20</v>
      </c>
      <c r="F359" s="16">
        <v>4.5</v>
      </c>
      <c r="G359" s="16">
        <v>0</v>
      </c>
      <c r="H359" s="17">
        <v>1764</v>
      </c>
      <c r="I359" s="17">
        <v>1764</v>
      </c>
      <c r="J359" s="17">
        <f t="shared" si="32"/>
        <v>7938</v>
      </c>
      <c r="K359" s="28">
        <v>0</v>
      </c>
      <c r="L359" s="10">
        <f t="shared" si="33"/>
        <v>7938</v>
      </c>
      <c r="M359" s="18">
        <f t="shared" si="34"/>
        <v>0</v>
      </c>
    </row>
    <row r="360" spans="1:13" x14ac:dyDescent="0.25">
      <c r="A360" s="27" t="s">
        <v>14</v>
      </c>
      <c r="B360" s="33">
        <v>45002</v>
      </c>
      <c r="C360" s="19">
        <v>79377</v>
      </c>
      <c r="D360" s="15" t="s">
        <v>15</v>
      </c>
      <c r="E360" s="16" t="s">
        <v>20</v>
      </c>
      <c r="F360" s="16">
        <v>10.5</v>
      </c>
      <c r="G360" s="16">
        <v>0</v>
      </c>
      <c r="H360" s="17">
        <v>1764</v>
      </c>
      <c r="I360" s="17">
        <v>1764</v>
      </c>
      <c r="J360" s="17">
        <f t="shared" si="32"/>
        <v>18522</v>
      </c>
      <c r="K360" s="28">
        <v>0</v>
      </c>
      <c r="L360" s="10">
        <f t="shared" si="33"/>
        <v>18522</v>
      </c>
      <c r="M360" s="18">
        <f t="shared" si="34"/>
        <v>0</v>
      </c>
    </row>
    <row r="361" spans="1:13" x14ac:dyDescent="0.25">
      <c r="A361" s="27" t="s">
        <v>14</v>
      </c>
      <c r="B361" s="33">
        <v>45002</v>
      </c>
      <c r="C361" s="19">
        <v>79378</v>
      </c>
      <c r="D361" s="15" t="s">
        <v>15</v>
      </c>
      <c r="E361" s="16" t="s">
        <v>20</v>
      </c>
      <c r="F361" s="16">
        <v>6</v>
      </c>
      <c r="G361" s="16">
        <v>0</v>
      </c>
      <c r="H361" s="17">
        <v>1764</v>
      </c>
      <c r="I361" s="17">
        <v>1764</v>
      </c>
      <c r="J361" s="17">
        <f t="shared" si="32"/>
        <v>10584</v>
      </c>
      <c r="K361" s="28">
        <v>0</v>
      </c>
      <c r="L361" s="10">
        <f t="shared" si="33"/>
        <v>10584</v>
      </c>
      <c r="M361" s="18">
        <f t="shared" si="34"/>
        <v>0</v>
      </c>
    </row>
    <row r="362" spans="1:13" x14ac:dyDescent="0.25">
      <c r="A362" s="27" t="s">
        <v>14</v>
      </c>
      <c r="B362" s="33">
        <v>45002</v>
      </c>
      <c r="C362" s="19">
        <v>79379</v>
      </c>
      <c r="D362" s="15" t="s">
        <v>15</v>
      </c>
      <c r="E362" s="16" t="s">
        <v>26</v>
      </c>
      <c r="F362" s="16">
        <v>13</v>
      </c>
      <c r="G362" s="16">
        <v>13</v>
      </c>
      <c r="H362" s="17">
        <f>28000/F362</f>
        <v>2153.8461538461538</v>
      </c>
      <c r="I362" s="17">
        <v>1764</v>
      </c>
      <c r="J362" s="17">
        <f t="shared" si="32"/>
        <v>28000</v>
      </c>
      <c r="K362" s="28">
        <f>+J362*0.16</f>
        <v>4480</v>
      </c>
      <c r="L362" s="10">
        <f t="shared" si="33"/>
        <v>0</v>
      </c>
      <c r="M362" s="18">
        <f t="shared" si="34"/>
        <v>32480</v>
      </c>
    </row>
    <row r="363" spans="1:13" x14ac:dyDescent="0.25">
      <c r="A363" s="27" t="s">
        <v>14</v>
      </c>
      <c r="B363" s="45">
        <v>45003</v>
      </c>
      <c r="C363" s="19">
        <v>79380</v>
      </c>
      <c r="D363" s="15" t="s">
        <v>15</v>
      </c>
      <c r="E363" s="16" t="s">
        <v>17</v>
      </c>
      <c r="F363" s="16">
        <v>23</v>
      </c>
      <c r="G363" s="16">
        <v>0</v>
      </c>
      <c r="H363" s="17">
        <v>1925</v>
      </c>
      <c r="I363" s="17">
        <v>1925</v>
      </c>
      <c r="J363" s="17">
        <f t="shared" si="32"/>
        <v>44275</v>
      </c>
      <c r="K363" s="28">
        <v>0</v>
      </c>
      <c r="L363" s="10">
        <f t="shared" si="33"/>
        <v>44275</v>
      </c>
      <c r="M363" s="18">
        <f t="shared" si="34"/>
        <v>0</v>
      </c>
    </row>
    <row r="364" spans="1:13" x14ac:dyDescent="0.25">
      <c r="A364" s="27" t="s">
        <v>14</v>
      </c>
      <c r="B364" s="45">
        <v>45003</v>
      </c>
      <c r="C364" s="19">
        <v>79381</v>
      </c>
      <c r="D364" s="15" t="s">
        <v>15</v>
      </c>
      <c r="E364" s="16" t="s">
        <v>17</v>
      </c>
      <c r="F364" s="16">
        <v>6</v>
      </c>
      <c r="G364" s="16">
        <v>0</v>
      </c>
      <c r="H364" s="17">
        <v>1925</v>
      </c>
      <c r="I364" s="17">
        <v>1925</v>
      </c>
      <c r="J364" s="17">
        <f t="shared" si="32"/>
        <v>11550</v>
      </c>
      <c r="K364" s="28">
        <v>0</v>
      </c>
      <c r="L364" s="10">
        <f t="shared" si="33"/>
        <v>11550</v>
      </c>
      <c r="M364" s="18">
        <f t="shared" si="34"/>
        <v>0</v>
      </c>
    </row>
    <row r="365" spans="1:13" x14ac:dyDescent="0.25">
      <c r="A365" s="27" t="s">
        <v>14</v>
      </c>
      <c r="B365" s="45">
        <v>45003</v>
      </c>
      <c r="C365" s="19">
        <v>79382</v>
      </c>
      <c r="D365" s="15" t="s">
        <v>15</v>
      </c>
      <c r="E365" s="16" t="s">
        <v>20</v>
      </c>
      <c r="F365" s="16">
        <v>12</v>
      </c>
      <c r="G365" s="16">
        <v>0</v>
      </c>
      <c r="H365" s="17">
        <v>1764</v>
      </c>
      <c r="I365" s="17">
        <v>1764</v>
      </c>
      <c r="J365" s="17">
        <f t="shared" si="32"/>
        <v>21168</v>
      </c>
      <c r="K365" s="28">
        <v>0</v>
      </c>
      <c r="L365" s="10">
        <f t="shared" si="33"/>
        <v>21168</v>
      </c>
      <c r="M365" s="18">
        <f t="shared" si="34"/>
        <v>0</v>
      </c>
    </row>
    <row r="366" spans="1:13" x14ac:dyDescent="0.25">
      <c r="A366" s="27" t="s">
        <v>14</v>
      </c>
      <c r="B366" s="45">
        <v>45003</v>
      </c>
      <c r="C366" s="19">
        <v>79383</v>
      </c>
      <c r="D366" s="15" t="s">
        <v>15</v>
      </c>
      <c r="E366" s="16" t="s">
        <v>19</v>
      </c>
      <c r="F366" s="16">
        <v>11</v>
      </c>
      <c r="G366" s="16">
        <v>0</v>
      </c>
      <c r="H366" s="17">
        <v>1555</v>
      </c>
      <c r="I366" s="17">
        <v>1555</v>
      </c>
      <c r="J366" s="17">
        <f t="shared" si="32"/>
        <v>17105</v>
      </c>
      <c r="K366" s="28">
        <v>0</v>
      </c>
      <c r="L366" s="10">
        <f t="shared" si="33"/>
        <v>17105</v>
      </c>
      <c r="M366" s="18">
        <f t="shared" si="34"/>
        <v>0</v>
      </c>
    </row>
    <row r="367" spans="1:13" x14ac:dyDescent="0.25">
      <c r="A367" s="27" t="s">
        <v>22</v>
      </c>
      <c r="B367" s="33">
        <v>45006</v>
      </c>
      <c r="C367" s="19">
        <v>79423</v>
      </c>
      <c r="D367" s="15" t="s">
        <v>15</v>
      </c>
      <c r="E367" s="16" t="s">
        <v>20</v>
      </c>
      <c r="F367" s="16">
        <v>4</v>
      </c>
      <c r="G367" s="16">
        <v>0</v>
      </c>
      <c r="H367" s="17">
        <v>1764</v>
      </c>
      <c r="I367" s="17">
        <v>1764</v>
      </c>
      <c r="J367" s="17">
        <f t="shared" si="32"/>
        <v>7056</v>
      </c>
      <c r="K367" s="28">
        <v>0</v>
      </c>
      <c r="L367" s="10">
        <f t="shared" si="33"/>
        <v>7056</v>
      </c>
      <c r="M367" s="18">
        <f t="shared" si="34"/>
        <v>0</v>
      </c>
    </row>
    <row r="368" spans="1:13" x14ac:dyDescent="0.25">
      <c r="A368" s="27" t="s">
        <v>22</v>
      </c>
      <c r="B368" s="33">
        <v>45006</v>
      </c>
      <c r="C368" s="19">
        <v>79425</v>
      </c>
      <c r="D368" s="15" t="s">
        <v>15</v>
      </c>
      <c r="E368" s="16" t="s">
        <v>17</v>
      </c>
      <c r="F368" s="16">
        <v>3</v>
      </c>
      <c r="G368" s="16">
        <v>0</v>
      </c>
      <c r="H368" s="17">
        <v>1925</v>
      </c>
      <c r="I368" s="17">
        <v>1925</v>
      </c>
      <c r="J368" s="17">
        <f t="shared" si="32"/>
        <v>5775</v>
      </c>
      <c r="K368" s="28">
        <f>+J368*0.16</f>
        <v>924</v>
      </c>
      <c r="L368" s="10">
        <f t="shared" si="33"/>
        <v>0</v>
      </c>
      <c r="M368" s="18">
        <f t="shared" si="34"/>
        <v>6699</v>
      </c>
    </row>
    <row r="369" spans="1:13" x14ac:dyDescent="0.25">
      <c r="A369" s="27" t="s">
        <v>22</v>
      </c>
      <c r="B369" s="33">
        <v>45006</v>
      </c>
      <c r="C369" s="19">
        <v>79426</v>
      </c>
      <c r="D369" s="15" t="s">
        <v>33</v>
      </c>
      <c r="E369" s="16" t="s">
        <v>21</v>
      </c>
      <c r="F369" s="16">
        <v>9.5</v>
      </c>
      <c r="G369" s="16">
        <v>0</v>
      </c>
      <c r="H369" s="17">
        <v>1701</v>
      </c>
      <c r="I369" s="17">
        <v>1701</v>
      </c>
      <c r="J369" s="17">
        <f t="shared" si="32"/>
        <v>16159.5</v>
      </c>
      <c r="K369" s="28">
        <f>+J369*0.16</f>
        <v>2585.52</v>
      </c>
      <c r="L369" s="10">
        <f t="shared" si="33"/>
        <v>0</v>
      </c>
      <c r="M369" s="18">
        <f t="shared" si="34"/>
        <v>18745.02</v>
      </c>
    </row>
    <row r="370" spans="1:13" x14ac:dyDescent="0.25">
      <c r="A370" s="27" t="s">
        <v>14</v>
      </c>
      <c r="B370" s="33">
        <v>45006</v>
      </c>
      <c r="C370" s="19">
        <v>79427</v>
      </c>
      <c r="D370" s="15" t="s">
        <v>15</v>
      </c>
      <c r="E370" s="16" t="s">
        <v>20</v>
      </c>
      <c r="F370" s="16">
        <v>25.5</v>
      </c>
      <c r="G370" s="16">
        <v>0</v>
      </c>
      <c r="H370" s="17">
        <v>1764</v>
      </c>
      <c r="I370" s="17">
        <v>1764</v>
      </c>
      <c r="J370" s="17">
        <f t="shared" si="32"/>
        <v>44982</v>
      </c>
      <c r="K370" s="28">
        <v>0</v>
      </c>
      <c r="L370" s="10">
        <f t="shared" si="33"/>
        <v>44982</v>
      </c>
      <c r="M370" s="18">
        <f t="shared" si="34"/>
        <v>0</v>
      </c>
    </row>
    <row r="371" spans="1:13" x14ac:dyDescent="0.25">
      <c r="A371" s="27" t="s">
        <v>14</v>
      </c>
      <c r="B371" s="33">
        <v>45007</v>
      </c>
      <c r="C371" s="19">
        <v>79428</v>
      </c>
      <c r="D371" s="15" t="s">
        <v>15</v>
      </c>
      <c r="E371" s="16" t="s">
        <v>17</v>
      </c>
      <c r="F371" s="16">
        <v>28</v>
      </c>
      <c r="G371" s="16">
        <v>0</v>
      </c>
      <c r="H371" s="17">
        <v>1925</v>
      </c>
      <c r="I371" s="17">
        <v>1925</v>
      </c>
      <c r="J371" s="17">
        <f t="shared" si="32"/>
        <v>53900</v>
      </c>
      <c r="K371" s="28">
        <v>0</v>
      </c>
      <c r="L371" s="10">
        <f t="shared" si="33"/>
        <v>53900</v>
      </c>
      <c r="M371" s="18">
        <f t="shared" si="34"/>
        <v>0</v>
      </c>
    </row>
    <row r="372" spans="1:13" x14ac:dyDescent="0.25">
      <c r="A372" s="27" t="s">
        <v>14</v>
      </c>
      <c r="B372" s="33">
        <v>45007</v>
      </c>
      <c r="C372" s="19">
        <v>79429</v>
      </c>
      <c r="D372" s="15" t="s">
        <v>15</v>
      </c>
      <c r="E372" s="16" t="s">
        <v>16</v>
      </c>
      <c r="F372" s="16">
        <v>7</v>
      </c>
      <c r="G372" s="16">
        <v>0</v>
      </c>
      <c r="H372" s="17">
        <v>1829</v>
      </c>
      <c r="I372" s="17">
        <v>1829</v>
      </c>
      <c r="J372" s="17">
        <f t="shared" si="32"/>
        <v>12803</v>
      </c>
      <c r="K372" s="28">
        <v>0</v>
      </c>
      <c r="L372" s="10">
        <f t="shared" si="33"/>
        <v>12803</v>
      </c>
      <c r="M372" s="18">
        <f t="shared" si="34"/>
        <v>0</v>
      </c>
    </row>
    <row r="373" spans="1:13" x14ac:dyDescent="0.25">
      <c r="A373" s="27" t="s">
        <v>22</v>
      </c>
      <c r="B373" s="33">
        <v>45007</v>
      </c>
      <c r="C373" s="19">
        <v>79430</v>
      </c>
      <c r="D373" s="15" t="s">
        <v>15</v>
      </c>
      <c r="E373" s="16" t="s">
        <v>17</v>
      </c>
      <c r="F373" s="16">
        <v>7.5</v>
      </c>
      <c r="G373" s="16">
        <v>0</v>
      </c>
      <c r="H373" s="17">
        <f>16037.5/7.5</f>
        <v>2138.3333333333335</v>
      </c>
      <c r="I373" s="17">
        <v>1925</v>
      </c>
      <c r="J373" s="17">
        <f t="shared" si="32"/>
        <v>16037.500000000002</v>
      </c>
      <c r="K373" s="28">
        <v>0</v>
      </c>
      <c r="L373" s="10">
        <f t="shared" si="33"/>
        <v>16037.500000000002</v>
      </c>
      <c r="M373" s="18">
        <f t="shared" si="34"/>
        <v>0</v>
      </c>
    </row>
    <row r="374" spans="1:13" x14ac:dyDescent="0.25">
      <c r="A374" s="27" t="s">
        <v>22</v>
      </c>
      <c r="B374" s="33">
        <v>45007</v>
      </c>
      <c r="C374" s="19">
        <v>79432</v>
      </c>
      <c r="D374" s="15" t="s">
        <v>15</v>
      </c>
      <c r="E374" s="16" t="s">
        <v>21</v>
      </c>
      <c r="F374" s="16">
        <v>7</v>
      </c>
      <c r="G374" s="16">
        <v>0</v>
      </c>
      <c r="H374" s="17">
        <v>1901.79</v>
      </c>
      <c r="I374" s="17">
        <v>1701</v>
      </c>
      <c r="J374" s="17">
        <f t="shared" si="32"/>
        <v>13312.529999999999</v>
      </c>
      <c r="K374" s="28">
        <f>+J374*0.16</f>
        <v>2130.0047999999997</v>
      </c>
      <c r="L374" s="10">
        <f t="shared" si="33"/>
        <v>0</v>
      </c>
      <c r="M374" s="18">
        <f t="shared" si="34"/>
        <v>15442.534799999998</v>
      </c>
    </row>
    <row r="375" spans="1:13" x14ac:dyDescent="0.25">
      <c r="A375" s="27" t="s">
        <v>22</v>
      </c>
      <c r="B375" s="33">
        <v>45007</v>
      </c>
      <c r="C375" s="19">
        <v>79433</v>
      </c>
      <c r="D375" s="15" t="s">
        <v>15</v>
      </c>
      <c r="E375" s="16" t="s">
        <v>17</v>
      </c>
      <c r="F375" s="16">
        <v>12.5</v>
      </c>
      <c r="G375" s="16">
        <v>0</v>
      </c>
      <c r="H375" s="17">
        <v>2088.2399999999998</v>
      </c>
      <c r="I375" s="17">
        <v>1925</v>
      </c>
      <c r="J375" s="17">
        <f t="shared" si="32"/>
        <v>26102.999999999996</v>
      </c>
      <c r="K375" s="28">
        <f>+J375*0.16</f>
        <v>4176.4799999999996</v>
      </c>
      <c r="L375" s="10">
        <f t="shared" si="33"/>
        <v>0</v>
      </c>
      <c r="M375" s="18">
        <f t="shared" si="34"/>
        <v>30279.479999999996</v>
      </c>
    </row>
    <row r="376" spans="1:13" x14ac:dyDescent="0.25">
      <c r="A376" s="27" t="s">
        <v>22</v>
      </c>
      <c r="B376" s="33">
        <v>45007</v>
      </c>
      <c r="C376" s="19">
        <v>79434</v>
      </c>
      <c r="D376" s="15" t="s">
        <v>15</v>
      </c>
      <c r="E376" s="16" t="s">
        <v>17</v>
      </c>
      <c r="F376" s="16">
        <v>7.5</v>
      </c>
      <c r="G376" s="16">
        <v>0</v>
      </c>
      <c r="H376" s="17">
        <v>2088.2399999999998</v>
      </c>
      <c r="I376" s="17">
        <v>1925</v>
      </c>
      <c r="J376" s="17">
        <f t="shared" si="32"/>
        <v>15661.8</v>
      </c>
      <c r="K376" s="28">
        <f>+J376*0.16</f>
        <v>2505.8879999999999</v>
      </c>
      <c r="L376" s="10">
        <f t="shared" si="33"/>
        <v>0</v>
      </c>
      <c r="M376" s="18">
        <f t="shared" si="34"/>
        <v>18167.687999999998</v>
      </c>
    </row>
    <row r="377" spans="1:13" x14ac:dyDescent="0.25">
      <c r="A377" s="27" t="s">
        <v>22</v>
      </c>
      <c r="B377" s="33">
        <v>45007</v>
      </c>
      <c r="C377" s="19">
        <v>79435</v>
      </c>
      <c r="D377" s="15" t="s">
        <v>15</v>
      </c>
      <c r="E377" s="16" t="s">
        <v>20</v>
      </c>
      <c r="F377" s="16">
        <v>18</v>
      </c>
      <c r="G377" s="16">
        <v>0</v>
      </c>
      <c r="H377" s="17">
        <v>1764</v>
      </c>
      <c r="I377" s="17">
        <v>1764</v>
      </c>
      <c r="J377" s="17">
        <f t="shared" si="32"/>
        <v>31752</v>
      </c>
      <c r="K377" s="28">
        <v>0</v>
      </c>
      <c r="L377" s="10">
        <f t="shared" si="33"/>
        <v>31752</v>
      </c>
      <c r="M377" s="18">
        <f t="shared" si="34"/>
        <v>0</v>
      </c>
    </row>
    <row r="378" spans="1:13" x14ac:dyDescent="0.25">
      <c r="A378" s="27" t="s">
        <v>14</v>
      </c>
      <c r="B378" s="33">
        <v>45009</v>
      </c>
      <c r="C378" s="19">
        <v>79436</v>
      </c>
      <c r="D378" s="15" t="s">
        <v>18</v>
      </c>
      <c r="E378" s="16" t="s">
        <v>20</v>
      </c>
      <c r="F378" s="16">
        <v>8</v>
      </c>
      <c r="G378" s="16">
        <v>0</v>
      </c>
      <c r="H378" s="17">
        <v>1727</v>
      </c>
      <c r="I378" s="17">
        <v>1727</v>
      </c>
      <c r="J378" s="17">
        <f t="shared" si="32"/>
        <v>13816</v>
      </c>
      <c r="K378" s="28">
        <f t="shared" ref="K378:K397" si="36">+J378*0.16</f>
        <v>2210.56</v>
      </c>
      <c r="L378" s="10">
        <f t="shared" si="33"/>
        <v>0</v>
      </c>
      <c r="M378" s="18">
        <f t="shared" si="34"/>
        <v>16026.56</v>
      </c>
    </row>
    <row r="379" spans="1:13" x14ac:dyDescent="0.25">
      <c r="A379" s="27" t="s">
        <v>14</v>
      </c>
      <c r="B379" s="33">
        <v>45009</v>
      </c>
      <c r="C379" s="19">
        <v>79437</v>
      </c>
      <c r="D379" s="15" t="s">
        <v>18</v>
      </c>
      <c r="E379" s="16" t="s">
        <v>19</v>
      </c>
      <c r="F379" s="16">
        <v>4</v>
      </c>
      <c r="G379" s="16">
        <v>0</v>
      </c>
      <c r="H379" s="17">
        <v>1517</v>
      </c>
      <c r="I379" s="17">
        <v>1517</v>
      </c>
      <c r="J379" s="17">
        <f t="shared" si="32"/>
        <v>6068</v>
      </c>
      <c r="K379" s="28">
        <f t="shared" si="36"/>
        <v>970.88</v>
      </c>
      <c r="L379" s="10">
        <f t="shared" si="33"/>
        <v>0</v>
      </c>
      <c r="M379" s="18">
        <f t="shared" si="34"/>
        <v>7038.88</v>
      </c>
    </row>
    <row r="380" spans="1:13" x14ac:dyDescent="0.25">
      <c r="A380" s="27" t="s">
        <v>14</v>
      </c>
      <c r="B380" s="33">
        <v>45012</v>
      </c>
      <c r="C380" s="19">
        <v>79438</v>
      </c>
      <c r="D380" s="15" t="s">
        <v>18</v>
      </c>
      <c r="E380" s="16" t="s">
        <v>20</v>
      </c>
      <c r="F380" s="16">
        <v>6</v>
      </c>
      <c r="G380" s="16">
        <v>0</v>
      </c>
      <c r="H380" s="17">
        <v>1727</v>
      </c>
      <c r="I380" s="17">
        <v>1727</v>
      </c>
      <c r="J380" s="17">
        <f t="shared" si="32"/>
        <v>10362</v>
      </c>
      <c r="K380" s="28">
        <f t="shared" si="36"/>
        <v>1657.92</v>
      </c>
      <c r="L380" s="10">
        <f t="shared" si="33"/>
        <v>0</v>
      </c>
      <c r="M380" s="18">
        <f t="shared" si="34"/>
        <v>12019.92</v>
      </c>
    </row>
    <row r="381" spans="1:13" x14ac:dyDescent="0.25">
      <c r="A381" s="27" t="s">
        <v>14</v>
      </c>
      <c r="B381" s="33">
        <v>45012</v>
      </c>
      <c r="C381" s="19">
        <v>79439</v>
      </c>
      <c r="D381" s="15" t="s">
        <v>18</v>
      </c>
      <c r="E381" s="16" t="s">
        <v>19</v>
      </c>
      <c r="F381" s="16">
        <v>4</v>
      </c>
      <c r="G381" s="16">
        <v>0</v>
      </c>
      <c r="H381" s="17">
        <v>1517</v>
      </c>
      <c r="I381" s="17">
        <v>1517</v>
      </c>
      <c r="J381" s="17">
        <f t="shared" si="32"/>
        <v>6068</v>
      </c>
      <c r="K381" s="28">
        <f t="shared" si="36"/>
        <v>970.88</v>
      </c>
      <c r="L381" s="10">
        <f t="shared" si="33"/>
        <v>0</v>
      </c>
      <c r="M381" s="18">
        <f t="shared" si="34"/>
        <v>7038.88</v>
      </c>
    </row>
    <row r="382" spans="1:13" x14ac:dyDescent="0.25">
      <c r="A382" s="27" t="s">
        <v>14</v>
      </c>
      <c r="B382" s="33">
        <v>45012</v>
      </c>
      <c r="C382" s="19">
        <v>79440</v>
      </c>
      <c r="D382" s="15" t="s">
        <v>18</v>
      </c>
      <c r="E382" s="16" t="s">
        <v>20</v>
      </c>
      <c r="F382" s="16">
        <v>4</v>
      </c>
      <c r="G382" s="16">
        <v>0</v>
      </c>
      <c r="H382" s="17">
        <v>1727</v>
      </c>
      <c r="I382" s="17">
        <v>1727</v>
      </c>
      <c r="J382" s="17">
        <f t="shared" si="32"/>
        <v>6908</v>
      </c>
      <c r="K382" s="28">
        <f t="shared" si="36"/>
        <v>1105.28</v>
      </c>
      <c r="L382" s="10">
        <f t="shared" si="33"/>
        <v>0</v>
      </c>
      <c r="M382" s="18">
        <f t="shared" si="34"/>
        <v>8013.28</v>
      </c>
    </row>
    <row r="383" spans="1:13" x14ac:dyDescent="0.25">
      <c r="A383" s="27" t="s">
        <v>14</v>
      </c>
      <c r="B383" s="13">
        <v>45015</v>
      </c>
      <c r="C383" s="19">
        <v>79440</v>
      </c>
      <c r="D383" s="15" t="s">
        <v>18</v>
      </c>
      <c r="E383" s="16" t="s">
        <v>20</v>
      </c>
      <c r="F383" s="16">
        <v>4</v>
      </c>
      <c r="G383" s="16">
        <v>0</v>
      </c>
      <c r="H383" s="17">
        <v>1727</v>
      </c>
      <c r="I383" s="17">
        <v>1727</v>
      </c>
      <c r="J383" s="17">
        <f t="shared" si="32"/>
        <v>6908</v>
      </c>
      <c r="K383" s="28">
        <f t="shared" si="36"/>
        <v>1105.28</v>
      </c>
      <c r="L383" s="10">
        <f t="shared" si="33"/>
        <v>0</v>
      </c>
      <c r="M383" s="18">
        <f t="shared" si="34"/>
        <v>8013.28</v>
      </c>
    </row>
    <row r="384" spans="1:13" x14ac:dyDescent="0.25">
      <c r="A384" s="27" t="s">
        <v>14</v>
      </c>
      <c r="B384" s="33">
        <v>45008</v>
      </c>
      <c r="C384" s="19">
        <v>79441</v>
      </c>
      <c r="D384" s="15" t="s">
        <v>18</v>
      </c>
      <c r="E384" s="16" t="s">
        <v>20</v>
      </c>
      <c r="F384" s="16">
        <v>4</v>
      </c>
      <c r="G384" s="16">
        <v>0</v>
      </c>
      <c r="H384" s="17">
        <v>1727</v>
      </c>
      <c r="I384" s="17">
        <v>1727</v>
      </c>
      <c r="J384" s="17">
        <f t="shared" si="32"/>
        <v>6908</v>
      </c>
      <c r="K384" s="28">
        <f t="shared" si="36"/>
        <v>1105.28</v>
      </c>
      <c r="L384" s="10">
        <f t="shared" si="33"/>
        <v>0</v>
      </c>
      <c r="M384" s="18">
        <f t="shared" si="34"/>
        <v>8013.28</v>
      </c>
    </row>
    <row r="385" spans="1:13" x14ac:dyDescent="0.25">
      <c r="A385" s="27" t="s">
        <v>14</v>
      </c>
      <c r="B385" s="33">
        <v>45012</v>
      </c>
      <c r="C385" s="19">
        <v>79442</v>
      </c>
      <c r="D385" s="15" t="s">
        <v>18</v>
      </c>
      <c r="E385" s="16" t="s">
        <v>19</v>
      </c>
      <c r="F385" s="16">
        <v>4</v>
      </c>
      <c r="G385" s="16">
        <v>0</v>
      </c>
      <c r="H385" s="17">
        <v>1517</v>
      </c>
      <c r="I385" s="17">
        <v>1517</v>
      </c>
      <c r="J385" s="17">
        <f t="shared" si="32"/>
        <v>6068</v>
      </c>
      <c r="K385" s="28">
        <f t="shared" si="36"/>
        <v>970.88</v>
      </c>
      <c r="L385" s="10">
        <f t="shared" si="33"/>
        <v>0</v>
      </c>
      <c r="M385" s="18">
        <f t="shared" si="34"/>
        <v>7038.88</v>
      </c>
    </row>
    <row r="386" spans="1:13" x14ac:dyDescent="0.25">
      <c r="A386" s="27" t="s">
        <v>14</v>
      </c>
      <c r="B386" s="13">
        <v>45015</v>
      </c>
      <c r="C386" s="19">
        <v>79442</v>
      </c>
      <c r="D386" s="15" t="s">
        <v>18</v>
      </c>
      <c r="E386" s="16" t="s">
        <v>19</v>
      </c>
      <c r="F386" s="16">
        <v>4</v>
      </c>
      <c r="G386" s="16">
        <v>0</v>
      </c>
      <c r="H386" s="17">
        <v>1517</v>
      </c>
      <c r="I386" s="17">
        <v>1517</v>
      </c>
      <c r="J386" s="17">
        <f t="shared" si="32"/>
        <v>6068</v>
      </c>
      <c r="K386" s="28">
        <f t="shared" si="36"/>
        <v>970.88</v>
      </c>
      <c r="L386" s="10">
        <f t="shared" si="33"/>
        <v>0</v>
      </c>
      <c r="M386" s="18">
        <f t="shared" si="34"/>
        <v>7038.88</v>
      </c>
    </row>
    <row r="387" spans="1:13" x14ac:dyDescent="0.25">
      <c r="A387" s="27" t="s">
        <v>14</v>
      </c>
      <c r="B387" s="33">
        <v>45009</v>
      </c>
      <c r="C387" s="19">
        <v>79443</v>
      </c>
      <c r="D387" s="15" t="s">
        <v>18</v>
      </c>
      <c r="E387" s="16" t="s">
        <v>20</v>
      </c>
      <c r="F387" s="16">
        <v>9</v>
      </c>
      <c r="G387" s="16">
        <v>0</v>
      </c>
      <c r="H387" s="17">
        <v>1727</v>
      </c>
      <c r="I387" s="17">
        <v>1727</v>
      </c>
      <c r="J387" s="17">
        <f t="shared" si="32"/>
        <v>15543</v>
      </c>
      <c r="K387" s="28">
        <f t="shared" si="36"/>
        <v>2486.88</v>
      </c>
      <c r="L387" s="10">
        <f t="shared" si="33"/>
        <v>0</v>
      </c>
      <c r="M387" s="18">
        <f t="shared" si="34"/>
        <v>18029.88</v>
      </c>
    </row>
    <row r="388" spans="1:13" x14ac:dyDescent="0.25">
      <c r="A388" s="27" t="s">
        <v>14</v>
      </c>
      <c r="B388" s="33">
        <v>45009</v>
      </c>
      <c r="C388" s="19">
        <v>79444</v>
      </c>
      <c r="D388" s="15" t="s">
        <v>18</v>
      </c>
      <c r="E388" s="16" t="s">
        <v>20</v>
      </c>
      <c r="F388" s="16">
        <v>6</v>
      </c>
      <c r="G388" s="16">
        <v>0</v>
      </c>
      <c r="H388" s="17">
        <v>1727</v>
      </c>
      <c r="I388" s="17">
        <v>1727</v>
      </c>
      <c r="J388" s="17">
        <f t="shared" si="32"/>
        <v>10362</v>
      </c>
      <c r="K388" s="28">
        <f t="shared" si="36"/>
        <v>1657.92</v>
      </c>
      <c r="L388" s="10">
        <f t="shared" si="33"/>
        <v>0</v>
      </c>
      <c r="M388" s="18">
        <f t="shared" si="34"/>
        <v>12019.92</v>
      </c>
    </row>
    <row r="389" spans="1:13" x14ac:dyDescent="0.25">
      <c r="A389" s="27" t="s">
        <v>14</v>
      </c>
      <c r="B389" s="33">
        <v>45009</v>
      </c>
      <c r="C389" s="19">
        <v>79445</v>
      </c>
      <c r="D389" s="15" t="s">
        <v>18</v>
      </c>
      <c r="E389" s="16" t="s">
        <v>19</v>
      </c>
      <c r="F389" s="16">
        <v>4</v>
      </c>
      <c r="G389" s="16">
        <v>0</v>
      </c>
      <c r="H389" s="17">
        <v>1517</v>
      </c>
      <c r="I389" s="17">
        <v>1517</v>
      </c>
      <c r="J389" s="17">
        <f t="shared" si="32"/>
        <v>6068</v>
      </c>
      <c r="K389" s="28">
        <f t="shared" si="36"/>
        <v>970.88</v>
      </c>
      <c r="L389" s="10">
        <f t="shared" si="33"/>
        <v>0</v>
      </c>
      <c r="M389" s="18">
        <f t="shared" si="34"/>
        <v>7038.88</v>
      </c>
    </row>
    <row r="390" spans="1:13" x14ac:dyDescent="0.25">
      <c r="A390" s="27" t="s">
        <v>14</v>
      </c>
      <c r="B390" s="33">
        <v>45009</v>
      </c>
      <c r="C390" s="19">
        <v>79446</v>
      </c>
      <c r="D390" s="15" t="s">
        <v>18</v>
      </c>
      <c r="E390" s="16" t="s">
        <v>19</v>
      </c>
      <c r="F390" s="16">
        <v>4</v>
      </c>
      <c r="G390" s="16">
        <v>0</v>
      </c>
      <c r="H390" s="17">
        <v>1517</v>
      </c>
      <c r="I390" s="17">
        <v>1517</v>
      </c>
      <c r="J390" s="17">
        <f t="shared" si="32"/>
        <v>6068</v>
      </c>
      <c r="K390" s="28">
        <f t="shared" si="36"/>
        <v>970.88</v>
      </c>
      <c r="L390" s="10">
        <f t="shared" si="33"/>
        <v>0</v>
      </c>
      <c r="M390" s="18">
        <f t="shared" si="34"/>
        <v>7038.88</v>
      </c>
    </row>
    <row r="391" spans="1:13" x14ac:dyDescent="0.25">
      <c r="A391" s="27" t="s">
        <v>24</v>
      </c>
      <c r="B391" s="33">
        <v>45008</v>
      </c>
      <c r="C391" s="19">
        <v>79448</v>
      </c>
      <c r="D391" s="15" t="s">
        <v>18</v>
      </c>
      <c r="E391" s="16" t="s">
        <v>21</v>
      </c>
      <c r="F391" s="16">
        <v>4</v>
      </c>
      <c r="G391" s="16">
        <v>0</v>
      </c>
      <c r="H391" s="17">
        <v>1702</v>
      </c>
      <c r="I391" s="17">
        <v>1702</v>
      </c>
      <c r="J391" s="17">
        <f t="shared" si="32"/>
        <v>6808</v>
      </c>
      <c r="K391" s="28">
        <f t="shared" si="36"/>
        <v>1089.28</v>
      </c>
      <c r="L391" s="10">
        <f t="shared" si="33"/>
        <v>0</v>
      </c>
      <c r="M391" s="18">
        <f t="shared" si="34"/>
        <v>7897.28</v>
      </c>
    </row>
    <row r="392" spans="1:13" x14ac:dyDescent="0.25">
      <c r="A392" s="27" t="s">
        <v>22</v>
      </c>
      <c r="B392" s="33">
        <v>45007</v>
      </c>
      <c r="C392" s="19">
        <v>79452</v>
      </c>
      <c r="D392" s="15" t="s">
        <v>18</v>
      </c>
      <c r="E392" s="16" t="s">
        <v>20</v>
      </c>
      <c r="F392" s="16">
        <v>7</v>
      </c>
      <c r="G392" s="16">
        <v>0</v>
      </c>
      <c r="H392" s="17">
        <v>1727</v>
      </c>
      <c r="I392" s="17">
        <v>1727</v>
      </c>
      <c r="J392" s="17">
        <f t="shared" si="32"/>
        <v>12089</v>
      </c>
      <c r="K392" s="28">
        <f t="shared" si="36"/>
        <v>1934.24</v>
      </c>
      <c r="L392" s="10">
        <f t="shared" si="33"/>
        <v>0</v>
      </c>
      <c r="M392" s="18">
        <f t="shared" si="34"/>
        <v>14023.24</v>
      </c>
    </row>
    <row r="393" spans="1:13" x14ac:dyDescent="0.25">
      <c r="A393" s="27" t="s">
        <v>22</v>
      </c>
      <c r="B393" s="33">
        <v>45007</v>
      </c>
      <c r="C393" s="19">
        <v>79453</v>
      </c>
      <c r="D393" s="15" t="s">
        <v>18</v>
      </c>
      <c r="E393" s="16" t="s">
        <v>20</v>
      </c>
      <c r="F393" s="16">
        <v>14</v>
      </c>
      <c r="G393" s="16">
        <v>0</v>
      </c>
      <c r="H393" s="17">
        <v>1727</v>
      </c>
      <c r="I393" s="17">
        <v>1727</v>
      </c>
      <c r="J393" s="17">
        <f t="shared" si="32"/>
        <v>24178</v>
      </c>
      <c r="K393" s="28">
        <f t="shared" si="36"/>
        <v>3868.48</v>
      </c>
      <c r="L393" s="10">
        <f t="shared" si="33"/>
        <v>0</v>
      </c>
      <c r="M393" s="18">
        <f t="shared" si="34"/>
        <v>28046.48</v>
      </c>
    </row>
    <row r="394" spans="1:13" x14ac:dyDescent="0.25">
      <c r="A394" s="27" t="s">
        <v>22</v>
      </c>
      <c r="B394" s="33">
        <v>45008</v>
      </c>
      <c r="C394" s="19">
        <v>79454</v>
      </c>
      <c r="D394" s="15" t="s">
        <v>18</v>
      </c>
      <c r="E394" s="16" t="s">
        <v>26</v>
      </c>
      <c r="F394" s="16">
        <v>6.5</v>
      </c>
      <c r="G394" s="16">
        <v>6.5</v>
      </c>
      <c r="H394" s="17">
        <v>1990</v>
      </c>
      <c r="I394" s="17">
        <v>1727</v>
      </c>
      <c r="J394" s="17">
        <f t="shared" si="32"/>
        <v>12935</v>
      </c>
      <c r="K394" s="28">
        <f t="shared" si="36"/>
        <v>2069.6</v>
      </c>
      <c r="L394" s="10">
        <f t="shared" si="33"/>
        <v>0</v>
      </c>
      <c r="M394" s="18">
        <f t="shared" si="34"/>
        <v>15004.6</v>
      </c>
    </row>
    <row r="395" spans="1:13" x14ac:dyDescent="0.25">
      <c r="A395" s="27" t="s">
        <v>22</v>
      </c>
      <c r="B395" s="33">
        <v>45007</v>
      </c>
      <c r="C395" s="19">
        <v>79455</v>
      </c>
      <c r="D395" s="15" t="s">
        <v>18</v>
      </c>
      <c r="E395" s="16" t="s">
        <v>20</v>
      </c>
      <c r="F395" s="16">
        <v>12</v>
      </c>
      <c r="G395" s="16">
        <v>0</v>
      </c>
      <c r="H395" s="17">
        <v>1727</v>
      </c>
      <c r="I395" s="17">
        <v>1727</v>
      </c>
      <c r="J395" s="17">
        <f t="shared" ref="J395:J458" si="37">+H395*F395</f>
        <v>20724</v>
      </c>
      <c r="K395" s="28">
        <f t="shared" si="36"/>
        <v>3315.84</v>
      </c>
      <c r="L395" s="10">
        <f t="shared" ref="L395:L458" si="38">IF(K395&gt;0,0,J395)</f>
        <v>0</v>
      </c>
      <c r="M395" s="18">
        <f t="shared" ref="M395:M458" si="39">IF(K395=0,0,L395+J395+K395)</f>
        <v>24039.84</v>
      </c>
    </row>
    <row r="396" spans="1:13" x14ac:dyDescent="0.25">
      <c r="A396" s="27" t="s">
        <v>22</v>
      </c>
      <c r="B396" s="33">
        <v>45007</v>
      </c>
      <c r="C396" s="19">
        <v>79456</v>
      </c>
      <c r="D396" s="15" t="s">
        <v>18</v>
      </c>
      <c r="E396" s="16" t="s">
        <v>20</v>
      </c>
      <c r="F396" s="16">
        <v>6</v>
      </c>
      <c r="G396" s="16">
        <v>0</v>
      </c>
      <c r="H396" s="17">
        <v>1727</v>
      </c>
      <c r="I396" s="17">
        <v>1727</v>
      </c>
      <c r="J396" s="17">
        <f t="shared" si="37"/>
        <v>10362</v>
      </c>
      <c r="K396" s="28">
        <f t="shared" si="36"/>
        <v>1657.92</v>
      </c>
      <c r="L396" s="10">
        <f t="shared" si="38"/>
        <v>0</v>
      </c>
      <c r="M396" s="18">
        <f t="shared" si="39"/>
        <v>12019.92</v>
      </c>
    </row>
    <row r="397" spans="1:13" x14ac:dyDescent="0.25">
      <c r="A397" s="27" t="s">
        <v>22</v>
      </c>
      <c r="B397" s="33">
        <v>45007</v>
      </c>
      <c r="C397" s="19">
        <v>79457</v>
      </c>
      <c r="D397" s="15" t="s">
        <v>18</v>
      </c>
      <c r="E397" s="16" t="s">
        <v>20</v>
      </c>
      <c r="F397" s="16">
        <v>7</v>
      </c>
      <c r="G397" s="16">
        <v>0</v>
      </c>
      <c r="H397" s="17">
        <v>1727</v>
      </c>
      <c r="I397" s="17">
        <v>1727</v>
      </c>
      <c r="J397" s="17">
        <f t="shared" si="37"/>
        <v>12089</v>
      </c>
      <c r="K397" s="28">
        <f t="shared" si="36"/>
        <v>1934.24</v>
      </c>
      <c r="L397" s="10">
        <f t="shared" si="38"/>
        <v>0</v>
      </c>
      <c r="M397" s="18">
        <f t="shared" si="39"/>
        <v>14023.24</v>
      </c>
    </row>
    <row r="398" spans="1:13" x14ac:dyDescent="0.25">
      <c r="A398" s="27" t="s">
        <v>14</v>
      </c>
      <c r="B398" s="33">
        <v>45006</v>
      </c>
      <c r="C398" s="19">
        <v>79458</v>
      </c>
      <c r="D398" s="15" t="s">
        <v>15</v>
      </c>
      <c r="E398" s="16" t="s">
        <v>20</v>
      </c>
      <c r="F398" s="16">
        <v>6</v>
      </c>
      <c r="G398" s="16">
        <v>0</v>
      </c>
      <c r="H398" s="17">
        <v>1764</v>
      </c>
      <c r="I398" s="17">
        <v>1764</v>
      </c>
      <c r="J398" s="17">
        <f t="shared" si="37"/>
        <v>10584</v>
      </c>
      <c r="K398" s="28">
        <v>0</v>
      </c>
      <c r="L398" s="10">
        <f t="shared" si="38"/>
        <v>10584</v>
      </c>
      <c r="M398" s="18">
        <f t="shared" si="39"/>
        <v>0</v>
      </c>
    </row>
    <row r="399" spans="1:13" x14ac:dyDescent="0.25">
      <c r="A399" s="27" t="s">
        <v>14</v>
      </c>
      <c r="B399" s="33">
        <v>45006</v>
      </c>
      <c r="C399" s="19">
        <v>79459</v>
      </c>
      <c r="D399" s="15" t="s">
        <v>15</v>
      </c>
      <c r="E399" s="16" t="s">
        <v>30</v>
      </c>
      <c r="F399" s="16">
        <v>8</v>
      </c>
      <c r="G399" s="16">
        <v>10</v>
      </c>
      <c r="H399" s="17">
        <f>20970/F399</f>
        <v>2621.25</v>
      </c>
      <c r="I399" s="17">
        <v>1925</v>
      </c>
      <c r="J399" s="17">
        <f t="shared" si="37"/>
        <v>20970</v>
      </c>
      <c r="K399" s="28">
        <f>+J399*0.16</f>
        <v>3355.2000000000003</v>
      </c>
      <c r="L399" s="10">
        <f t="shared" si="38"/>
        <v>0</v>
      </c>
      <c r="M399" s="18">
        <f t="shared" si="39"/>
        <v>24325.200000000001</v>
      </c>
    </row>
    <row r="400" spans="1:13" x14ac:dyDescent="0.25">
      <c r="A400" s="27" t="s">
        <v>14</v>
      </c>
      <c r="B400" s="33">
        <v>45006</v>
      </c>
      <c r="C400" s="19">
        <v>79460</v>
      </c>
      <c r="D400" s="15" t="s">
        <v>15</v>
      </c>
      <c r="E400" s="16" t="s">
        <v>26</v>
      </c>
      <c r="F400" s="16">
        <v>24</v>
      </c>
      <c r="G400" s="16">
        <v>24</v>
      </c>
      <c r="H400" s="17">
        <v>2260</v>
      </c>
      <c r="I400" s="17">
        <v>1764</v>
      </c>
      <c r="J400" s="17">
        <f t="shared" si="37"/>
        <v>54240</v>
      </c>
      <c r="K400" s="28">
        <f>+J400*0.16</f>
        <v>8678.4</v>
      </c>
      <c r="L400" s="10">
        <f t="shared" si="38"/>
        <v>0</v>
      </c>
      <c r="M400" s="18">
        <f t="shared" si="39"/>
        <v>62918.400000000001</v>
      </c>
    </row>
    <row r="401" spans="1:13" x14ac:dyDescent="0.25">
      <c r="A401" s="27" t="s">
        <v>14</v>
      </c>
      <c r="B401" s="33">
        <v>45006</v>
      </c>
      <c r="C401" s="19">
        <v>79461</v>
      </c>
      <c r="D401" s="15" t="s">
        <v>15</v>
      </c>
      <c r="E401" s="16" t="s">
        <v>17</v>
      </c>
      <c r="F401" s="16">
        <v>21</v>
      </c>
      <c r="G401" s="16">
        <v>0</v>
      </c>
      <c r="H401" s="17">
        <v>1925</v>
      </c>
      <c r="I401" s="17">
        <v>1925</v>
      </c>
      <c r="J401" s="17">
        <f t="shared" si="37"/>
        <v>40425</v>
      </c>
      <c r="K401" s="28">
        <v>0</v>
      </c>
      <c r="L401" s="10">
        <f t="shared" si="38"/>
        <v>40425</v>
      </c>
      <c r="M401" s="18">
        <f t="shared" si="39"/>
        <v>0</v>
      </c>
    </row>
    <row r="402" spans="1:13" x14ac:dyDescent="0.25">
      <c r="A402" s="27" t="s">
        <v>22</v>
      </c>
      <c r="B402" s="33">
        <v>45007</v>
      </c>
      <c r="C402" s="19">
        <v>79491</v>
      </c>
      <c r="D402" s="15" t="s">
        <v>15</v>
      </c>
      <c r="E402" s="16" t="s">
        <v>21</v>
      </c>
      <c r="F402" s="16">
        <v>7</v>
      </c>
      <c r="G402" s="16">
        <v>0</v>
      </c>
      <c r="H402" s="17">
        <v>1701</v>
      </c>
      <c r="I402" s="17">
        <v>1701</v>
      </c>
      <c r="J402" s="17">
        <f t="shared" si="37"/>
        <v>11907</v>
      </c>
      <c r="K402" s="28">
        <v>0</v>
      </c>
      <c r="L402" s="10">
        <f t="shared" si="38"/>
        <v>11907</v>
      </c>
      <c r="M402" s="18">
        <f t="shared" si="39"/>
        <v>0</v>
      </c>
    </row>
    <row r="403" spans="1:13" x14ac:dyDescent="0.25">
      <c r="A403" s="27" t="s">
        <v>24</v>
      </c>
      <c r="B403" s="33">
        <v>45009</v>
      </c>
      <c r="C403" s="19">
        <v>79510</v>
      </c>
      <c r="D403" s="15" t="s">
        <v>15</v>
      </c>
      <c r="E403" s="16" t="s">
        <v>41</v>
      </c>
      <c r="F403" s="16">
        <v>6</v>
      </c>
      <c r="G403" s="16">
        <v>0</v>
      </c>
      <c r="H403" s="17">
        <v>1764</v>
      </c>
      <c r="I403" s="17">
        <v>1764</v>
      </c>
      <c r="J403" s="17">
        <f t="shared" si="37"/>
        <v>10584</v>
      </c>
      <c r="K403" s="28">
        <f>+J403*0.16</f>
        <v>1693.44</v>
      </c>
      <c r="L403" s="10">
        <f t="shared" si="38"/>
        <v>0</v>
      </c>
      <c r="M403" s="18">
        <f t="shared" si="39"/>
        <v>12277.44</v>
      </c>
    </row>
    <row r="404" spans="1:13" x14ac:dyDescent="0.25">
      <c r="A404" s="27" t="s">
        <v>22</v>
      </c>
      <c r="B404" s="33">
        <v>45007</v>
      </c>
      <c r="C404" s="19">
        <v>79511</v>
      </c>
      <c r="D404" s="15" t="s">
        <v>33</v>
      </c>
      <c r="E404" s="16" t="s">
        <v>21</v>
      </c>
      <c r="F404" s="16">
        <v>9</v>
      </c>
      <c r="G404" s="16">
        <v>0</v>
      </c>
      <c r="H404" s="17">
        <v>1701</v>
      </c>
      <c r="I404" s="17">
        <v>1701</v>
      </c>
      <c r="J404" s="17">
        <f t="shared" si="37"/>
        <v>15309</v>
      </c>
      <c r="K404" s="28">
        <f>+J404*0.16</f>
        <v>2449.44</v>
      </c>
      <c r="L404" s="10">
        <f t="shared" si="38"/>
        <v>0</v>
      </c>
      <c r="M404" s="18">
        <f t="shared" si="39"/>
        <v>17758.439999999999</v>
      </c>
    </row>
    <row r="405" spans="1:13" x14ac:dyDescent="0.25">
      <c r="A405" s="27" t="s">
        <v>22</v>
      </c>
      <c r="B405" s="33">
        <v>45007</v>
      </c>
      <c r="C405" s="19">
        <v>79515</v>
      </c>
      <c r="D405" s="15" t="s">
        <v>15</v>
      </c>
      <c r="E405" s="16" t="s">
        <v>20</v>
      </c>
      <c r="F405" s="16">
        <v>7</v>
      </c>
      <c r="G405" s="16">
        <v>0</v>
      </c>
      <c r="H405" s="17">
        <v>1764</v>
      </c>
      <c r="I405" s="17">
        <v>1764</v>
      </c>
      <c r="J405" s="17">
        <f t="shared" si="37"/>
        <v>12348</v>
      </c>
      <c r="K405" s="28">
        <v>0</v>
      </c>
      <c r="L405" s="10">
        <f t="shared" si="38"/>
        <v>12348</v>
      </c>
      <c r="M405" s="18">
        <f t="shared" si="39"/>
        <v>0</v>
      </c>
    </row>
    <row r="406" spans="1:13" x14ac:dyDescent="0.25">
      <c r="A406" s="27" t="s">
        <v>22</v>
      </c>
      <c r="B406" s="33">
        <v>45008</v>
      </c>
      <c r="C406" s="19">
        <v>79516</v>
      </c>
      <c r="D406" s="15" t="s">
        <v>15</v>
      </c>
      <c r="E406" s="16" t="s">
        <v>21</v>
      </c>
      <c r="F406" s="16">
        <v>7</v>
      </c>
      <c r="G406" s="16">
        <v>7</v>
      </c>
      <c r="H406" s="17">
        <v>2275.14</v>
      </c>
      <c r="I406" s="17">
        <v>1868</v>
      </c>
      <c r="J406" s="17">
        <f t="shared" si="37"/>
        <v>15925.98</v>
      </c>
      <c r="K406" s="28">
        <v>0</v>
      </c>
      <c r="L406" s="10">
        <f t="shared" si="38"/>
        <v>15925.98</v>
      </c>
      <c r="M406" s="18">
        <f t="shared" si="39"/>
        <v>0</v>
      </c>
    </row>
    <row r="407" spans="1:13" x14ac:dyDescent="0.25">
      <c r="A407" s="27" t="s">
        <v>22</v>
      </c>
      <c r="B407" s="33">
        <v>45008</v>
      </c>
      <c r="C407" s="19">
        <v>79517</v>
      </c>
      <c r="D407" s="15" t="s">
        <v>15</v>
      </c>
      <c r="E407" s="16" t="s">
        <v>20</v>
      </c>
      <c r="F407" s="16">
        <v>6</v>
      </c>
      <c r="G407" s="16">
        <v>0</v>
      </c>
      <c r="H407" s="17">
        <v>1764</v>
      </c>
      <c r="I407" s="17">
        <v>1764</v>
      </c>
      <c r="J407" s="17">
        <f t="shared" si="37"/>
        <v>10584</v>
      </c>
      <c r="K407" s="28">
        <f>+J407*0.16</f>
        <v>1693.44</v>
      </c>
      <c r="L407" s="10">
        <f t="shared" si="38"/>
        <v>0</v>
      </c>
      <c r="M407" s="18">
        <f t="shared" si="39"/>
        <v>12277.44</v>
      </c>
    </row>
    <row r="408" spans="1:13" x14ac:dyDescent="0.25">
      <c r="A408" s="27" t="s">
        <v>24</v>
      </c>
      <c r="B408" s="33">
        <v>45008</v>
      </c>
      <c r="C408" s="19">
        <v>79518</v>
      </c>
      <c r="D408" s="15" t="s">
        <v>15</v>
      </c>
      <c r="E408" s="16" t="s">
        <v>20</v>
      </c>
      <c r="F408" s="16">
        <v>5</v>
      </c>
      <c r="G408" s="16">
        <v>0</v>
      </c>
      <c r="H408" s="17">
        <v>1764</v>
      </c>
      <c r="I408" s="17">
        <v>1764</v>
      </c>
      <c r="J408" s="17">
        <f t="shared" si="37"/>
        <v>8820</v>
      </c>
      <c r="K408" s="28">
        <f>+J408*0.16</f>
        <v>1411.2</v>
      </c>
      <c r="L408" s="10">
        <f t="shared" si="38"/>
        <v>0</v>
      </c>
      <c r="M408" s="18">
        <f t="shared" si="39"/>
        <v>10231.200000000001</v>
      </c>
    </row>
    <row r="409" spans="1:13" x14ac:dyDescent="0.25">
      <c r="A409" s="27" t="s">
        <v>24</v>
      </c>
      <c r="B409" s="33">
        <v>45009</v>
      </c>
      <c r="C409" s="19">
        <v>79519</v>
      </c>
      <c r="D409" s="15" t="s">
        <v>15</v>
      </c>
      <c r="E409" s="16" t="s">
        <v>41</v>
      </c>
      <c r="F409" s="16">
        <v>4</v>
      </c>
      <c r="G409" s="16">
        <v>0</v>
      </c>
      <c r="H409" s="17">
        <v>1764</v>
      </c>
      <c r="I409" s="17">
        <v>1764</v>
      </c>
      <c r="J409" s="17">
        <f t="shared" si="37"/>
        <v>7056</v>
      </c>
      <c r="K409" s="28">
        <f>+J409*0.16</f>
        <v>1128.96</v>
      </c>
      <c r="L409" s="10">
        <f t="shared" si="38"/>
        <v>0</v>
      </c>
      <c r="M409" s="18">
        <f t="shared" si="39"/>
        <v>8184.96</v>
      </c>
    </row>
    <row r="410" spans="1:13" x14ac:dyDescent="0.25">
      <c r="A410" s="27" t="s">
        <v>22</v>
      </c>
      <c r="B410" s="33">
        <v>45008</v>
      </c>
      <c r="C410" s="19">
        <v>79521</v>
      </c>
      <c r="D410" s="15" t="s">
        <v>15</v>
      </c>
      <c r="E410" s="16" t="s">
        <v>20</v>
      </c>
      <c r="F410" s="16">
        <v>11</v>
      </c>
      <c r="G410" s="16">
        <v>0</v>
      </c>
      <c r="H410" s="17">
        <v>1764</v>
      </c>
      <c r="I410" s="17">
        <v>1764</v>
      </c>
      <c r="J410" s="17">
        <f t="shared" si="37"/>
        <v>19404</v>
      </c>
      <c r="K410" s="28">
        <v>0</v>
      </c>
      <c r="L410" s="10">
        <f t="shared" si="38"/>
        <v>19404</v>
      </c>
      <c r="M410" s="18">
        <f t="shared" si="39"/>
        <v>0</v>
      </c>
    </row>
    <row r="411" spans="1:13" x14ac:dyDescent="0.25">
      <c r="A411" s="27" t="s">
        <v>14</v>
      </c>
      <c r="B411" s="33">
        <v>45008</v>
      </c>
      <c r="C411" s="19">
        <v>79522</v>
      </c>
      <c r="D411" s="15" t="s">
        <v>15</v>
      </c>
      <c r="E411" s="16" t="s">
        <v>44</v>
      </c>
      <c r="F411" s="16">
        <v>21</v>
      </c>
      <c r="G411" s="16">
        <v>0</v>
      </c>
      <c r="H411" s="17">
        <f>1925+158</f>
        <v>2083</v>
      </c>
      <c r="I411" s="17">
        <v>1925</v>
      </c>
      <c r="J411" s="17">
        <f t="shared" si="37"/>
        <v>43743</v>
      </c>
      <c r="K411" s="28">
        <v>0</v>
      </c>
      <c r="L411" s="10">
        <f t="shared" si="38"/>
        <v>43743</v>
      </c>
      <c r="M411" s="18">
        <f t="shared" si="39"/>
        <v>0</v>
      </c>
    </row>
    <row r="412" spans="1:13" x14ac:dyDescent="0.25">
      <c r="A412" s="27" t="s">
        <v>14</v>
      </c>
      <c r="B412" s="33">
        <v>45008</v>
      </c>
      <c r="C412" s="19">
        <v>79523</v>
      </c>
      <c r="D412" s="15" t="s">
        <v>15</v>
      </c>
      <c r="E412" s="16" t="s">
        <v>21</v>
      </c>
      <c r="F412" s="16">
        <v>15</v>
      </c>
      <c r="G412" s="16">
        <v>0</v>
      </c>
      <c r="H412" s="17">
        <v>1701</v>
      </c>
      <c r="I412" s="17">
        <v>1701</v>
      </c>
      <c r="J412" s="17">
        <f t="shared" si="37"/>
        <v>25515</v>
      </c>
      <c r="K412" s="28">
        <v>0</v>
      </c>
      <c r="L412" s="10">
        <f t="shared" si="38"/>
        <v>25515</v>
      </c>
      <c r="M412" s="18">
        <f t="shared" si="39"/>
        <v>0</v>
      </c>
    </row>
    <row r="413" spans="1:13" x14ac:dyDescent="0.25">
      <c r="A413" s="27" t="s">
        <v>24</v>
      </c>
      <c r="B413" s="33">
        <v>45008</v>
      </c>
      <c r="C413" s="19">
        <v>79524</v>
      </c>
      <c r="D413" s="15" t="s">
        <v>15</v>
      </c>
      <c r="E413" s="16" t="s">
        <v>31</v>
      </c>
      <c r="F413" s="16">
        <v>22</v>
      </c>
      <c r="G413" s="16">
        <v>0</v>
      </c>
      <c r="H413" s="17">
        <v>1993</v>
      </c>
      <c r="I413" s="17">
        <v>1993</v>
      </c>
      <c r="J413" s="17">
        <f t="shared" si="37"/>
        <v>43846</v>
      </c>
      <c r="K413" s="28">
        <v>0</v>
      </c>
      <c r="L413" s="10">
        <f t="shared" si="38"/>
        <v>43846</v>
      </c>
      <c r="M413" s="18">
        <f t="shared" si="39"/>
        <v>0</v>
      </c>
    </row>
    <row r="414" spans="1:13" x14ac:dyDescent="0.25">
      <c r="A414" s="27" t="s">
        <v>14</v>
      </c>
      <c r="B414" s="33">
        <v>45007</v>
      </c>
      <c r="C414" s="19">
        <v>79525</v>
      </c>
      <c r="D414" s="15" t="s">
        <v>15</v>
      </c>
      <c r="E414" s="16" t="s">
        <v>20</v>
      </c>
      <c r="F414" s="16">
        <v>21</v>
      </c>
      <c r="G414" s="16">
        <v>0</v>
      </c>
      <c r="H414" s="17">
        <v>1764</v>
      </c>
      <c r="I414" s="17">
        <v>1764</v>
      </c>
      <c r="J414" s="17">
        <f t="shared" si="37"/>
        <v>37044</v>
      </c>
      <c r="K414" s="28">
        <v>0</v>
      </c>
      <c r="L414" s="10">
        <f t="shared" si="38"/>
        <v>37044</v>
      </c>
      <c r="M414" s="18">
        <f t="shared" si="39"/>
        <v>0</v>
      </c>
    </row>
    <row r="415" spans="1:13" x14ac:dyDescent="0.25">
      <c r="A415" s="27" t="s">
        <v>14</v>
      </c>
      <c r="B415" s="33">
        <v>45007</v>
      </c>
      <c r="C415" s="19">
        <v>79526</v>
      </c>
      <c r="D415" s="15" t="s">
        <v>15</v>
      </c>
      <c r="E415" s="16" t="s">
        <v>30</v>
      </c>
      <c r="F415" s="16">
        <v>18</v>
      </c>
      <c r="G415" s="16">
        <v>18</v>
      </c>
      <c r="H415" s="17">
        <f>1925+285</f>
        <v>2210</v>
      </c>
      <c r="I415" s="17">
        <v>1925</v>
      </c>
      <c r="J415" s="17">
        <f t="shared" si="37"/>
        <v>39780</v>
      </c>
      <c r="K415" s="28">
        <v>0</v>
      </c>
      <c r="L415" s="10">
        <f t="shared" si="38"/>
        <v>39780</v>
      </c>
      <c r="M415" s="18">
        <f t="shared" si="39"/>
        <v>0</v>
      </c>
    </row>
    <row r="416" spans="1:13" x14ac:dyDescent="0.25">
      <c r="A416" s="27" t="s">
        <v>14</v>
      </c>
      <c r="B416" s="33">
        <v>45007</v>
      </c>
      <c r="C416" s="19">
        <v>79527</v>
      </c>
      <c r="D416" s="15" t="s">
        <v>15</v>
      </c>
      <c r="E416" s="16" t="s">
        <v>17</v>
      </c>
      <c r="F416" s="16">
        <v>6</v>
      </c>
      <c r="G416" s="16">
        <v>0</v>
      </c>
      <c r="H416" s="17">
        <v>1925</v>
      </c>
      <c r="I416" s="17">
        <v>1925</v>
      </c>
      <c r="J416" s="17">
        <f t="shared" si="37"/>
        <v>11550</v>
      </c>
      <c r="K416" s="28">
        <v>0</v>
      </c>
      <c r="L416" s="10">
        <f t="shared" si="38"/>
        <v>11550</v>
      </c>
      <c r="M416" s="18">
        <f t="shared" si="39"/>
        <v>0</v>
      </c>
    </row>
    <row r="417" spans="1:13" x14ac:dyDescent="0.25">
      <c r="A417" s="27" t="s">
        <v>14</v>
      </c>
      <c r="B417" s="33">
        <v>45007</v>
      </c>
      <c r="C417" s="19">
        <v>79528</v>
      </c>
      <c r="D417" s="15" t="s">
        <v>15</v>
      </c>
      <c r="E417" s="16" t="s">
        <v>20</v>
      </c>
      <c r="F417" s="16">
        <v>7.5</v>
      </c>
      <c r="G417" s="16">
        <v>0</v>
      </c>
      <c r="H417" s="17">
        <v>1764</v>
      </c>
      <c r="I417" s="17">
        <v>1764</v>
      </c>
      <c r="J417" s="17">
        <f t="shared" si="37"/>
        <v>13230</v>
      </c>
      <c r="K417" s="28">
        <v>0</v>
      </c>
      <c r="L417" s="10">
        <f t="shared" si="38"/>
        <v>13230</v>
      </c>
      <c r="M417" s="18">
        <f t="shared" si="39"/>
        <v>0</v>
      </c>
    </row>
    <row r="418" spans="1:13" x14ac:dyDescent="0.25">
      <c r="A418" s="27" t="s">
        <v>14</v>
      </c>
      <c r="B418" s="33">
        <v>45008</v>
      </c>
      <c r="C418" s="19">
        <v>79529</v>
      </c>
      <c r="D418" s="15" t="s">
        <v>18</v>
      </c>
      <c r="E418" s="16" t="s">
        <v>19</v>
      </c>
      <c r="F418" s="16">
        <v>4</v>
      </c>
      <c r="G418" s="16">
        <v>0</v>
      </c>
      <c r="H418" s="17">
        <v>1517</v>
      </c>
      <c r="I418" s="17">
        <v>1517</v>
      </c>
      <c r="J418" s="17">
        <f t="shared" si="37"/>
        <v>6068</v>
      </c>
      <c r="K418" s="28">
        <f t="shared" ref="K418:K428" si="40">+J418*0.16</f>
        <v>970.88</v>
      </c>
      <c r="L418" s="10">
        <f t="shared" si="38"/>
        <v>0</v>
      </c>
      <c r="M418" s="18">
        <f t="shared" si="39"/>
        <v>7038.88</v>
      </c>
    </row>
    <row r="419" spans="1:13" x14ac:dyDescent="0.25">
      <c r="A419" s="27" t="s">
        <v>24</v>
      </c>
      <c r="B419" s="33">
        <v>45009</v>
      </c>
      <c r="C419" s="19">
        <v>79531</v>
      </c>
      <c r="D419" s="15" t="s">
        <v>18</v>
      </c>
      <c r="E419" s="16" t="s">
        <v>26</v>
      </c>
      <c r="F419" s="16">
        <v>14.5</v>
      </c>
      <c r="G419" s="16">
        <v>14.5</v>
      </c>
      <c r="H419" s="17">
        <v>1990</v>
      </c>
      <c r="I419" s="17">
        <v>1727</v>
      </c>
      <c r="J419" s="17">
        <f t="shared" si="37"/>
        <v>28855</v>
      </c>
      <c r="K419" s="28">
        <f t="shared" si="40"/>
        <v>4616.8</v>
      </c>
      <c r="L419" s="10">
        <f t="shared" si="38"/>
        <v>0</v>
      </c>
      <c r="M419" s="18">
        <f t="shared" si="39"/>
        <v>33471.800000000003</v>
      </c>
    </row>
    <row r="420" spans="1:13" x14ac:dyDescent="0.25">
      <c r="A420" s="27" t="s">
        <v>24</v>
      </c>
      <c r="B420" s="33">
        <v>45009</v>
      </c>
      <c r="C420" s="19">
        <v>79532</v>
      </c>
      <c r="D420" s="15" t="s">
        <v>18</v>
      </c>
      <c r="E420" s="16" t="s">
        <v>21</v>
      </c>
      <c r="F420" s="16">
        <v>4</v>
      </c>
      <c r="G420" s="16">
        <v>0</v>
      </c>
      <c r="H420" s="17">
        <v>1702</v>
      </c>
      <c r="I420" s="17">
        <v>1702</v>
      </c>
      <c r="J420" s="17">
        <f t="shared" si="37"/>
        <v>6808</v>
      </c>
      <c r="K420" s="28">
        <f t="shared" si="40"/>
        <v>1089.28</v>
      </c>
      <c r="L420" s="10">
        <f t="shared" si="38"/>
        <v>0</v>
      </c>
      <c r="M420" s="18">
        <f t="shared" si="39"/>
        <v>7897.28</v>
      </c>
    </row>
    <row r="421" spans="1:13" x14ac:dyDescent="0.25">
      <c r="A421" s="27" t="s">
        <v>24</v>
      </c>
      <c r="B421" s="13">
        <v>45013</v>
      </c>
      <c r="C421" s="19">
        <v>79533</v>
      </c>
      <c r="D421" s="15" t="s">
        <v>18</v>
      </c>
      <c r="E421" s="16" t="s">
        <v>20</v>
      </c>
      <c r="F421" s="16">
        <v>4</v>
      </c>
      <c r="G421" s="16">
        <v>0</v>
      </c>
      <c r="H421" s="17">
        <v>1727</v>
      </c>
      <c r="I421" s="17">
        <v>1727</v>
      </c>
      <c r="J421" s="17">
        <f t="shared" si="37"/>
        <v>6908</v>
      </c>
      <c r="K421" s="28">
        <f t="shared" si="40"/>
        <v>1105.28</v>
      </c>
      <c r="L421" s="10">
        <f t="shared" si="38"/>
        <v>0</v>
      </c>
      <c r="M421" s="18">
        <f t="shared" si="39"/>
        <v>8013.28</v>
      </c>
    </row>
    <row r="422" spans="1:13" x14ac:dyDescent="0.25">
      <c r="A422" s="27" t="s">
        <v>24</v>
      </c>
      <c r="B422" s="33">
        <v>45008</v>
      </c>
      <c r="C422" s="19">
        <v>79534</v>
      </c>
      <c r="D422" s="15" t="s">
        <v>18</v>
      </c>
      <c r="E422" s="16" t="s">
        <v>21</v>
      </c>
      <c r="F422" s="16">
        <v>4</v>
      </c>
      <c r="G422" s="16">
        <v>0</v>
      </c>
      <c r="H422" s="17">
        <v>1702</v>
      </c>
      <c r="I422" s="17">
        <v>1702</v>
      </c>
      <c r="J422" s="17">
        <f t="shared" si="37"/>
        <v>6808</v>
      </c>
      <c r="K422" s="28">
        <f t="shared" si="40"/>
        <v>1089.28</v>
      </c>
      <c r="L422" s="10">
        <f t="shared" si="38"/>
        <v>0</v>
      </c>
      <c r="M422" s="18">
        <f t="shared" si="39"/>
        <v>7897.28</v>
      </c>
    </row>
    <row r="423" spans="1:13" x14ac:dyDescent="0.25">
      <c r="A423" s="27" t="s">
        <v>22</v>
      </c>
      <c r="B423" s="33">
        <v>45008</v>
      </c>
      <c r="C423" s="19">
        <v>79535</v>
      </c>
      <c r="D423" s="15" t="s">
        <v>18</v>
      </c>
      <c r="E423" s="16" t="s">
        <v>19</v>
      </c>
      <c r="F423" s="16">
        <v>4</v>
      </c>
      <c r="G423" s="16">
        <v>0</v>
      </c>
      <c r="H423" s="17">
        <v>1517</v>
      </c>
      <c r="I423" s="17">
        <v>1517</v>
      </c>
      <c r="J423" s="17">
        <f t="shared" si="37"/>
        <v>6068</v>
      </c>
      <c r="K423" s="28">
        <f t="shared" si="40"/>
        <v>970.88</v>
      </c>
      <c r="L423" s="10">
        <f t="shared" si="38"/>
        <v>0</v>
      </c>
      <c r="M423" s="18">
        <f t="shared" si="39"/>
        <v>7038.88</v>
      </c>
    </row>
    <row r="424" spans="1:13" x14ac:dyDescent="0.25">
      <c r="A424" s="27" t="s">
        <v>22</v>
      </c>
      <c r="B424" s="33">
        <v>45008</v>
      </c>
      <c r="C424" s="19">
        <v>79538</v>
      </c>
      <c r="D424" s="15" t="s">
        <v>18</v>
      </c>
      <c r="E424" s="16" t="s">
        <v>20</v>
      </c>
      <c r="F424" s="16">
        <v>6.5</v>
      </c>
      <c r="G424" s="16">
        <v>0</v>
      </c>
      <c r="H424" s="17">
        <v>1727</v>
      </c>
      <c r="I424" s="17">
        <v>1727</v>
      </c>
      <c r="J424" s="17">
        <f t="shared" si="37"/>
        <v>11225.5</v>
      </c>
      <c r="K424" s="28">
        <f t="shared" si="40"/>
        <v>1796.08</v>
      </c>
      <c r="L424" s="10">
        <f t="shared" si="38"/>
        <v>0</v>
      </c>
      <c r="M424" s="18">
        <f t="shared" si="39"/>
        <v>13021.58</v>
      </c>
    </row>
    <row r="425" spans="1:13" x14ac:dyDescent="0.25">
      <c r="A425" s="27" t="s">
        <v>24</v>
      </c>
      <c r="B425" s="33">
        <v>45008</v>
      </c>
      <c r="C425" s="19">
        <v>79539</v>
      </c>
      <c r="D425" s="15" t="s">
        <v>18</v>
      </c>
      <c r="E425" s="16" t="s">
        <v>26</v>
      </c>
      <c r="F425" s="16">
        <v>9</v>
      </c>
      <c r="G425" s="16">
        <v>9</v>
      </c>
      <c r="H425" s="17">
        <v>1990</v>
      </c>
      <c r="I425" s="17">
        <v>1727</v>
      </c>
      <c r="J425" s="17">
        <f t="shared" si="37"/>
        <v>17910</v>
      </c>
      <c r="K425" s="28">
        <f t="shared" si="40"/>
        <v>2865.6</v>
      </c>
      <c r="L425" s="10">
        <f t="shared" si="38"/>
        <v>0</v>
      </c>
      <c r="M425" s="18">
        <f t="shared" si="39"/>
        <v>20775.599999999999</v>
      </c>
    </row>
    <row r="426" spans="1:13" x14ac:dyDescent="0.25">
      <c r="A426" s="27" t="s">
        <v>24</v>
      </c>
      <c r="B426" s="33">
        <v>45008</v>
      </c>
      <c r="C426" s="19">
        <v>79540</v>
      </c>
      <c r="D426" s="15" t="s">
        <v>18</v>
      </c>
      <c r="E426" s="16" t="s">
        <v>20</v>
      </c>
      <c r="F426" s="16">
        <v>7</v>
      </c>
      <c r="G426" s="16">
        <v>0</v>
      </c>
      <c r="H426" s="17">
        <v>1727</v>
      </c>
      <c r="I426" s="17">
        <v>1727</v>
      </c>
      <c r="J426" s="17">
        <f t="shared" si="37"/>
        <v>12089</v>
      </c>
      <c r="K426" s="28">
        <f t="shared" si="40"/>
        <v>1934.24</v>
      </c>
      <c r="L426" s="10">
        <f t="shared" si="38"/>
        <v>0</v>
      </c>
      <c r="M426" s="18">
        <f t="shared" si="39"/>
        <v>14023.24</v>
      </c>
    </row>
    <row r="427" spans="1:13" x14ac:dyDescent="0.25">
      <c r="A427" s="27" t="s">
        <v>22</v>
      </c>
      <c r="B427" s="33">
        <v>45008</v>
      </c>
      <c r="C427" s="19">
        <v>79541</v>
      </c>
      <c r="D427" s="15" t="s">
        <v>18</v>
      </c>
      <c r="E427" s="16" t="s">
        <v>20</v>
      </c>
      <c r="F427" s="16">
        <v>7</v>
      </c>
      <c r="G427" s="16">
        <v>0</v>
      </c>
      <c r="H427" s="17">
        <v>1727</v>
      </c>
      <c r="I427" s="17">
        <v>1727</v>
      </c>
      <c r="J427" s="17">
        <f t="shared" si="37"/>
        <v>12089</v>
      </c>
      <c r="K427" s="28">
        <f t="shared" si="40"/>
        <v>1934.24</v>
      </c>
      <c r="L427" s="10">
        <f t="shared" si="38"/>
        <v>0</v>
      </c>
      <c r="M427" s="18">
        <f t="shared" si="39"/>
        <v>14023.24</v>
      </c>
    </row>
    <row r="428" spans="1:13" x14ac:dyDescent="0.25">
      <c r="A428" s="27" t="s">
        <v>24</v>
      </c>
      <c r="B428" s="33">
        <v>45008</v>
      </c>
      <c r="C428" s="19">
        <v>79542</v>
      </c>
      <c r="D428" s="15" t="s">
        <v>18</v>
      </c>
      <c r="E428" s="16" t="s">
        <v>20</v>
      </c>
      <c r="F428" s="16">
        <v>7</v>
      </c>
      <c r="G428" s="16">
        <v>0</v>
      </c>
      <c r="H428" s="17">
        <v>1727</v>
      </c>
      <c r="I428" s="17">
        <v>1727</v>
      </c>
      <c r="J428" s="17">
        <f t="shared" si="37"/>
        <v>12089</v>
      </c>
      <c r="K428" s="28">
        <f t="shared" si="40"/>
        <v>1934.24</v>
      </c>
      <c r="L428" s="10">
        <f t="shared" si="38"/>
        <v>0</v>
      </c>
      <c r="M428" s="18">
        <f t="shared" si="39"/>
        <v>14023.24</v>
      </c>
    </row>
    <row r="429" spans="1:13" x14ac:dyDescent="0.25">
      <c r="A429" s="27" t="s">
        <v>24</v>
      </c>
      <c r="B429" s="33">
        <v>45008</v>
      </c>
      <c r="C429" s="19">
        <v>79543</v>
      </c>
      <c r="D429" s="15" t="s">
        <v>15</v>
      </c>
      <c r="E429" s="16" t="s">
        <v>26</v>
      </c>
      <c r="F429" s="16">
        <v>11</v>
      </c>
      <c r="G429" s="16">
        <v>11</v>
      </c>
      <c r="H429" s="17">
        <v>2049</v>
      </c>
      <c r="I429" s="17">
        <v>1764</v>
      </c>
      <c r="J429" s="17">
        <f t="shared" si="37"/>
        <v>22539</v>
      </c>
      <c r="K429" s="28">
        <v>0</v>
      </c>
      <c r="L429" s="10">
        <f t="shared" si="38"/>
        <v>22539</v>
      </c>
      <c r="M429" s="18">
        <f t="shared" si="39"/>
        <v>0</v>
      </c>
    </row>
    <row r="430" spans="1:13" x14ac:dyDescent="0.25">
      <c r="A430" s="27" t="s">
        <v>24</v>
      </c>
      <c r="B430" s="33">
        <v>45008</v>
      </c>
      <c r="C430" s="19">
        <v>79545</v>
      </c>
      <c r="D430" s="15" t="s">
        <v>15</v>
      </c>
      <c r="E430" s="16" t="s">
        <v>17</v>
      </c>
      <c r="F430" s="16">
        <v>6</v>
      </c>
      <c r="G430" s="16">
        <v>6</v>
      </c>
      <c r="H430" s="17">
        <f>14563.44/6</f>
        <v>2427.2400000000002</v>
      </c>
      <c r="I430" s="17">
        <v>1925</v>
      </c>
      <c r="J430" s="17">
        <f t="shared" si="37"/>
        <v>14563.440000000002</v>
      </c>
      <c r="K430" s="28">
        <f t="shared" ref="K430:K444" si="41">+J430*0.16</f>
        <v>2330.1504000000004</v>
      </c>
      <c r="L430" s="10">
        <f t="shared" si="38"/>
        <v>0</v>
      </c>
      <c r="M430" s="18">
        <f t="shared" si="39"/>
        <v>16893.590400000001</v>
      </c>
    </row>
    <row r="431" spans="1:13" x14ac:dyDescent="0.25">
      <c r="A431" s="27" t="s">
        <v>24</v>
      </c>
      <c r="B431" s="33">
        <v>45008</v>
      </c>
      <c r="C431" s="19">
        <v>79546</v>
      </c>
      <c r="D431" s="15" t="s">
        <v>15</v>
      </c>
      <c r="E431" s="16" t="s">
        <v>17</v>
      </c>
      <c r="F431" s="16">
        <v>7</v>
      </c>
      <c r="G431" s="16">
        <v>0</v>
      </c>
      <c r="H431" s="17">
        <v>2088.2399999999998</v>
      </c>
      <c r="I431" s="17">
        <v>1925</v>
      </c>
      <c r="J431" s="17">
        <f t="shared" si="37"/>
        <v>14617.679999999998</v>
      </c>
      <c r="K431" s="28">
        <f t="shared" si="41"/>
        <v>2338.8287999999998</v>
      </c>
      <c r="L431" s="10">
        <f t="shared" si="38"/>
        <v>0</v>
      </c>
      <c r="M431" s="18">
        <f t="shared" si="39"/>
        <v>16956.5088</v>
      </c>
    </row>
    <row r="432" spans="1:13" x14ac:dyDescent="0.25">
      <c r="A432" s="27" t="s">
        <v>24</v>
      </c>
      <c r="B432" s="33">
        <v>45008</v>
      </c>
      <c r="C432" s="19">
        <v>79547</v>
      </c>
      <c r="D432" s="15" t="s">
        <v>15</v>
      </c>
      <c r="E432" s="16" t="s">
        <v>17</v>
      </c>
      <c r="F432" s="16">
        <v>14</v>
      </c>
      <c r="G432" s="16">
        <v>0</v>
      </c>
      <c r="H432" s="17">
        <v>2117</v>
      </c>
      <c r="I432" s="17">
        <v>1925</v>
      </c>
      <c r="J432" s="17">
        <f t="shared" si="37"/>
        <v>29638</v>
      </c>
      <c r="K432" s="28">
        <f t="shared" si="41"/>
        <v>4742.08</v>
      </c>
      <c r="L432" s="10">
        <f t="shared" si="38"/>
        <v>0</v>
      </c>
      <c r="M432" s="18">
        <f t="shared" si="39"/>
        <v>34380.080000000002</v>
      </c>
    </row>
    <row r="433" spans="1:13" x14ac:dyDescent="0.25">
      <c r="A433" s="27" t="s">
        <v>22</v>
      </c>
      <c r="B433" s="33">
        <v>45008</v>
      </c>
      <c r="C433" s="19">
        <v>79548</v>
      </c>
      <c r="D433" s="15" t="s">
        <v>15</v>
      </c>
      <c r="E433" s="16" t="s">
        <v>45</v>
      </c>
      <c r="F433" s="16">
        <v>5</v>
      </c>
      <c r="G433" s="16">
        <v>0</v>
      </c>
      <c r="H433" s="17">
        <f>11450/5</f>
        <v>2290</v>
      </c>
      <c r="I433" s="17">
        <v>1764</v>
      </c>
      <c r="J433" s="17">
        <f t="shared" si="37"/>
        <v>11450</v>
      </c>
      <c r="K433" s="28">
        <f t="shared" si="41"/>
        <v>1832</v>
      </c>
      <c r="L433" s="10">
        <f t="shared" si="38"/>
        <v>0</v>
      </c>
      <c r="M433" s="18">
        <f t="shared" si="39"/>
        <v>13282</v>
      </c>
    </row>
    <row r="434" spans="1:13" x14ac:dyDescent="0.25">
      <c r="A434" s="27" t="s">
        <v>22</v>
      </c>
      <c r="B434" s="33">
        <v>45008</v>
      </c>
      <c r="C434" s="19">
        <v>79589</v>
      </c>
      <c r="D434" s="15" t="s">
        <v>33</v>
      </c>
      <c r="E434" s="16" t="s">
        <v>21</v>
      </c>
      <c r="F434" s="16">
        <v>9</v>
      </c>
      <c r="G434" s="16">
        <v>0</v>
      </c>
      <c r="H434" s="17">
        <v>1701</v>
      </c>
      <c r="I434" s="17">
        <v>1701</v>
      </c>
      <c r="J434" s="17">
        <f t="shared" si="37"/>
        <v>15309</v>
      </c>
      <c r="K434" s="28">
        <f t="shared" si="41"/>
        <v>2449.44</v>
      </c>
      <c r="L434" s="10">
        <f t="shared" si="38"/>
        <v>0</v>
      </c>
      <c r="M434" s="18">
        <f t="shared" si="39"/>
        <v>17758.439999999999</v>
      </c>
    </row>
    <row r="435" spans="1:13" x14ac:dyDescent="0.25">
      <c r="A435" s="27" t="s">
        <v>14</v>
      </c>
      <c r="B435" s="33">
        <v>45012</v>
      </c>
      <c r="C435" s="19">
        <v>79592</v>
      </c>
      <c r="D435" s="15" t="s">
        <v>18</v>
      </c>
      <c r="E435" s="16" t="s">
        <v>26</v>
      </c>
      <c r="F435" s="16">
        <v>8</v>
      </c>
      <c r="G435" s="16">
        <v>8</v>
      </c>
      <c r="H435" s="17">
        <f>1727+263</f>
        <v>1990</v>
      </c>
      <c r="I435" s="17">
        <v>1727</v>
      </c>
      <c r="J435" s="17">
        <f t="shared" si="37"/>
        <v>15920</v>
      </c>
      <c r="K435" s="28">
        <f t="shared" si="41"/>
        <v>2547.2000000000003</v>
      </c>
      <c r="L435" s="10">
        <f t="shared" si="38"/>
        <v>0</v>
      </c>
      <c r="M435" s="18">
        <f t="shared" si="39"/>
        <v>18467.2</v>
      </c>
    </row>
    <row r="436" spans="1:13" x14ac:dyDescent="0.25">
      <c r="A436" s="27" t="s">
        <v>14</v>
      </c>
      <c r="B436" s="33">
        <v>45012</v>
      </c>
      <c r="C436" s="19">
        <v>79593</v>
      </c>
      <c r="D436" s="15" t="s">
        <v>18</v>
      </c>
      <c r="E436" s="16" t="s">
        <v>26</v>
      </c>
      <c r="F436" s="16">
        <v>10.5</v>
      </c>
      <c r="G436" s="16">
        <v>10.5</v>
      </c>
      <c r="H436" s="17">
        <f>1727+263</f>
        <v>1990</v>
      </c>
      <c r="I436" s="17">
        <v>1727</v>
      </c>
      <c r="J436" s="17">
        <f t="shared" si="37"/>
        <v>20895</v>
      </c>
      <c r="K436" s="28">
        <f t="shared" si="41"/>
        <v>3343.2000000000003</v>
      </c>
      <c r="L436" s="10">
        <f t="shared" si="38"/>
        <v>0</v>
      </c>
      <c r="M436" s="18">
        <f t="shared" si="39"/>
        <v>24238.2</v>
      </c>
    </row>
    <row r="437" spans="1:13" x14ac:dyDescent="0.25">
      <c r="A437" s="27" t="s">
        <v>14</v>
      </c>
      <c r="B437" s="33">
        <v>45012</v>
      </c>
      <c r="C437" s="19">
        <v>79594</v>
      </c>
      <c r="D437" s="15" t="s">
        <v>18</v>
      </c>
      <c r="E437" s="16" t="s">
        <v>26</v>
      </c>
      <c r="F437" s="16">
        <v>10.5</v>
      </c>
      <c r="G437" s="16">
        <v>10.5</v>
      </c>
      <c r="H437" s="17">
        <f>1727+263</f>
        <v>1990</v>
      </c>
      <c r="I437" s="17">
        <v>1727</v>
      </c>
      <c r="J437" s="17">
        <f t="shared" si="37"/>
        <v>20895</v>
      </c>
      <c r="K437" s="28">
        <f t="shared" si="41"/>
        <v>3343.2000000000003</v>
      </c>
      <c r="L437" s="10">
        <f t="shared" si="38"/>
        <v>0</v>
      </c>
      <c r="M437" s="18">
        <f t="shared" si="39"/>
        <v>24238.2</v>
      </c>
    </row>
    <row r="438" spans="1:13" x14ac:dyDescent="0.25">
      <c r="A438" s="27" t="s">
        <v>24</v>
      </c>
      <c r="B438" s="33">
        <v>45009</v>
      </c>
      <c r="C438" s="19">
        <v>79597</v>
      </c>
      <c r="D438" s="15" t="s">
        <v>18</v>
      </c>
      <c r="E438" s="16" t="s">
        <v>20</v>
      </c>
      <c r="F438" s="16">
        <v>7</v>
      </c>
      <c r="G438" s="16">
        <v>0</v>
      </c>
      <c r="H438" s="17">
        <v>1727</v>
      </c>
      <c r="I438" s="17">
        <v>1727</v>
      </c>
      <c r="J438" s="17">
        <f t="shared" si="37"/>
        <v>12089</v>
      </c>
      <c r="K438" s="28">
        <f t="shared" si="41"/>
        <v>1934.24</v>
      </c>
      <c r="L438" s="10">
        <f t="shared" si="38"/>
        <v>0</v>
      </c>
      <c r="M438" s="18">
        <f t="shared" si="39"/>
        <v>14023.24</v>
      </c>
    </row>
    <row r="439" spans="1:13" x14ac:dyDescent="0.25">
      <c r="A439" s="27" t="s">
        <v>24</v>
      </c>
      <c r="B439" s="33">
        <v>45009</v>
      </c>
      <c r="C439" s="19">
        <v>79598</v>
      </c>
      <c r="D439" s="15" t="s">
        <v>18</v>
      </c>
      <c r="E439" s="16" t="s">
        <v>19</v>
      </c>
      <c r="F439" s="16">
        <v>3.5</v>
      </c>
      <c r="G439" s="16">
        <v>0</v>
      </c>
      <c r="H439" s="17">
        <v>1517</v>
      </c>
      <c r="I439" s="17">
        <v>1517</v>
      </c>
      <c r="J439" s="17">
        <f t="shared" si="37"/>
        <v>5309.5</v>
      </c>
      <c r="K439" s="28">
        <f t="shared" si="41"/>
        <v>849.52</v>
      </c>
      <c r="L439" s="10">
        <f t="shared" si="38"/>
        <v>0</v>
      </c>
      <c r="M439" s="18">
        <f t="shared" si="39"/>
        <v>6159.02</v>
      </c>
    </row>
    <row r="440" spans="1:13" x14ac:dyDescent="0.25">
      <c r="A440" s="27" t="s">
        <v>24</v>
      </c>
      <c r="B440" s="33">
        <v>45009</v>
      </c>
      <c r="C440" s="19">
        <v>79599</v>
      </c>
      <c r="D440" s="15" t="s">
        <v>18</v>
      </c>
      <c r="E440" s="16" t="s">
        <v>19</v>
      </c>
      <c r="F440" s="16">
        <v>1.5</v>
      </c>
      <c r="G440" s="16">
        <v>0</v>
      </c>
      <c r="H440" s="17">
        <v>1517</v>
      </c>
      <c r="I440" s="17">
        <v>1517</v>
      </c>
      <c r="J440" s="17">
        <f t="shared" si="37"/>
        <v>2275.5</v>
      </c>
      <c r="K440" s="28">
        <f t="shared" si="41"/>
        <v>364.08</v>
      </c>
      <c r="L440" s="10">
        <f t="shared" si="38"/>
        <v>0</v>
      </c>
      <c r="M440" s="18">
        <f t="shared" si="39"/>
        <v>2639.58</v>
      </c>
    </row>
    <row r="441" spans="1:13" x14ac:dyDescent="0.25">
      <c r="A441" s="27" t="s">
        <v>24</v>
      </c>
      <c r="B441" s="33">
        <v>45009</v>
      </c>
      <c r="C441" s="19">
        <v>79600</v>
      </c>
      <c r="D441" s="15" t="s">
        <v>18</v>
      </c>
      <c r="E441" s="16" t="s">
        <v>19</v>
      </c>
      <c r="F441" s="16">
        <v>2</v>
      </c>
      <c r="G441" s="16">
        <v>0</v>
      </c>
      <c r="H441" s="17">
        <v>1517</v>
      </c>
      <c r="I441" s="17">
        <v>1517</v>
      </c>
      <c r="J441" s="17">
        <f t="shared" si="37"/>
        <v>3034</v>
      </c>
      <c r="K441" s="28">
        <f t="shared" si="41"/>
        <v>485.44</v>
      </c>
      <c r="L441" s="10">
        <f t="shared" si="38"/>
        <v>0</v>
      </c>
      <c r="M441" s="18">
        <f t="shared" si="39"/>
        <v>3519.44</v>
      </c>
    </row>
    <row r="442" spans="1:13" x14ac:dyDescent="0.25">
      <c r="A442" s="27" t="s">
        <v>24</v>
      </c>
      <c r="B442" s="33">
        <v>45009</v>
      </c>
      <c r="C442" s="19">
        <v>79601</v>
      </c>
      <c r="D442" s="15" t="s">
        <v>18</v>
      </c>
      <c r="E442" s="16" t="s">
        <v>20</v>
      </c>
      <c r="F442" s="16">
        <v>7.5</v>
      </c>
      <c r="G442" s="16">
        <v>0</v>
      </c>
      <c r="H442" s="17">
        <v>1727</v>
      </c>
      <c r="I442" s="17">
        <v>1727</v>
      </c>
      <c r="J442" s="17">
        <f t="shared" si="37"/>
        <v>12952.5</v>
      </c>
      <c r="K442" s="28">
        <f t="shared" si="41"/>
        <v>2072.4</v>
      </c>
      <c r="L442" s="10">
        <f t="shared" si="38"/>
        <v>0</v>
      </c>
      <c r="M442" s="18">
        <f t="shared" si="39"/>
        <v>15024.9</v>
      </c>
    </row>
    <row r="443" spans="1:13" x14ac:dyDescent="0.25">
      <c r="A443" s="27" t="s">
        <v>24</v>
      </c>
      <c r="B443" s="33">
        <v>45009</v>
      </c>
      <c r="C443" s="19">
        <v>79602</v>
      </c>
      <c r="D443" s="15" t="s">
        <v>18</v>
      </c>
      <c r="E443" s="16" t="s">
        <v>20</v>
      </c>
      <c r="F443" s="16">
        <v>12</v>
      </c>
      <c r="G443" s="16">
        <v>0</v>
      </c>
      <c r="H443" s="17">
        <v>1727</v>
      </c>
      <c r="I443" s="17">
        <v>1727</v>
      </c>
      <c r="J443" s="17">
        <f t="shared" si="37"/>
        <v>20724</v>
      </c>
      <c r="K443" s="28">
        <f t="shared" si="41"/>
        <v>3315.84</v>
      </c>
      <c r="L443" s="10">
        <f t="shared" si="38"/>
        <v>0</v>
      </c>
      <c r="M443" s="18">
        <f t="shared" si="39"/>
        <v>24039.84</v>
      </c>
    </row>
    <row r="444" spans="1:13" x14ac:dyDescent="0.25">
      <c r="A444" s="27" t="s">
        <v>24</v>
      </c>
      <c r="B444" s="13">
        <v>45012</v>
      </c>
      <c r="C444" s="19">
        <v>79604</v>
      </c>
      <c r="D444" s="15" t="s">
        <v>18</v>
      </c>
      <c r="E444" s="16" t="s">
        <v>20</v>
      </c>
      <c r="F444" s="16">
        <v>7.5</v>
      </c>
      <c r="G444" s="16">
        <v>0</v>
      </c>
      <c r="H444" s="17">
        <v>1727</v>
      </c>
      <c r="I444" s="17">
        <v>1727</v>
      </c>
      <c r="J444" s="17">
        <f t="shared" si="37"/>
        <v>12952.5</v>
      </c>
      <c r="K444" s="28">
        <f t="shared" si="41"/>
        <v>2072.4</v>
      </c>
      <c r="L444" s="10">
        <f t="shared" si="38"/>
        <v>0</v>
      </c>
      <c r="M444" s="18">
        <f t="shared" si="39"/>
        <v>15024.9</v>
      </c>
    </row>
    <row r="445" spans="1:13" x14ac:dyDescent="0.25">
      <c r="A445" s="27" t="s">
        <v>24</v>
      </c>
      <c r="B445" s="33">
        <v>45009</v>
      </c>
      <c r="C445" s="19">
        <v>79606</v>
      </c>
      <c r="D445" s="15" t="s">
        <v>15</v>
      </c>
      <c r="E445" s="16" t="s">
        <v>17</v>
      </c>
      <c r="F445" s="16">
        <v>7</v>
      </c>
      <c r="G445" s="16">
        <v>0</v>
      </c>
      <c r="H445" s="17">
        <v>1925</v>
      </c>
      <c r="I445" s="17">
        <v>1925</v>
      </c>
      <c r="J445" s="17">
        <f t="shared" si="37"/>
        <v>13475</v>
      </c>
      <c r="K445" s="28">
        <v>0</v>
      </c>
      <c r="L445" s="10">
        <f t="shared" si="38"/>
        <v>13475</v>
      </c>
      <c r="M445" s="18">
        <f t="shared" si="39"/>
        <v>0</v>
      </c>
    </row>
    <row r="446" spans="1:13" x14ac:dyDescent="0.25">
      <c r="A446" s="27" t="s">
        <v>24</v>
      </c>
      <c r="B446" s="33">
        <v>45009</v>
      </c>
      <c r="C446" s="19">
        <v>79607</v>
      </c>
      <c r="D446" s="15" t="s">
        <v>15</v>
      </c>
      <c r="E446" s="16" t="s">
        <v>17</v>
      </c>
      <c r="F446" s="16">
        <v>22</v>
      </c>
      <c r="G446" s="16">
        <v>0</v>
      </c>
      <c r="H446" s="17">
        <v>2088.2399999999998</v>
      </c>
      <c r="I446" s="17">
        <v>1925</v>
      </c>
      <c r="J446" s="17">
        <f t="shared" si="37"/>
        <v>45941.279999999999</v>
      </c>
      <c r="K446" s="28">
        <f>+J446*0.16</f>
        <v>7350.6048000000001</v>
      </c>
      <c r="L446" s="10">
        <f t="shared" si="38"/>
        <v>0</v>
      </c>
      <c r="M446" s="18">
        <f t="shared" si="39"/>
        <v>53291.8848</v>
      </c>
    </row>
    <row r="447" spans="1:13" x14ac:dyDescent="0.25">
      <c r="A447" s="27" t="s">
        <v>24</v>
      </c>
      <c r="B447" s="33">
        <v>45009</v>
      </c>
      <c r="C447" s="19">
        <v>79608</v>
      </c>
      <c r="D447" s="15" t="s">
        <v>15</v>
      </c>
      <c r="E447" s="16" t="s">
        <v>17</v>
      </c>
      <c r="F447" s="16">
        <v>7.5</v>
      </c>
      <c r="G447" s="16">
        <v>0</v>
      </c>
      <c r="H447" s="17">
        <v>2427.2399999999998</v>
      </c>
      <c r="I447" s="17">
        <v>1925</v>
      </c>
      <c r="J447" s="17">
        <f t="shared" si="37"/>
        <v>18204.3</v>
      </c>
      <c r="K447" s="28">
        <f>+J447*0.16</f>
        <v>2912.6880000000001</v>
      </c>
      <c r="L447" s="10">
        <f t="shared" si="38"/>
        <v>0</v>
      </c>
      <c r="M447" s="18">
        <f t="shared" si="39"/>
        <v>21116.987999999998</v>
      </c>
    </row>
    <row r="448" spans="1:13" x14ac:dyDescent="0.25">
      <c r="A448" s="27" t="s">
        <v>24</v>
      </c>
      <c r="B448" s="33">
        <v>45009</v>
      </c>
      <c r="C448" s="19">
        <v>79609</v>
      </c>
      <c r="D448" s="15" t="s">
        <v>15</v>
      </c>
      <c r="E448" s="16" t="s">
        <v>20</v>
      </c>
      <c r="F448" s="16">
        <v>33</v>
      </c>
      <c r="G448" s="16">
        <v>0</v>
      </c>
      <c r="H448" s="17">
        <v>1764</v>
      </c>
      <c r="I448" s="17">
        <v>1764</v>
      </c>
      <c r="J448" s="17">
        <f t="shared" si="37"/>
        <v>58212</v>
      </c>
      <c r="K448" s="28">
        <v>0</v>
      </c>
      <c r="L448" s="10">
        <f t="shared" si="38"/>
        <v>58212</v>
      </c>
      <c r="M448" s="18">
        <f t="shared" si="39"/>
        <v>0</v>
      </c>
    </row>
    <row r="449" spans="1:13" x14ac:dyDescent="0.25">
      <c r="A449" s="27" t="s">
        <v>24</v>
      </c>
      <c r="B449" s="33">
        <v>45009</v>
      </c>
      <c r="C449" s="19">
        <v>79610</v>
      </c>
      <c r="D449" s="15" t="s">
        <v>15</v>
      </c>
      <c r="E449" s="16" t="s">
        <v>26</v>
      </c>
      <c r="F449" s="16">
        <v>28</v>
      </c>
      <c r="G449" s="16">
        <v>0</v>
      </c>
      <c r="H449" s="17">
        <v>1764</v>
      </c>
      <c r="I449" s="17">
        <v>1764</v>
      </c>
      <c r="J449" s="17">
        <f t="shared" si="37"/>
        <v>49392</v>
      </c>
      <c r="K449" s="28">
        <v>0</v>
      </c>
      <c r="L449" s="10">
        <f t="shared" si="38"/>
        <v>49392</v>
      </c>
      <c r="M449" s="18">
        <f t="shared" si="39"/>
        <v>0</v>
      </c>
    </row>
    <row r="450" spans="1:13" x14ac:dyDescent="0.25">
      <c r="A450" s="27" t="s">
        <v>24</v>
      </c>
      <c r="B450" s="33">
        <v>45009</v>
      </c>
      <c r="C450" s="19">
        <v>79611</v>
      </c>
      <c r="D450" s="15" t="s">
        <v>15</v>
      </c>
      <c r="E450" s="16" t="s">
        <v>17</v>
      </c>
      <c r="F450" s="16">
        <v>7</v>
      </c>
      <c r="G450" s="16">
        <v>0</v>
      </c>
      <c r="H450" s="17">
        <v>1925</v>
      </c>
      <c r="I450" s="17">
        <v>1925</v>
      </c>
      <c r="J450" s="17">
        <f t="shared" si="37"/>
        <v>13475</v>
      </c>
      <c r="K450" s="28">
        <v>0</v>
      </c>
      <c r="L450" s="10">
        <f t="shared" si="38"/>
        <v>13475</v>
      </c>
      <c r="M450" s="18">
        <f t="shared" si="39"/>
        <v>0</v>
      </c>
    </row>
    <row r="451" spans="1:13" x14ac:dyDescent="0.25">
      <c r="A451" s="27" t="s">
        <v>14</v>
      </c>
      <c r="B451" s="33">
        <v>45008</v>
      </c>
      <c r="C451" s="19">
        <v>79612</v>
      </c>
      <c r="D451" s="15" t="s">
        <v>15</v>
      </c>
      <c r="E451" s="16" t="s">
        <v>20</v>
      </c>
      <c r="F451" s="16">
        <v>6</v>
      </c>
      <c r="G451" s="16">
        <v>0</v>
      </c>
      <c r="H451" s="17">
        <v>1764</v>
      </c>
      <c r="I451" s="17">
        <v>1764</v>
      </c>
      <c r="J451" s="17">
        <f t="shared" si="37"/>
        <v>10584</v>
      </c>
      <c r="K451" s="28">
        <v>0</v>
      </c>
      <c r="L451" s="10">
        <f t="shared" si="38"/>
        <v>10584</v>
      </c>
      <c r="M451" s="18">
        <f t="shared" si="39"/>
        <v>0</v>
      </c>
    </row>
    <row r="452" spans="1:13" x14ac:dyDescent="0.25">
      <c r="A452" s="27" t="s">
        <v>14</v>
      </c>
      <c r="B452" s="33">
        <v>45008</v>
      </c>
      <c r="C452" s="19">
        <v>79613</v>
      </c>
      <c r="D452" s="15" t="s">
        <v>15</v>
      </c>
      <c r="E452" s="16" t="s">
        <v>20</v>
      </c>
      <c r="F452" s="16">
        <v>3</v>
      </c>
      <c r="G452" s="16">
        <v>0</v>
      </c>
      <c r="H452" s="17">
        <v>1764</v>
      </c>
      <c r="I452" s="17">
        <v>1764</v>
      </c>
      <c r="J452" s="17">
        <f t="shared" si="37"/>
        <v>5292</v>
      </c>
      <c r="K452" s="28">
        <v>0</v>
      </c>
      <c r="L452" s="10">
        <f t="shared" si="38"/>
        <v>5292</v>
      </c>
      <c r="M452" s="18">
        <f t="shared" si="39"/>
        <v>0</v>
      </c>
    </row>
    <row r="453" spans="1:13" x14ac:dyDescent="0.25">
      <c r="A453" s="27" t="s">
        <v>14</v>
      </c>
      <c r="B453" s="33">
        <v>45008</v>
      </c>
      <c r="C453" s="19">
        <v>79614</v>
      </c>
      <c r="D453" s="15" t="s">
        <v>15</v>
      </c>
      <c r="E453" s="16" t="s">
        <v>30</v>
      </c>
      <c r="F453" s="16">
        <v>5</v>
      </c>
      <c r="G453" s="16">
        <v>10</v>
      </c>
      <c r="H453" s="17">
        <f>14175/F453</f>
        <v>2835</v>
      </c>
      <c r="I453" s="17">
        <v>1925</v>
      </c>
      <c r="J453" s="17">
        <f t="shared" si="37"/>
        <v>14175</v>
      </c>
      <c r="K453" s="28">
        <f>+J453*0.16</f>
        <v>2268</v>
      </c>
      <c r="L453" s="10">
        <f t="shared" si="38"/>
        <v>0</v>
      </c>
      <c r="M453" s="18">
        <f t="shared" si="39"/>
        <v>16443</v>
      </c>
    </row>
    <row r="454" spans="1:13" x14ac:dyDescent="0.25">
      <c r="A454" s="27" t="s">
        <v>14</v>
      </c>
      <c r="B454" s="33">
        <v>45008</v>
      </c>
      <c r="C454" s="19">
        <v>79615</v>
      </c>
      <c r="D454" s="15" t="s">
        <v>15</v>
      </c>
      <c r="E454" s="16" t="s">
        <v>20</v>
      </c>
      <c r="F454" s="16">
        <v>10</v>
      </c>
      <c r="G454" s="16">
        <v>0</v>
      </c>
      <c r="H454" s="17">
        <v>1764</v>
      </c>
      <c r="I454" s="17">
        <v>1764</v>
      </c>
      <c r="J454" s="17">
        <f t="shared" si="37"/>
        <v>17640</v>
      </c>
      <c r="K454" s="28">
        <v>0</v>
      </c>
      <c r="L454" s="10">
        <f t="shared" si="38"/>
        <v>17640</v>
      </c>
      <c r="M454" s="18">
        <f t="shared" si="39"/>
        <v>0</v>
      </c>
    </row>
    <row r="455" spans="1:13" x14ac:dyDescent="0.25">
      <c r="A455" s="27" t="s">
        <v>14</v>
      </c>
      <c r="B455" s="33">
        <v>45008</v>
      </c>
      <c r="C455" s="19">
        <v>79616</v>
      </c>
      <c r="D455" s="15" t="s">
        <v>15</v>
      </c>
      <c r="E455" s="16" t="s">
        <v>17</v>
      </c>
      <c r="F455" s="16">
        <v>4</v>
      </c>
      <c r="G455" s="16">
        <v>0</v>
      </c>
      <c r="H455" s="17">
        <v>1925</v>
      </c>
      <c r="I455" s="17">
        <v>1925</v>
      </c>
      <c r="J455" s="17">
        <f t="shared" si="37"/>
        <v>7700</v>
      </c>
      <c r="K455" s="28">
        <v>0</v>
      </c>
      <c r="L455" s="10">
        <f t="shared" si="38"/>
        <v>7700</v>
      </c>
      <c r="M455" s="18">
        <f t="shared" si="39"/>
        <v>0</v>
      </c>
    </row>
    <row r="456" spans="1:13" x14ac:dyDescent="0.25">
      <c r="A456" s="27" t="s">
        <v>14</v>
      </c>
      <c r="B456" s="33">
        <v>45008</v>
      </c>
      <c r="C456" s="19">
        <v>79617</v>
      </c>
      <c r="D456" s="15" t="s">
        <v>15</v>
      </c>
      <c r="E456" s="16" t="s">
        <v>26</v>
      </c>
      <c r="F456" s="16">
        <v>37</v>
      </c>
      <c r="G456" s="16">
        <v>37</v>
      </c>
      <c r="H456" s="17">
        <v>2300</v>
      </c>
      <c r="I456" s="17">
        <v>1764</v>
      </c>
      <c r="J456" s="17">
        <f t="shared" si="37"/>
        <v>85100</v>
      </c>
      <c r="K456" s="28">
        <f>+J456*0.16</f>
        <v>13616</v>
      </c>
      <c r="L456" s="10">
        <f t="shared" si="38"/>
        <v>0</v>
      </c>
      <c r="M456" s="18">
        <f t="shared" si="39"/>
        <v>98716</v>
      </c>
    </row>
    <row r="457" spans="1:13" x14ac:dyDescent="0.25">
      <c r="A457" s="27" t="s">
        <v>14</v>
      </c>
      <c r="B457" s="33">
        <v>45008</v>
      </c>
      <c r="C457" s="19">
        <v>79618</v>
      </c>
      <c r="D457" s="15" t="s">
        <v>15</v>
      </c>
      <c r="E457" s="16" t="s">
        <v>26</v>
      </c>
      <c r="F457" s="16">
        <v>3</v>
      </c>
      <c r="G457" s="16">
        <v>0</v>
      </c>
      <c r="H457" s="17">
        <v>1764</v>
      </c>
      <c r="I457" s="17">
        <v>1764</v>
      </c>
      <c r="J457" s="17">
        <f t="shared" si="37"/>
        <v>5292</v>
      </c>
      <c r="K457" s="28">
        <v>0</v>
      </c>
      <c r="L457" s="10">
        <f t="shared" si="38"/>
        <v>5292</v>
      </c>
      <c r="M457" s="18">
        <f t="shared" si="39"/>
        <v>0</v>
      </c>
    </row>
    <row r="458" spans="1:13" x14ac:dyDescent="0.25">
      <c r="A458" s="27" t="s">
        <v>14</v>
      </c>
      <c r="B458" s="33">
        <v>45009</v>
      </c>
      <c r="C458" s="19">
        <v>79619</v>
      </c>
      <c r="D458" s="15" t="s">
        <v>33</v>
      </c>
      <c r="E458" s="16" t="s">
        <v>21</v>
      </c>
      <c r="F458" s="16">
        <v>11</v>
      </c>
      <c r="G458" s="16">
        <v>0</v>
      </c>
      <c r="H458" s="17">
        <v>1701</v>
      </c>
      <c r="I458" s="17">
        <v>1701</v>
      </c>
      <c r="J458" s="17">
        <f t="shared" si="37"/>
        <v>18711</v>
      </c>
      <c r="K458" s="28">
        <f t="shared" ref="K458:K463" si="42">+J458*0.16</f>
        <v>2993.76</v>
      </c>
      <c r="L458" s="10">
        <f t="shared" si="38"/>
        <v>0</v>
      </c>
      <c r="M458" s="18">
        <f t="shared" si="39"/>
        <v>21704.760000000002</v>
      </c>
    </row>
    <row r="459" spans="1:13" x14ac:dyDescent="0.25">
      <c r="A459" s="27" t="s">
        <v>24</v>
      </c>
      <c r="B459" s="33">
        <v>45009</v>
      </c>
      <c r="C459" s="19">
        <v>79620</v>
      </c>
      <c r="D459" s="15" t="s">
        <v>33</v>
      </c>
      <c r="E459" s="16" t="s">
        <v>21</v>
      </c>
      <c r="F459" s="16">
        <v>9</v>
      </c>
      <c r="G459" s="16">
        <v>0</v>
      </c>
      <c r="H459" s="17">
        <v>1701</v>
      </c>
      <c r="I459" s="17">
        <v>1701</v>
      </c>
      <c r="J459" s="17">
        <f t="shared" ref="J459:J522" si="43">+H459*F459</f>
        <v>15309</v>
      </c>
      <c r="K459" s="28">
        <f t="shared" si="42"/>
        <v>2449.44</v>
      </c>
      <c r="L459" s="10">
        <f t="shared" ref="L459:L522" si="44">IF(K459&gt;0,0,J459)</f>
        <v>0</v>
      </c>
      <c r="M459" s="18">
        <f t="shared" ref="M459:M522" si="45">IF(K459=0,0,L459+J459+K459)</f>
        <v>17758.439999999999</v>
      </c>
    </row>
    <row r="460" spans="1:13" x14ac:dyDescent="0.25">
      <c r="A460" s="27" t="s">
        <v>24</v>
      </c>
      <c r="B460" s="33">
        <v>45009</v>
      </c>
      <c r="C460" s="19">
        <v>79624</v>
      </c>
      <c r="D460" s="15" t="s">
        <v>33</v>
      </c>
      <c r="E460" s="16" t="s">
        <v>21</v>
      </c>
      <c r="F460" s="16">
        <v>6.5</v>
      </c>
      <c r="G460" s="16">
        <v>0</v>
      </c>
      <c r="H460" s="17">
        <v>1701</v>
      </c>
      <c r="I460" s="17">
        <v>1701</v>
      </c>
      <c r="J460" s="17">
        <f t="shared" si="43"/>
        <v>11056.5</v>
      </c>
      <c r="K460" s="28">
        <f t="shared" si="42"/>
        <v>1769.04</v>
      </c>
      <c r="L460" s="10">
        <f t="shared" si="44"/>
        <v>0</v>
      </c>
      <c r="M460" s="18">
        <f t="shared" si="45"/>
        <v>12825.54</v>
      </c>
    </row>
    <row r="461" spans="1:13" x14ac:dyDescent="0.25">
      <c r="A461" s="27" t="s">
        <v>24</v>
      </c>
      <c r="B461" s="33">
        <v>45009</v>
      </c>
      <c r="C461" s="19">
        <v>79682</v>
      </c>
      <c r="D461" s="15" t="s">
        <v>18</v>
      </c>
      <c r="E461" s="16" t="s">
        <v>20</v>
      </c>
      <c r="F461" s="16">
        <v>4</v>
      </c>
      <c r="G461" s="16">
        <v>0</v>
      </c>
      <c r="H461" s="17">
        <v>1727</v>
      </c>
      <c r="I461" s="17">
        <v>1727</v>
      </c>
      <c r="J461" s="17">
        <f t="shared" si="43"/>
        <v>6908</v>
      </c>
      <c r="K461" s="28">
        <f t="shared" si="42"/>
        <v>1105.28</v>
      </c>
      <c r="L461" s="10">
        <f t="shared" si="44"/>
        <v>0</v>
      </c>
      <c r="M461" s="18">
        <f t="shared" si="45"/>
        <v>8013.28</v>
      </c>
    </row>
    <row r="462" spans="1:13" x14ac:dyDescent="0.25">
      <c r="A462" s="27" t="s">
        <v>14</v>
      </c>
      <c r="B462" s="33">
        <v>45009</v>
      </c>
      <c r="C462" s="19">
        <v>79683</v>
      </c>
      <c r="D462" s="15" t="s">
        <v>33</v>
      </c>
      <c r="E462" s="16" t="s">
        <v>20</v>
      </c>
      <c r="F462" s="16">
        <v>7.5</v>
      </c>
      <c r="G462" s="16">
        <v>0</v>
      </c>
      <c r="H462" s="17">
        <v>1764</v>
      </c>
      <c r="I462" s="17">
        <v>1764</v>
      </c>
      <c r="J462" s="17">
        <f t="shared" si="43"/>
        <v>13230</v>
      </c>
      <c r="K462" s="28">
        <f t="shared" si="42"/>
        <v>2116.8000000000002</v>
      </c>
      <c r="L462" s="10">
        <f t="shared" si="44"/>
        <v>0</v>
      </c>
      <c r="M462" s="18">
        <f t="shared" si="45"/>
        <v>15346.8</v>
      </c>
    </row>
    <row r="463" spans="1:13" x14ac:dyDescent="0.25">
      <c r="A463" s="27" t="s">
        <v>24</v>
      </c>
      <c r="B463" s="33">
        <v>45009</v>
      </c>
      <c r="C463" s="19">
        <v>79684</v>
      </c>
      <c r="D463" s="15" t="s">
        <v>15</v>
      </c>
      <c r="E463" s="16" t="s">
        <v>41</v>
      </c>
      <c r="F463" s="16">
        <v>6</v>
      </c>
      <c r="G463" s="16">
        <v>0</v>
      </c>
      <c r="H463" s="17">
        <v>1764</v>
      </c>
      <c r="I463" s="17">
        <v>1764</v>
      </c>
      <c r="J463" s="17">
        <f t="shared" si="43"/>
        <v>10584</v>
      </c>
      <c r="K463" s="28">
        <f t="shared" si="42"/>
        <v>1693.44</v>
      </c>
      <c r="L463" s="10">
        <f t="shared" si="44"/>
        <v>0</v>
      </c>
      <c r="M463" s="18">
        <f t="shared" si="45"/>
        <v>12277.44</v>
      </c>
    </row>
    <row r="464" spans="1:13" x14ac:dyDescent="0.25">
      <c r="A464" s="27" t="s">
        <v>22</v>
      </c>
      <c r="B464" s="33">
        <v>45010</v>
      </c>
      <c r="C464" s="19">
        <v>79687</v>
      </c>
      <c r="D464" s="15" t="s">
        <v>15</v>
      </c>
      <c r="E464" s="16" t="s">
        <v>31</v>
      </c>
      <c r="F464" s="16">
        <v>48</v>
      </c>
      <c r="G464" s="16">
        <v>0</v>
      </c>
      <c r="H464" s="17">
        <v>1993</v>
      </c>
      <c r="I464" s="17">
        <v>1993</v>
      </c>
      <c r="J464" s="17">
        <f t="shared" si="43"/>
        <v>95664</v>
      </c>
      <c r="K464" s="28">
        <v>0</v>
      </c>
      <c r="L464" s="10">
        <f t="shared" si="44"/>
        <v>95664</v>
      </c>
      <c r="M464" s="18">
        <f t="shared" si="45"/>
        <v>0</v>
      </c>
    </row>
    <row r="465" spans="1:13" x14ac:dyDescent="0.25">
      <c r="A465" s="27" t="s">
        <v>22</v>
      </c>
      <c r="B465" s="33">
        <v>45010</v>
      </c>
      <c r="C465" s="19">
        <v>79688</v>
      </c>
      <c r="D465" s="15" t="s">
        <v>15</v>
      </c>
      <c r="E465" s="16" t="s">
        <v>20</v>
      </c>
      <c r="F465" s="16">
        <v>12</v>
      </c>
      <c r="G465" s="16">
        <v>0</v>
      </c>
      <c r="H465" s="17">
        <v>2049</v>
      </c>
      <c r="I465" s="17">
        <v>1764</v>
      </c>
      <c r="J465" s="17">
        <f t="shared" si="43"/>
        <v>24588</v>
      </c>
      <c r="K465" s="28">
        <v>0</v>
      </c>
      <c r="L465" s="10">
        <f t="shared" si="44"/>
        <v>24588</v>
      </c>
      <c r="M465" s="18">
        <f t="shared" si="45"/>
        <v>0</v>
      </c>
    </row>
    <row r="466" spans="1:13" x14ac:dyDescent="0.25">
      <c r="A466" s="27" t="s">
        <v>24</v>
      </c>
      <c r="B466" s="33">
        <v>45010</v>
      </c>
      <c r="C466" s="19">
        <v>79690</v>
      </c>
      <c r="D466" s="15" t="s">
        <v>15</v>
      </c>
      <c r="E466" s="16" t="s">
        <v>17</v>
      </c>
      <c r="F466" s="16">
        <v>7</v>
      </c>
      <c r="G466" s="16">
        <v>0</v>
      </c>
      <c r="H466" s="17">
        <v>1925</v>
      </c>
      <c r="I466" s="17">
        <v>1925</v>
      </c>
      <c r="J466" s="17">
        <f t="shared" si="43"/>
        <v>13475</v>
      </c>
      <c r="K466" s="28">
        <v>0</v>
      </c>
      <c r="L466" s="10">
        <f t="shared" si="44"/>
        <v>13475</v>
      </c>
      <c r="M466" s="18">
        <f t="shared" si="45"/>
        <v>0</v>
      </c>
    </row>
    <row r="467" spans="1:13" x14ac:dyDescent="0.25">
      <c r="A467" s="27" t="s">
        <v>24</v>
      </c>
      <c r="B467" s="33">
        <v>45010</v>
      </c>
      <c r="C467" s="19">
        <v>79691</v>
      </c>
      <c r="D467" s="15" t="s">
        <v>15</v>
      </c>
      <c r="E467" s="16" t="s">
        <v>46</v>
      </c>
      <c r="F467" s="16">
        <v>4</v>
      </c>
      <c r="G467" s="16">
        <v>4</v>
      </c>
      <c r="H467" s="17">
        <v>2210</v>
      </c>
      <c r="I467" s="17">
        <v>1925</v>
      </c>
      <c r="J467" s="17">
        <f t="shared" si="43"/>
        <v>8840</v>
      </c>
      <c r="K467" s="28">
        <v>0</v>
      </c>
      <c r="L467" s="10">
        <f t="shared" si="44"/>
        <v>8840</v>
      </c>
      <c r="M467" s="18">
        <f t="shared" si="45"/>
        <v>0</v>
      </c>
    </row>
    <row r="468" spans="1:13" x14ac:dyDescent="0.25">
      <c r="A468" s="27" t="s">
        <v>24</v>
      </c>
      <c r="B468" s="33">
        <v>45009</v>
      </c>
      <c r="C468" s="19">
        <v>79692</v>
      </c>
      <c r="D468" s="15" t="s">
        <v>15</v>
      </c>
      <c r="E468" s="16" t="s">
        <v>30</v>
      </c>
      <c r="F468" s="16">
        <v>11</v>
      </c>
      <c r="G468" s="16">
        <v>11</v>
      </c>
      <c r="H468" s="17">
        <v>2388.2399999999998</v>
      </c>
      <c r="I468" s="17">
        <v>1925</v>
      </c>
      <c r="J468" s="17">
        <f t="shared" si="43"/>
        <v>26270.639999999999</v>
      </c>
      <c r="K468" s="28">
        <f>+J468*0.16</f>
        <v>4203.3023999999996</v>
      </c>
      <c r="L468" s="10">
        <f t="shared" si="44"/>
        <v>0</v>
      </c>
      <c r="M468" s="18">
        <f t="shared" si="45"/>
        <v>30473.9424</v>
      </c>
    </row>
    <row r="469" spans="1:13" x14ac:dyDescent="0.25">
      <c r="A469" s="27" t="s">
        <v>14</v>
      </c>
      <c r="B469" s="33">
        <v>45010</v>
      </c>
      <c r="C469" s="19">
        <v>79693</v>
      </c>
      <c r="D469" s="15" t="s">
        <v>33</v>
      </c>
      <c r="E469" s="16" t="s">
        <v>19</v>
      </c>
      <c r="F469" s="16">
        <v>7.5</v>
      </c>
      <c r="G469" s="16">
        <v>0</v>
      </c>
      <c r="H469" s="17">
        <f>12862.5/F469</f>
        <v>1715</v>
      </c>
      <c r="I469" s="17">
        <v>1555</v>
      </c>
      <c r="J469" s="17">
        <f t="shared" si="43"/>
        <v>12862.5</v>
      </c>
      <c r="K469" s="28">
        <f>+J469*0.16</f>
        <v>2058</v>
      </c>
      <c r="L469" s="10">
        <f t="shared" si="44"/>
        <v>0</v>
      </c>
      <c r="M469" s="18">
        <f t="shared" si="45"/>
        <v>14920.5</v>
      </c>
    </row>
    <row r="470" spans="1:13" x14ac:dyDescent="0.25">
      <c r="A470" s="27" t="s">
        <v>22</v>
      </c>
      <c r="B470" s="33">
        <v>45010</v>
      </c>
      <c r="C470" s="19">
        <v>79694</v>
      </c>
      <c r="D470" s="15" t="s">
        <v>15</v>
      </c>
      <c r="E470" s="16" t="s">
        <v>17</v>
      </c>
      <c r="F470" s="16">
        <v>7.5</v>
      </c>
      <c r="G470" s="16">
        <v>0</v>
      </c>
      <c r="H470" s="17">
        <v>2088.2399999999998</v>
      </c>
      <c r="I470" s="17">
        <v>1925</v>
      </c>
      <c r="J470" s="17">
        <f t="shared" si="43"/>
        <v>15661.8</v>
      </c>
      <c r="K470" s="28">
        <f>+J470*0.16</f>
        <v>2505.8879999999999</v>
      </c>
      <c r="L470" s="10">
        <f t="shared" si="44"/>
        <v>0</v>
      </c>
      <c r="M470" s="18">
        <f t="shared" si="45"/>
        <v>18167.687999999998</v>
      </c>
    </row>
    <row r="471" spans="1:13" x14ac:dyDescent="0.25">
      <c r="A471" s="27" t="s">
        <v>22</v>
      </c>
      <c r="B471" s="33">
        <v>45010</v>
      </c>
      <c r="C471" s="19">
        <v>79695</v>
      </c>
      <c r="D471" s="15" t="s">
        <v>15</v>
      </c>
      <c r="E471" s="16" t="s">
        <v>17</v>
      </c>
      <c r="F471" s="16">
        <v>7.5</v>
      </c>
      <c r="G471" s="16">
        <v>0</v>
      </c>
      <c r="H471" s="17">
        <v>2427.2399999999998</v>
      </c>
      <c r="I471" s="17">
        <v>1925</v>
      </c>
      <c r="J471" s="17">
        <f t="shared" si="43"/>
        <v>18204.3</v>
      </c>
      <c r="K471" s="28">
        <f>+J471*0.16</f>
        <v>2912.6880000000001</v>
      </c>
      <c r="L471" s="10">
        <f t="shared" si="44"/>
        <v>0</v>
      </c>
      <c r="M471" s="18">
        <f t="shared" si="45"/>
        <v>21116.987999999998</v>
      </c>
    </row>
    <row r="472" spans="1:13" x14ac:dyDescent="0.25">
      <c r="A472" s="27" t="s">
        <v>22</v>
      </c>
      <c r="B472" s="33">
        <v>45010</v>
      </c>
      <c r="C472" s="19">
        <v>79696</v>
      </c>
      <c r="D472" s="15" t="s">
        <v>15</v>
      </c>
      <c r="E472" s="16" t="s">
        <v>20</v>
      </c>
      <c r="F472" s="16">
        <v>6</v>
      </c>
      <c r="G472" s="16">
        <v>0</v>
      </c>
      <c r="H472" s="17">
        <v>1764</v>
      </c>
      <c r="I472" s="17">
        <v>1764</v>
      </c>
      <c r="J472" s="17">
        <f t="shared" si="43"/>
        <v>10584</v>
      </c>
      <c r="K472" s="28">
        <f>+J472*0.16</f>
        <v>1693.44</v>
      </c>
      <c r="L472" s="10">
        <f t="shared" si="44"/>
        <v>0</v>
      </c>
      <c r="M472" s="18">
        <f t="shared" si="45"/>
        <v>12277.44</v>
      </c>
    </row>
    <row r="473" spans="1:13" x14ac:dyDescent="0.25">
      <c r="A473" s="27" t="s">
        <v>14</v>
      </c>
      <c r="B473" s="33">
        <v>45010</v>
      </c>
      <c r="C473" s="19">
        <v>79697</v>
      </c>
      <c r="D473" s="15" t="s">
        <v>15</v>
      </c>
      <c r="E473" s="16" t="s">
        <v>20</v>
      </c>
      <c r="F473" s="16">
        <v>6</v>
      </c>
      <c r="G473" s="16">
        <v>0</v>
      </c>
      <c r="H473" s="17">
        <v>1764</v>
      </c>
      <c r="I473" s="17">
        <v>1764</v>
      </c>
      <c r="J473" s="17">
        <f t="shared" si="43"/>
        <v>10584</v>
      </c>
      <c r="K473" s="28">
        <v>0</v>
      </c>
      <c r="L473" s="10">
        <f t="shared" si="44"/>
        <v>10584</v>
      </c>
      <c r="M473" s="18">
        <f t="shared" si="45"/>
        <v>0</v>
      </c>
    </row>
    <row r="474" spans="1:13" x14ac:dyDescent="0.25">
      <c r="A474" s="27" t="s">
        <v>24</v>
      </c>
      <c r="B474" s="33">
        <v>45010</v>
      </c>
      <c r="C474" s="19">
        <v>79698</v>
      </c>
      <c r="D474" s="15" t="s">
        <v>15</v>
      </c>
      <c r="E474" s="16" t="s">
        <v>20</v>
      </c>
      <c r="F474" s="16">
        <v>6.5</v>
      </c>
      <c r="G474" s="16">
        <v>0</v>
      </c>
      <c r="H474" s="17">
        <v>1764</v>
      </c>
      <c r="I474" s="17">
        <v>1764</v>
      </c>
      <c r="J474" s="17">
        <f t="shared" si="43"/>
        <v>11466</v>
      </c>
      <c r="K474" s="28">
        <v>0</v>
      </c>
      <c r="L474" s="10">
        <f t="shared" si="44"/>
        <v>11466</v>
      </c>
      <c r="M474" s="18">
        <f t="shared" si="45"/>
        <v>0</v>
      </c>
    </row>
    <row r="475" spans="1:13" x14ac:dyDescent="0.25">
      <c r="A475" s="27" t="s">
        <v>22</v>
      </c>
      <c r="B475" s="33">
        <v>45010</v>
      </c>
      <c r="C475" s="19">
        <v>79701</v>
      </c>
      <c r="D475" s="15" t="s">
        <v>15</v>
      </c>
      <c r="E475" s="16" t="s">
        <v>20</v>
      </c>
      <c r="F475" s="16">
        <v>6</v>
      </c>
      <c r="G475" s="16">
        <v>0</v>
      </c>
      <c r="H475" s="17">
        <v>1764</v>
      </c>
      <c r="I475" s="17">
        <v>1764</v>
      </c>
      <c r="J475" s="17">
        <f t="shared" si="43"/>
        <v>10584</v>
      </c>
      <c r="K475" s="28">
        <v>0</v>
      </c>
      <c r="L475" s="10">
        <f t="shared" si="44"/>
        <v>10584</v>
      </c>
      <c r="M475" s="18">
        <f t="shared" si="45"/>
        <v>0</v>
      </c>
    </row>
    <row r="476" spans="1:13" x14ac:dyDescent="0.25">
      <c r="A476" s="27" t="s">
        <v>14</v>
      </c>
      <c r="B476" s="33">
        <v>45012</v>
      </c>
      <c r="C476" s="19">
        <v>79702</v>
      </c>
      <c r="D476" s="15" t="s">
        <v>15</v>
      </c>
      <c r="E476" s="16" t="s">
        <v>17</v>
      </c>
      <c r="F476" s="16">
        <v>11</v>
      </c>
      <c r="G476" s="16">
        <v>0</v>
      </c>
      <c r="H476" s="17">
        <v>1925</v>
      </c>
      <c r="I476" s="17">
        <v>1925</v>
      </c>
      <c r="J476" s="17">
        <f t="shared" si="43"/>
        <v>21175</v>
      </c>
      <c r="K476" s="28">
        <v>0</v>
      </c>
      <c r="L476" s="10">
        <f t="shared" si="44"/>
        <v>21175</v>
      </c>
      <c r="M476" s="18">
        <f t="shared" si="45"/>
        <v>0</v>
      </c>
    </row>
    <row r="477" spans="1:13" x14ac:dyDescent="0.25">
      <c r="A477" s="27" t="s">
        <v>22</v>
      </c>
      <c r="B477" s="33">
        <v>45012</v>
      </c>
      <c r="C477" s="19">
        <v>79703</v>
      </c>
      <c r="D477" s="15" t="s">
        <v>15</v>
      </c>
      <c r="E477" s="16" t="s">
        <v>17</v>
      </c>
      <c r="F477" s="16">
        <v>15</v>
      </c>
      <c r="G477" s="16">
        <v>0</v>
      </c>
      <c r="H477" s="17">
        <v>2088.2399999999998</v>
      </c>
      <c r="I477" s="17">
        <v>1925</v>
      </c>
      <c r="J477" s="17">
        <f t="shared" si="43"/>
        <v>31323.599999999999</v>
      </c>
      <c r="K477" s="28">
        <f>+J477*0.16</f>
        <v>5011.7759999999998</v>
      </c>
      <c r="L477" s="10">
        <f t="shared" si="44"/>
        <v>0</v>
      </c>
      <c r="M477" s="18">
        <f t="shared" si="45"/>
        <v>36335.375999999997</v>
      </c>
    </row>
    <row r="478" spans="1:13" x14ac:dyDescent="0.25">
      <c r="A478" s="27" t="s">
        <v>24</v>
      </c>
      <c r="B478" s="13">
        <v>45012</v>
      </c>
      <c r="C478" s="19">
        <v>79704</v>
      </c>
      <c r="D478" s="15" t="s">
        <v>15</v>
      </c>
      <c r="E478" s="16" t="s">
        <v>17</v>
      </c>
      <c r="F478" s="16">
        <v>5</v>
      </c>
      <c r="G478" s="16">
        <v>0</v>
      </c>
      <c r="H478" s="17">
        <v>2088.2399999999998</v>
      </c>
      <c r="I478" s="17">
        <v>1925</v>
      </c>
      <c r="J478" s="17">
        <f t="shared" si="43"/>
        <v>10441.199999999999</v>
      </c>
      <c r="K478" s="28">
        <f>+J478*0.16</f>
        <v>1670.5919999999999</v>
      </c>
      <c r="L478" s="10">
        <f t="shared" si="44"/>
        <v>0</v>
      </c>
      <c r="M478" s="18">
        <f t="shared" si="45"/>
        <v>12111.791999999999</v>
      </c>
    </row>
    <row r="479" spans="1:13" x14ac:dyDescent="0.25">
      <c r="A479" s="27" t="s">
        <v>24</v>
      </c>
      <c r="B479" s="13">
        <v>45012</v>
      </c>
      <c r="C479" s="19">
        <v>79705</v>
      </c>
      <c r="D479" s="15" t="s">
        <v>15</v>
      </c>
      <c r="E479" s="16" t="s">
        <v>17</v>
      </c>
      <c r="F479" s="16">
        <v>7</v>
      </c>
      <c r="G479" s="16">
        <v>0</v>
      </c>
      <c r="H479" s="17">
        <v>1925</v>
      </c>
      <c r="I479" s="17">
        <v>1925</v>
      </c>
      <c r="J479" s="17">
        <f t="shared" si="43"/>
        <v>13475</v>
      </c>
      <c r="K479" s="28">
        <v>0</v>
      </c>
      <c r="L479" s="10">
        <f t="shared" si="44"/>
        <v>13475</v>
      </c>
      <c r="M479" s="18">
        <f t="shared" si="45"/>
        <v>0</v>
      </c>
    </row>
    <row r="480" spans="1:13" x14ac:dyDescent="0.25">
      <c r="A480" s="27" t="s">
        <v>24</v>
      </c>
      <c r="B480" s="13">
        <v>45012</v>
      </c>
      <c r="C480" s="19">
        <v>79706</v>
      </c>
      <c r="D480" s="15" t="s">
        <v>15</v>
      </c>
      <c r="E480" s="16" t="s">
        <v>26</v>
      </c>
      <c r="F480" s="16">
        <v>18</v>
      </c>
      <c r="G480" s="16">
        <v>0</v>
      </c>
      <c r="H480" s="17">
        <v>1925</v>
      </c>
      <c r="I480" s="17">
        <v>1925</v>
      </c>
      <c r="J480" s="17">
        <f t="shared" si="43"/>
        <v>34650</v>
      </c>
      <c r="K480" s="28">
        <v>0</v>
      </c>
      <c r="L480" s="10">
        <f t="shared" si="44"/>
        <v>34650</v>
      </c>
      <c r="M480" s="18">
        <f t="shared" si="45"/>
        <v>0</v>
      </c>
    </row>
    <row r="481" spans="1:13" x14ac:dyDescent="0.25">
      <c r="A481" s="27" t="s">
        <v>24</v>
      </c>
      <c r="B481" s="13">
        <v>45012</v>
      </c>
      <c r="C481" s="19">
        <v>79707</v>
      </c>
      <c r="D481" s="15" t="s">
        <v>15</v>
      </c>
      <c r="E481" s="16" t="s">
        <v>47</v>
      </c>
      <c r="F481" s="16">
        <v>7</v>
      </c>
      <c r="G481" s="16">
        <v>7</v>
      </c>
      <c r="H481" s="17">
        <v>2275.14</v>
      </c>
      <c r="I481" s="17">
        <v>1868</v>
      </c>
      <c r="J481" s="17">
        <f t="shared" si="43"/>
        <v>15925.98</v>
      </c>
      <c r="K481" s="28">
        <v>0</v>
      </c>
      <c r="L481" s="10">
        <f t="shared" si="44"/>
        <v>15925.98</v>
      </c>
      <c r="M481" s="18">
        <f t="shared" si="45"/>
        <v>0</v>
      </c>
    </row>
    <row r="482" spans="1:13" x14ac:dyDescent="0.25">
      <c r="A482" s="27" t="s">
        <v>14</v>
      </c>
      <c r="B482" s="13">
        <v>45015</v>
      </c>
      <c r="C482" s="19">
        <v>79709</v>
      </c>
      <c r="D482" s="15" t="s">
        <v>18</v>
      </c>
      <c r="E482" s="16" t="s">
        <v>20</v>
      </c>
      <c r="F482" s="16">
        <v>8</v>
      </c>
      <c r="G482" s="16">
        <v>0</v>
      </c>
      <c r="H482" s="17">
        <v>1727</v>
      </c>
      <c r="I482" s="17">
        <v>1727</v>
      </c>
      <c r="J482" s="17">
        <f t="shared" si="43"/>
        <v>13816</v>
      </c>
      <c r="K482" s="28">
        <f t="shared" ref="K482:K489" si="46">+J482*0.16</f>
        <v>2210.56</v>
      </c>
      <c r="L482" s="10">
        <f t="shared" si="44"/>
        <v>0</v>
      </c>
      <c r="M482" s="18">
        <f t="shared" si="45"/>
        <v>16026.56</v>
      </c>
    </row>
    <row r="483" spans="1:13" x14ac:dyDescent="0.25">
      <c r="A483" s="27" t="s">
        <v>14</v>
      </c>
      <c r="B483" s="13">
        <v>45015</v>
      </c>
      <c r="C483" s="19">
        <v>79711</v>
      </c>
      <c r="D483" s="15" t="s">
        <v>18</v>
      </c>
      <c r="E483" s="16" t="s">
        <v>20</v>
      </c>
      <c r="F483" s="16">
        <v>9</v>
      </c>
      <c r="G483" s="16">
        <v>0</v>
      </c>
      <c r="H483" s="17">
        <v>1727</v>
      </c>
      <c r="I483" s="17">
        <v>1727</v>
      </c>
      <c r="J483" s="17">
        <f t="shared" si="43"/>
        <v>15543</v>
      </c>
      <c r="K483" s="28">
        <f t="shared" si="46"/>
        <v>2486.88</v>
      </c>
      <c r="L483" s="10">
        <f t="shared" si="44"/>
        <v>0</v>
      </c>
      <c r="M483" s="18">
        <f t="shared" si="45"/>
        <v>18029.88</v>
      </c>
    </row>
    <row r="484" spans="1:13" x14ac:dyDescent="0.25">
      <c r="A484" s="27" t="s">
        <v>14</v>
      </c>
      <c r="B484" s="13">
        <v>45015</v>
      </c>
      <c r="C484" s="19">
        <v>79712</v>
      </c>
      <c r="D484" s="15" t="s">
        <v>18</v>
      </c>
      <c r="E484" s="16" t="s">
        <v>20</v>
      </c>
      <c r="F484" s="16">
        <v>4</v>
      </c>
      <c r="G484" s="16">
        <v>0</v>
      </c>
      <c r="H484" s="17">
        <v>1727</v>
      </c>
      <c r="I484" s="17">
        <v>1727</v>
      </c>
      <c r="J484" s="17">
        <f t="shared" si="43"/>
        <v>6908</v>
      </c>
      <c r="K484" s="28">
        <f t="shared" si="46"/>
        <v>1105.28</v>
      </c>
      <c r="L484" s="10">
        <f t="shared" si="44"/>
        <v>0</v>
      </c>
      <c r="M484" s="18">
        <f t="shared" si="45"/>
        <v>8013.28</v>
      </c>
    </row>
    <row r="485" spans="1:13" x14ac:dyDescent="0.25">
      <c r="A485" s="27" t="s">
        <v>14</v>
      </c>
      <c r="B485" s="13">
        <v>45015</v>
      </c>
      <c r="C485" s="19">
        <v>79713</v>
      </c>
      <c r="D485" s="15" t="s">
        <v>18</v>
      </c>
      <c r="E485" s="16" t="s">
        <v>20</v>
      </c>
      <c r="F485" s="16">
        <v>4</v>
      </c>
      <c r="G485" s="16">
        <v>0</v>
      </c>
      <c r="H485" s="17">
        <v>1727</v>
      </c>
      <c r="I485" s="17">
        <v>1727</v>
      </c>
      <c r="J485" s="17">
        <f t="shared" si="43"/>
        <v>6908</v>
      </c>
      <c r="K485" s="28">
        <f t="shared" si="46"/>
        <v>1105.28</v>
      </c>
      <c r="L485" s="10">
        <f t="shared" si="44"/>
        <v>0</v>
      </c>
      <c r="M485" s="18">
        <f t="shared" si="45"/>
        <v>8013.28</v>
      </c>
    </row>
    <row r="486" spans="1:13" x14ac:dyDescent="0.25">
      <c r="A486" s="27" t="s">
        <v>24</v>
      </c>
      <c r="B486" s="13">
        <v>45012</v>
      </c>
      <c r="C486" s="19">
        <v>79716</v>
      </c>
      <c r="D486" s="15" t="s">
        <v>18</v>
      </c>
      <c r="E486" s="16" t="s">
        <v>20</v>
      </c>
      <c r="F486" s="16">
        <v>7.5</v>
      </c>
      <c r="G486" s="16">
        <v>0</v>
      </c>
      <c r="H486" s="17">
        <v>1727</v>
      </c>
      <c r="I486" s="17">
        <v>1727</v>
      </c>
      <c r="J486" s="17">
        <f t="shared" si="43"/>
        <v>12952.5</v>
      </c>
      <c r="K486" s="28">
        <f t="shared" si="46"/>
        <v>2072.4</v>
      </c>
      <c r="L486" s="10">
        <f t="shared" si="44"/>
        <v>0</v>
      </c>
      <c r="M486" s="18">
        <f t="shared" si="45"/>
        <v>15024.9</v>
      </c>
    </row>
    <row r="487" spans="1:13" x14ac:dyDescent="0.25">
      <c r="A487" s="27" t="s">
        <v>24</v>
      </c>
      <c r="B487" s="13">
        <v>45014</v>
      </c>
      <c r="C487" s="19">
        <v>79717</v>
      </c>
      <c r="D487" s="15" t="s">
        <v>18</v>
      </c>
      <c r="E487" s="16" t="s">
        <v>20</v>
      </c>
      <c r="F487" s="16">
        <v>5.5</v>
      </c>
      <c r="G487" s="16">
        <v>0</v>
      </c>
      <c r="H487" s="17">
        <v>1727</v>
      </c>
      <c r="I487" s="17">
        <v>1727</v>
      </c>
      <c r="J487" s="17">
        <f t="shared" si="43"/>
        <v>9498.5</v>
      </c>
      <c r="K487" s="28">
        <f t="shared" si="46"/>
        <v>1519.76</v>
      </c>
      <c r="L487" s="10">
        <f t="shared" si="44"/>
        <v>0</v>
      </c>
      <c r="M487" s="18">
        <f t="shared" si="45"/>
        <v>11018.26</v>
      </c>
    </row>
    <row r="488" spans="1:13" x14ac:dyDescent="0.25">
      <c r="A488" s="27" t="s">
        <v>24</v>
      </c>
      <c r="B488" s="13">
        <v>45012</v>
      </c>
      <c r="C488" s="19">
        <v>79719</v>
      </c>
      <c r="D488" s="15" t="s">
        <v>18</v>
      </c>
      <c r="E488" s="16" t="s">
        <v>20</v>
      </c>
      <c r="F488" s="16">
        <v>6</v>
      </c>
      <c r="G488" s="16">
        <v>0</v>
      </c>
      <c r="H488" s="17">
        <v>1727</v>
      </c>
      <c r="I488" s="17">
        <v>1727</v>
      </c>
      <c r="J488" s="17">
        <f t="shared" si="43"/>
        <v>10362</v>
      </c>
      <c r="K488" s="28">
        <f t="shared" si="46"/>
        <v>1657.92</v>
      </c>
      <c r="L488" s="10">
        <f t="shared" si="44"/>
        <v>0</v>
      </c>
      <c r="M488" s="18">
        <f t="shared" si="45"/>
        <v>12019.92</v>
      </c>
    </row>
    <row r="489" spans="1:13" x14ac:dyDescent="0.25">
      <c r="A489" s="27" t="s">
        <v>24</v>
      </c>
      <c r="B489" s="13">
        <v>45012</v>
      </c>
      <c r="C489" s="19">
        <v>79720</v>
      </c>
      <c r="D489" s="15" t="s">
        <v>18</v>
      </c>
      <c r="E489" s="16" t="s">
        <v>20</v>
      </c>
      <c r="F489" s="16">
        <v>11</v>
      </c>
      <c r="G489" s="16">
        <v>0</v>
      </c>
      <c r="H489" s="17">
        <v>1727</v>
      </c>
      <c r="I489" s="17">
        <v>1727</v>
      </c>
      <c r="J489" s="17">
        <f t="shared" si="43"/>
        <v>18997</v>
      </c>
      <c r="K489" s="28">
        <f t="shared" si="46"/>
        <v>3039.52</v>
      </c>
      <c r="L489" s="10">
        <f t="shared" si="44"/>
        <v>0</v>
      </c>
      <c r="M489" s="18">
        <f t="shared" si="45"/>
        <v>22036.52</v>
      </c>
    </row>
    <row r="490" spans="1:13" x14ac:dyDescent="0.25">
      <c r="A490" s="27" t="s">
        <v>14</v>
      </c>
      <c r="B490" s="33">
        <v>45009</v>
      </c>
      <c r="C490" s="19">
        <v>79722</v>
      </c>
      <c r="D490" s="15" t="s">
        <v>15</v>
      </c>
      <c r="E490" s="16" t="s">
        <v>17</v>
      </c>
      <c r="F490" s="16">
        <v>7</v>
      </c>
      <c r="G490" s="16">
        <v>0</v>
      </c>
      <c r="H490" s="17">
        <v>1925</v>
      </c>
      <c r="I490" s="17">
        <v>1925</v>
      </c>
      <c r="J490" s="17">
        <f t="shared" si="43"/>
        <v>13475</v>
      </c>
      <c r="K490" s="28">
        <v>0</v>
      </c>
      <c r="L490" s="10">
        <f t="shared" si="44"/>
        <v>13475</v>
      </c>
      <c r="M490" s="18">
        <f t="shared" si="45"/>
        <v>0</v>
      </c>
    </row>
    <row r="491" spans="1:13" x14ac:dyDescent="0.25">
      <c r="A491" s="27" t="s">
        <v>14</v>
      </c>
      <c r="B491" s="33">
        <v>45009</v>
      </c>
      <c r="C491" s="19">
        <v>79723</v>
      </c>
      <c r="D491" s="15" t="s">
        <v>15</v>
      </c>
      <c r="E491" s="16" t="s">
        <v>26</v>
      </c>
      <c r="F491" s="16">
        <v>9.5</v>
      </c>
      <c r="G491" s="16">
        <v>10</v>
      </c>
      <c r="H491" s="17">
        <f>20233/F491</f>
        <v>2129.7894736842104</v>
      </c>
      <c r="I491" s="17">
        <v>1764</v>
      </c>
      <c r="J491" s="17">
        <f t="shared" si="43"/>
        <v>20233</v>
      </c>
      <c r="K491" s="28">
        <f>+J491*0.16</f>
        <v>3237.28</v>
      </c>
      <c r="L491" s="10">
        <f t="shared" si="44"/>
        <v>0</v>
      </c>
      <c r="M491" s="18">
        <f t="shared" si="45"/>
        <v>23470.28</v>
      </c>
    </row>
    <row r="492" spans="1:13" x14ac:dyDescent="0.25">
      <c r="A492" s="27" t="s">
        <v>14</v>
      </c>
      <c r="B492" s="33">
        <v>45009</v>
      </c>
      <c r="C492" s="19">
        <v>79724</v>
      </c>
      <c r="D492" s="15" t="s">
        <v>15</v>
      </c>
      <c r="E492" s="16" t="s">
        <v>20</v>
      </c>
      <c r="F492" s="16">
        <v>7</v>
      </c>
      <c r="G492" s="16">
        <v>0</v>
      </c>
      <c r="H492" s="17">
        <v>2000</v>
      </c>
      <c r="I492" s="17">
        <v>1764</v>
      </c>
      <c r="J492" s="17">
        <f t="shared" si="43"/>
        <v>14000</v>
      </c>
      <c r="K492" s="28">
        <f>+J492*0.16</f>
        <v>2240</v>
      </c>
      <c r="L492" s="10">
        <f t="shared" si="44"/>
        <v>0</v>
      </c>
      <c r="M492" s="18">
        <f t="shared" si="45"/>
        <v>16240</v>
      </c>
    </row>
    <row r="493" spans="1:13" x14ac:dyDescent="0.25">
      <c r="A493" s="27" t="s">
        <v>14</v>
      </c>
      <c r="B493" s="33">
        <v>45009</v>
      </c>
      <c r="C493" s="19">
        <v>79725</v>
      </c>
      <c r="D493" s="15" t="s">
        <v>15</v>
      </c>
      <c r="E493" s="16" t="s">
        <v>19</v>
      </c>
      <c r="F493" s="16">
        <v>8</v>
      </c>
      <c r="G493" s="16">
        <v>0</v>
      </c>
      <c r="H493" s="17">
        <v>1555</v>
      </c>
      <c r="I493" s="17">
        <v>1555</v>
      </c>
      <c r="J493" s="17">
        <f t="shared" si="43"/>
        <v>12440</v>
      </c>
      <c r="K493" s="28">
        <v>0</v>
      </c>
      <c r="L493" s="10">
        <f t="shared" si="44"/>
        <v>12440</v>
      </c>
      <c r="M493" s="18">
        <f t="shared" si="45"/>
        <v>0</v>
      </c>
    </row>
    <row r="494" spans="1:13" x14ac:dyDescent="0.25">
      <c r="A494" s="27" t="s">
        <v>14</v>
      </c>
      <c r="B494" s="33">
        <v>45009</v>
      </c>
      <c r="C494" s="19">
        <v>79726</v>
      </c>
      <c r="D494" s="15" t="s">
        <v>15</v>
      </c>
      <c r="E494" s="16" t="s">
        <v>30</v>
      </c>
      <c r="F494" s="16">
        <v>26.5</v>
      </c>
      <c r="G494" s="16">
        <v>26.5</v>
      </c>
      <c r="H494" s="17">
        <f>1925+285</f>
        <v>2210</v>
      </c>
      <c r="I494" s="17">
        <v>1925</v>
      </c>
      <c r="J494" s="17">
        <f t="shared" si="43"/>
        <v>58565</v>
      </c>
      <c r="K494" s="28">
        <v>0</v>
      </c>
      <c r="L494" s="10">
        <f t="shared" si="44"/>
        <v>58565</v>
      </c>
      <c r="M494" s="18">
        <f t="shared" si="45"/>
        <v>0</v>
      </c>
    </row>
    <row r="495" spans="1:13" x14ac:dyDescent="0.25">
      <c r="A495" s="27" t="s">
        <v>14</v>
      </c>
      <c r="B495" s="33">
        <v>45009</v>
      </c>
      <c r="C495" s="19">
        <v>79726</v>
      </c>
      <c r="D495" s="15" t="s">
        <v>15</v>
      </c>
      <c r="E495" s="16" t="s">
        <v>17</v>
      </c>
      <c r="F495" s="16">
        <v>5.5</v>
      </c>
      <c r="G495" s="16">
        <v>0</v>
      </c>
      <c r="H495" s="17">
        <v>1925</v>
      </c>
      <c r="I495" s="17">
        <v>1925</v>
      </c>
      <c r="J495" s="17">
        <f t="shared" si="43"/>
        <v>10587.5</v>
      </c>
      <c r="K495" s="28">
        <v>0</v>
      </c>
      <c r="L495" s="10">
        <f t="shared" si="44"/>
        <v>10587.5</v>
      </c>
      <c r="M495" s="18">
        <f t="shared" si="45"/>
        <v>0</v>
      </c>
    </row>
    <row r="496" spans="1:13" x14ac:dyDescent="0.25">
      <c r="A496" s="27" t="s">
        <v>14</v>
      </c>
      <c r="B496" s="33">
        <v>45009</v>
      </c>
      <c r="C496" s="19">
        <v>79727</v>
      </c>
      <c r="D496" s="15" t="s">
        <v>15</v>
      </c>
      <c r="E496" s="16" t="s">
        <v>17</v>
      </c>
      <c r="F496" s="16">
        <v>26</v>
      </c>
      <c r="G496" s="16">
        <v>0</v>
      </c>
      <c r="H496" s="17">
        <v>1925</v>
      </c>
      <c r="I496" s="17">
        <v>1925</v>
      </c>
      <c r="J496" s="17">
        <f t="shared" si="43"/>
        <v>50050</v>
      </c>
      <c r="K496" s="28">
        <v>0</v>
      </c>
      <c r="L496" s="10">
        <f t="shared" si="44"/>
        <v>50050</v>
      </c>
      <c r="M496" s="18">
        <f t="shared" si="45"/>
        <v>0</v>
      </c>
    </row>
    <row r="497" spans="1:13" x14ac:dyDescent="0.25">
      <c r="A497" s="27" t="s">
        <v>14</v>
      </c>
      <c r="B497" s="33">
        <v>45009</v>
      </c>
      <c r="C497" s="19">
        <v>79728</v>
      </c>
      <c r="D497" s="15" t="s">
        <v>15</v>
      </c>
      <c r="E497" s="16" t="s">
        <v>20</v>
      </c>
      <c r="F497" s="16">
        <v>10</v>
      </c>
      <c r="G497" s="16">
        <v>0</v>
      </c>
      <c r="H497" s="17">
        <v>1764</v>
      </c>
      <c r="I497" s="17">
        <v>1764</v>
      </c>
      <c r="J497" s="17">
        <f t="shared" si="43"/>
        <v>17640</v>
      </c>
      <c r="K497" s="28">
        <v>0</v>
      </c>
      <c r="L497" s="10">
        <f t="shared" si="44"/>
        <v>17640</v>
      </c>
      <c r="M497" s="18">
        <f t="shared" si="45"/>
        <v>0</v>
      </c>
    </row>
    <row r="498" spans="1:13" x14ac:dyDescent="0.25">
      <c r="A498" s="27" t="s">
        <v>14</v>
      </c>
      <c r="B498" s="33">
        <v>45010</v>
      </c>
      <c r="C498" s="19">
        <v>79729</v>
      </c>
      <c r="D498" s="15" t="s">
        <v>15</v>
      </c>
      <c r="E498" s="16" t="s">
        <v>20</v>
      </c>
      <c r="F498" s="16">
        <v>21</v>
      </c>
      <c r="G498" s="16">
        <v>0</v>
      </c>
      <c r="H498" s="17">
        <v>1764</v>
      </c>
      <c r="I498" s="17">
        <v>1764</v>
      </c>
      <c r="J498" s="17">
        <f t="shared" si="43"/>
        <v>37044</v>
      </c>
      <c r="K498" s="28">
        <v>0</v>
      </c>
      <c r="L498" s="10">
        <f t="shared" si="44"/>
        <v>37044</v>
      </c>
      <c r="M498" s="18">
        <f t="shared" si="45"/>
        <v>0</v>
      </c>
    </row>
    <row r="499" spans="1:13" x14ac:dyDescent="0.25">
      <c r="A499" s="27" t="s">
        <v>14</v>
      </c>
      <c r="B499" s="33">
        <v>45010</v>
      </c>
      <c r="C499" s="19">
        <v>79730</v>
      </c>
      <c r="D499" s="15" t="s">
        <v>15</v>
      </c>
      <c r="E499" s="16" t="s">
        <v>20</v>
      </c>
      <c r="F499" s="16">
        <v>19</v>
      </c>
      <c r="G499" s="16">
        <v>0</v>
      </c>
      <c r="H499" s="17">
        <v>1764</v>
      </c>
      <c r="I499" s="17">
        <v>1764</v>
      </c>
      <c r="J499" s="17">
        <f t="shared" si="43"/>
        <v>33516</v>
      </c>
      <c r="K499" s="28">
        <f>+J499*0.16</f>
        <v>5362.56</v>
      </c>
      <c r="L499" s="10">
        <f t="shared" si="44"/>
        <v>0</v>
      </c>
      <c r="M499" s="18">
        <f t="shared" si="45"/>
        <v>38878.559999999998</v>
      </c>
    </row>
    <row r="500" spans="1:13" x14ac:dyDescent="0.25">
      <c r="A500" s="27" t="s">
        <v>14</v>
      </c>
      <c r="B500" s="33">
        <v>45010</v>
      </c>
      <c r="C500" s="19">
        <v>79731</v>
      </c>
      <c r="D500" s="15" t="s">
        <v>15</v>
      </c>
      <c r="E500" s="16" t="s">
        <v>30</v>
      </c>
      <c r="F500" s="16">
        <v>6</v>
      </c>
      <c r="G500" s="16">
        <v>6</v>
      </c>
      <c r="H500" s="17">
        <f>285+1925</f>
        <v>2210</v>
      </c>
      <c r="I500" s="17">
        <v>1925</v>
      </c>
      <c r="J500" s="17">
        <f t="shared" si="43"/>
        <v>13260</v>
      </c>
      <c r="K500" s="28">
        <v>0</v>
      </c>
      <c r="L500" s="10">
        <f t="shared" si="44"/>
        <v>13260</v>
      </c>
      <c r="M500" s="18">
        <f t="shared" si="45"/>
        <v>0</v>
      </c>
    </row>
    <row r="501" spans="1:13" x14ac:dyDescent="0.25">
      <c r="A501" s="27" t="s">
        <v>14</v>
      </c>
      <c r="B501" s="33">
        <v>45010</v>
      </c>
      <c r="C501" s="19">
        <v>79731</v>
      </c>
      <c r="D501" s="15" t="s">
        <v>15</v>
      </c>
      <c r="E501" s="16" t="s">
        <v>20</v>
      </c>
      <c r="F501" s="16">
        <v>6</v>
      </c>
      <c r="G501" s="16">
        <v>0</v>
      </c>
      <c r="H501" s="17">
        <v>1764</v>
      </c>
      <c r="I501" s="17">
        <v>1764</v>
      </c>
      <c r="J501" s="17">
        <f t="shared" si="43"/>
        <v>10584</v>
      </c>
      <c r="K501" s="28">
        <v>0</v>
      </c>
      <c r="L501" s="10">
        <f t="shared" si="44"/>
        <v>10584</v>
      </c>
      <c r="M501" s="18">
        <f t="shared" si="45"/>
        <v>0</v>
      </c>
    </row>
    <row r="502" spans="1:13" x14ac:dyDescent="0.25">
      <c r="A502" s="27" t="s">
        <v>14</v>
      </c>
      <c r="B502" s="33">
        <v>45010</v>
      </c>
      <c r="C502" s="19">
        <v>79732</v>
      </c>
      <c r="D502" s="15" t="s">
        <v>15</v>
      </c>
      <c r="E502" s="16" t="s">
        <v>21</v>
      </c>
      <c r="F502" s="16">
        <v>9.5</v>
      </c>
      <c r="G502" s="16">
        <v>0</v>
      </c>
      <c r="H502" s="17">
        <v>1701</v>
      </c>
      <c r="I502" s="17">
        <v>1701</v>
      </c>
      <c r="J502" s="17">
        <f t="shared" si="43"/>
        <v>16159.5</v>
      </c>
      <c r="K502" s="28">
        <v>0</v>
      </c>
      <c r="L502" s="10">
        <f t="shared" si="44"/>
        <v>16159.5</v>
      </c>
      <c r="M502" s="18">
        <f t="shared" si="45"/>
        <v>0</v>
      </c>
    </row>
    <row r="503" spans="1:13" x14ac:dyDescent="0.25">
      <c r="A503" s="27" t="s">
        <v>14</v>
      </c>
      <c r="B503" s="33">
        <v>45010</v>
      </c>
      <c r="C503" s="19">
        <v>79733</v>
      </c>
      <c r="D503" s="15" t="s">
        <v>15</v>
      </c>
      <c r="E503" s="16" t="s">
        <v>20</v>
      </c>
      <c r="F503" s="16">
        <v>4.5</v>
      </c>
      <c r="G503" s="16">
        <v>0</v>
      </c>
      <c r="H503" s="17">
        <v>1764</v>
      </c>
      <c r="I503" s="17">
        <v>1764</v>
      </c>
      <c r="J503" s="17">
        <f t="shared" si="43"/>
        <v>7938</v>
      </c>
      <c r="K503" s="28">
        <v>0</v>
      </c>
      <c r="L503" s="10">
        <f t="shared" si="44"/>
        <v>7938</v>
      </c>
      <c r="M503" s="18">
        <f t="shared" si="45"/>
        <v>0</v>
      </c>
    </row>
    <row r="504" spans="1:13" x14ac:dyDescent="0.25">
      <c r="A504" s="27" t="s">
        <v>24</v>
      </c>
      <c r="B504" s="13">
        <v>45013</v>
      </c>
      <c r="C504" s="19">
        <v>79734</v>
      </c>
      <c r="D504" s="15" t="s">
        <v>18</v>
      </c>
      <c r="E504" s="16" t="s">
        <v>20</v>
      </c>
      <c r="F504" s="16">
        <v>15</v>
      </c>
      <c r="G504" s="16">
        <v>0</v>
      </c>
      <c r="H504" s="17">
        <v>1727</v>
      </c>
      <c r="I504" s="17">
        <v>1727</v>
      </c>
      <c r="J504" s="17">
        <f t="shared" si="43"/>
        <v>25905</v>
      </c>
      <c r="K504" s="28">
        <f>+J504*0.16</f>
        <v>4144.8</v>
      </c>
      <c r="L504" s="10">
        <f t="shared" si="44"/>
        <v>0</v>
      </c>
      <c r="M504" s="18">
        <f t="shared" si="45"/>
        <v>30049.8</v>
      </c>
    </row>
    <row r="505" spans="1:13" x14ac:dyDescent="0.25">
      <c r="A505" s="27" t="s">
        <v>24</v>
      </c>
      <c r="B505" s="13">
        <v>45012</v>
      </c>
      <c r="C505" s="19">
        <v>79735</v>
      </c>
      <c r="D505" s="15" t="s">
        <v>18</v>
      </c>
      <c r="E505" s="16" t="s">
        <v>20</v>
      </c>
      <c r="F505" s="16">
        <v>5</v>
      </c>
      <c r="G505" s="16">
        <v>0</v>
      </c>
      <c r="H505" s="17">
        <v>1727</v>
      </c>
      <c r="I505" s="17">
        <v>1727</v>
      </c>
      <c r="J505" s="17">
        <f t="shared" si="43"/>
        <v>8635</v>
      </c>
      <c r="K505" s="28">
        <f>+J505*0.16</f>
        <v>1381.6000000000001</v>
      </c>
      <c r="L505" s="10">
        <f t="shared" si="44"/>
        <v>0</v>
      </c>
      <c r="M505" s="18">
        <f t="shared" si="45"/>
        <v>10016.6</v>
      </c>
    </row>
    <row r="506" spans="1:13" x14ac:dyDescent="0.25">
      <c r="A506" s="27" t="s">
        <v>24</v>
      </c>
      <c r="B506" s="13">
        <v>45012</v>
      </c>
      <c r="C506" s="19">
        <v>79738</v>
      </c>
      <c r="D506" s="15" t="s">
        <v>15</v>
      </c>
      <c r="E506" s="16" t="s">
        <v>16</v>
      </c>
      <c r="F506" s="16">
        <v>14</v>
      </c>
      <c r="G506" s="16">
        <v>0</v>
      </c>
      <c r="H506" s="17">
        <v>1829</v>
      </c>
      <c r="I506" s="17">
        <v>1829</v>
      </c>
      <c r="J506" s="17">
        <f t="shared" si="43"/>
        <v>25606</v>
      </c>
      <c r="K506" s="28">
        <v>0</v>
      </c>
      <c r="L506" s="10">
        <f t="shared" si="44"/>
        <v>25606</v>
      </c>
      <c r="M506" s="18">
        <f t="shared" si="45"/>
        <v>0</v>
      </c>
    </row>
    <row r="507" spans="1:13" x14ac:dyDescent="0.25">
      <c r="A507" s="27" t="s">
        <v>22</v>
      </c>
      <c r="B507" s="33">
        <v>45012</v>
      </c>
      <c r="C507" s="19">
        <v>79775</v>
      </c>
      <c r="D507" s="15" t="s">
        <v>15</v>
      </c>
      <c r="E507" s="16" t="s">
        <v>20</v>
      </c>
      <c r="F507" s="16">
        <v>6</v>
      </c>
      <c r="G507" s="16">
        <v>0</v>
      </c>
      <c r="H507" s="17">
        <v>1764</v>
      </c>
      <c r="I507" s="17">
        <v>1764</v>
      </c>
      <c r="J507" s="17">
        <f t="shared" si="43"/>
        <v>10584</v>
      </c>
      <c r="K507" s="28">
        <f>+J507*0.16</f>
        <v>1693.44</v>
      </c>
      <c r="L507" s="10">
        <f t="shared" si="44"/>
        <v>0</v>
      </c>
      <c r="M507" s="18">
        <f t="shared" si="45"/>
        <v>12277.44</v>
      </c>
    </row>
    <row r="508" spans="1:13" x14ac:dyDescent="0.25">
      <c r="A508" s="27" t="s">
        <v>24</v>
      </c>
      <c r="B508" s="13">
        <v>45012</v>
      </c>
      <c r="C508" s="19">
        <v>79776</v>
      </c>
      <c r="D508" s="15" t="s">
        <v>15</v>
      </c>
      <c r="E508" s="16" t="s">
        <v>20</v>
      </c>
      <c r="F508" s="16">
        <v>6</v>
      </c>
      <c r="G508" s="16">
        <v>0</v>
      </c>
      <c r="H508" s="17">
        <v>1764</v>
      </c>
      <c r="I508" s="17">
        <v>1764</v>
      </c>
      <c r="J508" s="17">
        <f t="shared" si="43"/>
        <v>10584</v>
      </c>
      <c r="K508" s="28">
        <f>+J508*0.16</f>
        <v>1693.44</v>
      </c>
      <c r="L508" s="10">
        <f t="shared" si="44"/>
        <v>0</v>
      </c>
      <c r="M508" s="18">
        <f t="shared" si="45"/>
        <v>12277.44</v>
      </c>
    </row>
    <row r="509" spans="1:13" x14ac:dyDescent="0.25">
      <c r="A509" s="27" t="s">
        <v>22</v>
      </c>
      <c r="B509" s="33">
        <v>45012</v>
      </c>
      <c r="C509" s="19">
        <v>79777</v>
      </c>
      <c r="D509" s="15" t="s">
        <v>15</v>
      </c>
      <c r="E509" s="16" t="s">
        <v>37</v>
      </c>
      <c r="F509" s="16">
        <v>91</v>
      </c>
      <c r="G509" s="16">
        <v>91</v>
      </c>
      <c r="H509" s="17">
        <v>2371</v>
      </c>
      <c r="I509" s="17">
        <v>2086</v>
      </c>
      <c r="J509" s="17">
        <f t="shared" si="43"/>
        <v>215761</v>
      </c>
      <c r="K509" s="28">
        <v>0</v>
      </c>
      <c r="L509" s="10">
        <f t="shared" si="44"/>
        <v>215761</v>
      </c>
      <c r="M509" s="18">
        <f t="shared" si="45"/>
        <v>0</v>
      </c>
    </row>
    <row r="510" spans="1:13" x14ac:dyDescent="0.25">
      <c r="A510" s="27" t="s">
        <v>24</v>
      </c>
      <c r="B510" s="13">
        <v>45012</v>
      </c>
      <c r="C510" s="19">
        <v>79778</v>
      </c>
      <c r="D510" s="15" t="s">
        <v>15</v>
      </c>
      <c r="E510" s="16" t="s">
        <v>37</v>
      </c>
      <c r="F510" s="16">
        <v>28</v>
      </c>
      <c r="G510" s="16">
        <v>28</v>
      </c>
      <c r="H510" s="17">
        <v>2371</v>
      </c>
      <c r="I510" s="17">
        <v>2086</v>
      </c>
      <c r="J510" s="17">
        <f t="shared" si="43"/>
        <v>66388</v>
      </c>
      <c r="K510" s="28">
        <v>0</v>
      </c>
      <c r="L510" s="10">
        <f t="shared" si="44"/>
        <v>66388</v>
      </c>
      <c r="M510" s="18">
        <f t="shared" si="45"/>
        <v>0</v>
      </c>
    </row>
    <row r="511" spans="1:13" x14ac:dyDescent="0.25">
      <c r="A511" s="27" t="s">
        <v>22</v>
      </c>
      <c r="B511" s="13">
        <v>45015</v>
      </c>
      <c r="C511" s="19">
        <v>79785</v>
      </c>
      <c r="D511" s="15" t="s">
        <v>33</v>
      </c>
      <c r="E511" s="16" t="s">
        <v>21</v>
      </c>
      <c r="F511" s="16">
        <v>9</v>
      </c>
      <c r="G511" s="16">
        <v>0</v>
      </c>
      <c r="H511" s="17">
        <v>1701</v>
      </c>
      <c r="I511" s="17">
        <v>1701</v>
      </c>
      <c r="J511" s="17">
        <f t="shared" si="43"/>
        <v>15309</v>
      </c>
      <c r="K511" s="28">
        <f>+J511*0.16</f>
        <v>2449.44</v>
      </c>
      <c r="L511" s="10">
        <f t="shared" si="44"/>
        <v>0</v>
      </c>
      <c r="M511" s="18">
        <f t="shared" si="45"/>
        <v>17758.439999999999</v>
      </c>
    </row>
    <row r="512" spans="1:13" x14ac:dyDescent="0.25">
      <c r="A512" s="27" t="s">
        <v>22</v>
      </c>
      <c r="B512" s="13">
        <v>45016</v>
      </c>
      <c r="C512" s="19">
        <v>79786</v>
      </c>
      <c r="D512" s="15" t="s">
        <v>15</v>
      </c>
      <c r="E512" s="16" t="s">
        <v>21</v>
      </c>
      <c r="F512" s="16">
        <v>6.5</v>
      </c>
      <c r="G512" s="16">
        <v>0</v>
      </c>
      <c r="H512" s="17">
        <v>1701</v>
      </c>
      <c r="I512" s="17">
        <v>1701</v>
      </c>
      <c r="J512" s="17">
        <f t="shared" si="43"/>
        <v>11056.5</v>
      </c>
      <c r="K512" s="28">
        <f>+J512*0.16</f>
        <v>1769.04</v>
      </c>
      <c r="L512" s="10">
        <f t="shared" si="44"/>
        <v>0</v>
      </c>
      <c r="M512" s="18">
        <f t="shared" si="45"/>
        <v>12825.54</v>
      </c>
    </row>
    <row r="513" spans="1:13" x14ac:dyDescent="0.25">
      <c r="A513" s="27" t="s">
        <v>14</v>
      </c>
      <c r="B513" s="13">
        <v>45015</v>
      </c>
      <c r="C513" s="19">
        <v>79789</v>
      </c>
      <c r="D513" s="15" t="s">
        <v>15</v>
      </c>
      <c r="E513" s="16" t="s">
        <v>30</v>
      </c>
      <c r="F513" s="16">
        <v>24</v>
      </c>
      <c r="G513" s="16">
        <v>24</v>
      </c>
      <c r="H513" s="17">
        <f>1925+285</f>
        <v>2210</v>
      </c>
      <c r="I513" s="17">
        <v>1925</v>
      </c>
      <c r="J513" s="17">
        <f t="shared" si="43"/>
        <v>53040</v>
      </c>
      <c r="K513" s="28">
        <v>0</v>
      </c>
      <c r="L513" s="10">
        <f t="shared" si="44"/>
        <v>53040</v>
      </c>
      <c r="M513" s="18">
        <f t="shared" si="45"/>
        <v>0</v>
      </c>
    </row>
    <row r="514" spans="1:13" x14ac:dyDescent="0.25">
      <c r="A514" s="27" t="s">
        <v>22</v>
      </c>
      <c r="B514" s="13">
        <v>45013</v>
      </c>
      <c r="C514" s="19">
        <v>79790</v>
      </c>
      <c r="D514" s="15" t="s">
        <v>15</v>
      </c>
      <c r="E514" s="16" t="s">
        <v>20</v>
      </c>
      <c r="F514" s="16">
        <v>6</v>
      </c>
      <c r="G514" s="16">
        <v>0</v>
      </c>
      <c r="H514" s="17">
        <v>1764</v>
      </c>
      <c r="I514" s="17">
        <v>1764</v>
      </c>
      <c r="J514" s="17">
        <f t="shared" si="43"/>
        <v>10584</v>
      </c>
      <c r="K514" s="28">
        <f t="shared" ref="K514:K519" si="47">+J514*0.16</f>
        <v>1693.44</v>
      </c>
      <c r="L514" s="10">
        <f t="shared" si="44"/>
        <v>0</v>
      </c>
      <c r="M514" s="18">
        <f t="shared" si="45"/>
        <v>12277.44</v>
      </c>
    </row>
    <row r="515" spans="1:13" x14ac:dyDescent="0.25">
      <c r="A515" s="27" t="s">
        <v>22</v>
      </c>
      <c r="B515" s="13">
        <v>45015</v>
      </c>
      <c r="C515" s="19">
        <v>79791</v>
      </c>
      <c r="D515" s="15" t="s">
        <v>15</v>
      </c>
      <c r="E515" s="16" t="s">
        <v>20</v>
      </c>
      <c r="F515" s="16">
        <v>6</v>
      </c>
      <c r="G515" s="16">
        <v>0</v>
      </c>
      <c r="H515" s="17">
        <v>1764</v>
      </c>
      <c r="I515" s="17">
        <v>1764</v>
      </c>
      <c r="J515" s="17">
        <f t="shared" si="43"/>
        <v>10584</v>
      </c>
      <c r="K515" s="28">
        <f t="shared" si="47"/>
        <v>1693.44</v>
      </c>
      <c r="L515" s="10">
        <f t="shared" si="44"/>
        <v>0</v>
      </c>
      <c r="M515" s="18">
        <f t="shared" si="45"/>
        <v>12277.44</v>
      </c>
    </row>
    <row r="516" spans="1:13" x14ac:dyDescent="0.25">
      <c r="A516" s="27" t="s">
        <v>22</v>
      </c>
      <c r="B516" s="13">
        <v>45013</v>
      </c>
      <c r="C516" s="19">
        <v>79792</v>
      </c>
      <c r="D516" s="15" t="s">
        <v>15</v>
      </c>
      <c r="E516" s="16" t="s">
        <v>21</v>
      </c>
      <c r="F516" s="16">
        <v>11</v>
      </c>
      <c r="G516" s="16">
        <v>0</v>
      </c>
      <c r="H516" s="17">
        <v>1901.79</v>
      </c>
      <c r="I516" s="17">
        <v>1701</v>
      </c>
      <c r="J516" s="17">
        <f t="shared" si="43"/>
        <v>20919.689999999999</v>
      </c>
      <c r="K516" s="28">
        <f t="shared" si="47"/>
        <v>3347.1504</v>
      </c>
      <c r="L516" s="10">
        <f t="shared" si="44"/>
        <v>0</v>
      </c>
      <c r="M516" s="18">
        <f t="shared" si="45"/>
        <v>24266.840399999997</v>
      </c>
    </row>
    <row r="517" spans="1:13" x14ac:dyDescent="0.25">
      <c r="A517" s="27" t="s">
        <v>22</v>
      </c>
      <c r="B517" s="13">
        <v>45013</v>
      </c>
      <c r="C517" s="19">
        <v>79793</v>
      </c>
      <c r="D517" s="15" t="s">
        <v>15</v>
      </c>
      <c r="E517" s="16" t="s">
        <v>17</v>
      </c>
      <c r="F517" s="16">
        <v>5</v>
      </c>
      <c r="G517" s="16">
        <v>0</v>
      </c>
      <c r="H517" s="17">
        <v>2088.2399999999998</v>
      </c>
      <c r="I517" s="17">
        <v>1925</v>
      </c>
      <c r="J517" s="17">
        <f t="shared" si="43"/>
        <v>10441.199999999999</v>
      </c>
      <c r="K517" s="28">
        <f t="shared" si="47"/>
        <v>1670.5919999999999</v>
      </c>
      <c r="L517" s="10">
        <f t="shared" si="44"/>
        <v>0</v>
      </c>
      <c r="M517" s="18">
        <f t="shared" si="45"/>
        <v>12111.791999999999</v>
      </c>
    </row>
    <row r="518" spans="1:13" x14ac:dyDescent="0.25">
      <c r="A518" s="27" t="s">
        <v>22</v>
      </c>
      <c r="B518" s="13">
        <v>45015</v>
      </c>
      <c r="C518" s="19">
        <v>79795</v>
      </c>
      <c r="D518" s="15" t="s">
        <v>18</v>
      </c>
      <c r="E518" s="16" t="s">
        <v>26</v>
      </c>
      <c r="F518" s="16">
        <v>7.5</v>
      </c>
      <c r="G518" s="16">
        <v>7.5</v>
      </c>
      <c r="H518" s="17">
        <v>1990</v>
      </c>
      <c r="I518" s="17">
        <v>1727</v>
      </c>
      <c r="J518" s="17">
        <f t="shared" si="43"/>
        <v>14925</v>
      </c>
      <c r="K518" s="28">
        <f t="shared" si="47"/>
        <v>2388</v>
      </c>
      <c r="L518" s="10">
        <f t="shared" si="44"/>
        <v>0</v>
      </c>
      <c r="M518" s="18">
        <f t="shared" si="45"/>
        <v>17313</v>
      </c>
    </row>
    <row r="519" spans="1:13" x14ac:dyDescent="0.25">
      <c r="A519" s="27" t="s">
        <v>24</v>
      </c>
      <c r="B519" s="13">
        <v>45013</v>
      </c>
      <c r="C519" s="19">
        <v>79798</v>
      </c>
      <c r="D519" s="15" t="s">
        <v>15</v>
      </c>
      <c r="E519" s="16" t="s">
        <v>17</v>
      </c>
      <c r="F519" s="16">
        <v>3</v>
      </c>
      <c r="G519" s="16">
        <v>0</v>
      </c>
      <c r="H519" s="17">
        <f>7551/3</f>
        <v>2517</v>
      </c>
      <c r="I519" s="17">
        <v>1925</v>
      </c>
      <c r="J519" s="17">
        <f t="shared" si="43"/>
        <v>7551</v>
      </c>
      <c r="K519" s="28">
        <f t="shared" si="47"/>
        <v>1208.1600000000001</v>
      </c>
      <c r="L519" s="10">
        <f t="shared" si="44"/>
        <v>0</v>
      </c>
      <c r="M519" s="18">
        <f t="shared" si="45"/>
        <v>8759.16</v>
      </c>
    </row>
    <row r="520" spans="1:13" x14ac:dyDescent="0.25">
      <c r="A520" s="27" t="s">
        <v>22</v>
      </c>
      <c r="B520" s="13">
        <v>45013</v>
      </c>
      <c r="C520" s="19">
        <v>79801</v>
      </c>
      <c r="D520" s="15" t="s">
        <v>15</v>
      </c>
      <c r="E520" s="16" t="s">
        <v>19</v>
      </c>
      <c r="F520" s="16">
        <v>4</v>
      </c>
      <c r="G520" s="16">
        <v>0</v>
      </c>
      <c r="H520" s="17">
        <v>1555</v>
      </c>
      <c r="I520" s="17">
        <v>1555</v>
      </c>
      <c r="J520" s="17">
        <f t="shared" si="43"/>
        <v>6220</v>
      </c>
      <c r="K520" s="28">
        <v>0</v>
      </c>
      <c r="L520" s="10">
        <f t="shared" si="44"/>
        <v>6220</v>
      </c>
      <c r="M520" s="18">
        <f t="shared" si="45"/>
        <v>0</v>
      </c>
    </row>
    <row r="521" spans="1:13" x14ac:dyDescent="0.25">
      <c r="A521" s="27" t="s">
        <v>14</v>
      </c>
      <c r="B521" s="33">
        <v>45012</v>
      </c>
      <c r="C521" s="19">
        <v>79802</v>
      </c>
      <c r="D521" s="15" t="s">
        <v>15</v>
      </c>
      <c r="E521" s="16" t="s">
        <v>17</v>
      </c>
      <c r="F521" s="16">
        <v>13.5</v>
      </c>
      <c r="G521" s="16">
        <v>0</v>
      </c>
      <c r="H521" s="17">
        <v>1925</v>
      </c>
      <c r="I521" s="17">
        <v>1925</v>
      </c>
      <c r="J521" s="17">
        <f t="shared" si="43"/>
        <v>25987.5</v>
      </c>
      <c r="K521" s="28">
        <v>0</v>
      </c>
      <c r="L521" s="10">
        <f t="shared" si="44"/>
        <v>25987.5</v>
      </c>
      <c r="M521" s="18">
        <f t="shared" si="45"/>
        <v>0</v>
      </c>
    </row>
    <row r="522" spans="1:13" x14ac:dyDescent="0.25">
      <c r="A522" s="27" t="s">
        <v>14</v>
      </c>
      <c r="B522" s="33">
        <v>45012</v>
      </c>
      <c r="C522" s="19">
        <v>79803</v>
      </c>
      <c r="D522" s="15" t="s">
        <v>23</v>
      </c>
      <c r="E522" s="16" t="s">
        <v>21</v>
      </c>
      <c r="F522" s="16">
        <v>4</v>
      </c>
      <c r="G522" s="16">
        <v>0</v>
      </c>
      <c r="H522" s="17">
        <v>1701</v>
      </c>
      <c r="I522" s="17">
        <v>1701</v>
      </c>
      <c r="J522" s="17">
        <f t="shared" si="43"/>
        <v>6804</v>
      </c>
      <c r="K522" s="28">
        <f>+J522*0.16</f>
        <v>1088.6400000000001</v>
      </c>
      <c r="L522" s="10">
        <f t="shared" si="44"/>
        <v>0</v>
      </c>
      <c r="M522" s="18">
        <f t="shared" si="45"/>
        <v>7892.64</v>
      </c>
    </row>
    <row r="523" spans="1:13" x14ac:dyDescent="0.25">
      <c r="A523" s="27" t="s">
        <v>14</v>
      </c>
      <c r="B523" s="33">
        <v>45012</v>
      </c>
      <c r="C523" s="19">
        <v>79804</v>
      </c>
      <c r="D523" s="15" t="s">
        <v>15</v>
      </c>
      <c r="E523" s="16" t="s">
        <v>19</v>
      </c>
      <c r="F523" s="16">
        <v>42</v>
      </c>
      <c r="G523" s="16">
        <v>0</v>
      </c>
      <c r="H523" s="17">
        <v>1555</v>
      </c>
      <c r="I523" s="17">
        <v>1555</v>
      </c>
      <c r="J523" s="17">
        <f t="shared" ref="J523:J582" si="48">+H523*F523</f>
        <v>65310</v>
      </c>
      <c r="K523" s="28">
        <v>0</v>
      </c>
      <c r="L523" s="10">
        <f t="shared" ref="L523:L586" si="49">IF(K523&gt;0,0,J523)</f>
        <v>65310</v>
      </c>
      <c r="M523" s="18">
        <f t="shared" ref="M523:M586" si="50">IF(K523=0,0,L523+J523+K523)</f>
        <v>0</v>
      </c>
    </row>
    <row r="524" spans="1:13" x14ac:dyDescent="0.25">
      <c r="A524" s="27" t="s">
        <v>14</v>
      </c>
      <c r="B524" s="33">
        <v>45012</v>
      </c>
      <c r="C524" s="19">
        <v>79805</v>
      </c>
      <c r="D524" s="15" t="s">
        <v>15</v>
      </c>
      <c r="E524" s="16" t="s">
        <v>21</v>
      </c>
      <c r="F524" s="16">
        <v>5.5</v>
      </c>
      <c r="G524" s="16">
        <v>0</v>
      </c>
      <c r="H524" s="17">
        <v>1701</v>
      </c>
      <c r="I524" s="17">
        <v>1701</v>
      </c>
      <c r="J524" s="17">
        <f t="shared" si="48"/>
        <v>9355.5</v>
      </c>
      <c r="K524" s="28">
        <v>0</v>
      </c>
      <c r="L524" s="10">
        <f t="shared" si="49"/>
        <v>9355.5</v>
      </c>
      <c r="M524" s="18">
        <f t="shared" si="50"/>
        <v>0</v>
      </c>
    </row>
    <row r="525" spans="1:13" x14ac:dyDescent="0.25">
      <c r="A525" s="27" t="s">
        <v>14</v>
      </c>
      <c r="B525" s="33">
        <v>45012</v>
      </c>
      <c r="C525" s="19">
        <v>79806</v>
      </c>
      <c r="D525" s="15" t="s">
        <v>15</v>
      </c>
      <c r="E525" s="16" t="s">
        <v>46</v>
      </c>
      <c r="F525" s="16">
        <v>16</v>
      </c>
      <c r="G525" s="16">
        <v>16</v>
      </c>
      <c r="H525" s="17">
        <f>1925+285</f>
        <v>2210</v>
      </c>
      <c r="I525" s="17">
        <v>1925</v>
      </c>
      <c r="J525" s="17">
        <f t="shared" si="48"/>
        <v>35360</v>
      </c>
      <c r="K525" s="28">
        <v>0</v>
      </c>
      <c r="L525" s="10">
        <f t="shared" si="49"/>
        <v>35360</v>
      </c>
      <c r="M525" s="18">
        <f t="shared" si="50"/>
        <v>0</v>
      </c>
    </row>
    <row r="526" spans="1:13" x14ac:dyDescent="0.25">
      <c r="A526" s="27" t="s">
        <v>14</v>
      </c>
      <c r="B526" s="33">
        <v>45012</v>
      </c>
      <c r="C526" s="19">
        <v>79807</v>
      </c>
      <c r="D526" s="15" t="s">
        <v>15</v>
      </c>
      <c r="E526" s="16" t="s">
        <v>20</v>
      </c>
      <c r="F526" s="16">
        <v>5</v>
      </c>
      <c r="G526" s="16">
        <v>0</v>
      </c>
      <c r="H526" s="17">
        <v>1764</v>
      </c>
      <c r="I526" s="17">
        <v>1764</v>
      </c>
      <c r="J526" s="17">
        <f t="shared" si="48"/>
        <v>8820</v>
      </c>
      <c r="K526" s="28">
        <v>0</v>
      </c>
      <c r="L526" s="10">
        <f t="shared" si="49"/>
        <v>8820</v>
      </c>
      <c r="M526" s="18">
        <f t="shared" si="50"/>
        <v>0</v>
      </c>
    </row>
    <row r="527" spans="1:13" x14ac:dyDescent="0.25">
      <c r="A527" s="27" t="s">
        <v>22</v>
      </c>
      <c r="B527" s="13">
        <v>45013</v>
      </c>
      <c r="C527" s="19">
        <v>79809</v>
      </c>
      <c r="D527" s="15" t="s">
        <v>34</v>
      </c>
      <c r="E527" s="16" t="s">
        <v>17</v>
      </c>
      <c r="F527" s="16">
        <v>5</v>
      </c>
      <c r="G527" s="16">
        <v>0</v>
      </c>
      <c r="H527" s="17">
        <v>1925</v>
      </c>
      <c r="I527" s="17">
        <v>1925</v>
      </c>
      <c r="J527" s="17">
        <f t="shared" si="48"/>
        <v>9625</v>
      </c>
      <c r="K527" s="28">
        <f>+J527*0.16</f>
        <v>1540</v>
      </c>
      <c r="L527" s="10">
        <f t="shared" si="49"/>
        <v>0</v>
      </c>
      <c r="M527" s="18">
        <f t="shared" si="50"/>
        <v>11165</v>
      </c>
    </row>
    <row r="528" spans="1:13" x14ac:dyDescent="0.25">
      <c r="A528" s="27" t="s">
        <v>24</v>
      </c>
      <c r="B528" s="13">
        <v>45013</v>
      </c>
      <c r="C528" s="19">
        <v>79812</v>
      </c>
      <c r="D528" s="15" t="s">
        <v>15</v>
      </c>
      <c r="E528" s="16" t="s">
        <v>26</v>
      </c>
      <c r="F528" s="16">
        <v>9</v>
      </c>
      <c r="G528" s="16">
        <v>9</v>
      </c>
      <c r="H528" s="17">
        <v>2080.67</v>
      </c>
      <c r="I528" s="17">
        <v>1764</v>
      </c>
      <c r="J528" s="17">
        <f t="shared" si="48"/>
        <v>18726.03</v>
      </c>
      <c r="K528" s="28">
        <v>0</v>
      </c>
      <c r="L528" s="10">
        <f t="shared" si="49"/>
        <v>18726.03</v>
      </c>
      <c r="M528" s="18">
        <f t="shared" si="50"/>
        <v>0</v>
      </c>
    </row>
    <row r="529" spans="1:13" x14ac:dyDescent="0.25">
      <c r="A529" s="27" t="s">
        <v>48</v>
      </c>
      <c r="B529" s="13">
        <v>45014</v>
      </c>
      <c r="C529" s="19">
        <v>79852</v>
      </c>
      <c r="D529" s="15" t="s">
        <v>18</v>
      </c>
      <c r="E529" s="16" t="s">
        <v>26</v>
      </c>
      <c r="F529" s="16">
        <v>3</v>
      </c>
      <c r="G529" s="16">
        <v>3</v>
      </c>
      <c r="H529" s="17">
        <v>1990</v>
      </c>
      <c r="I529" s="17">
        <v>1727</v>
      </c>
      <c r="J529" s="17">
        <f t="shared" si="48"/>
        <v>5970</v>
      </c>
      <c r="K529" s="28">
        <f t="shared" ref="K529:K534" si="51">+J529*0.16</f>
        <v>955.2</v>
      </c>
      <c r="L529" s="10">
        <f t="shared" si="49"/>
        <v>0</v>
      </c>
      <c r="M529" s="18">
        <f t="shared" si="50"/>
        <v>6925.2</v>
      </c>
    </row>
    <row r="530" spans="1:13" x14ac:dyDescent="0.25">
      <c r="A530" s="27" t="s">
        <v>48</v>
      </c>
      <c r="B530" s="13">
        <v>45014</v>
      </c>
      <c r="C530" s="19">
        <v>79854</v>
      </c>
      <c r="D530" s="15" t="s">
        <v>18</v>
      </c>
      <c r="E530" s="16" t="s">
        <v>26</v>
      </c>
      <c r="F530" s="16">
        <v>3</v>
      </c>
      <c r="G530" s="16">
        <v>3</v>
      </c>
      <c r="H530" s="17">
        <v>1990</v>
      </c>
      <c r="I530" s="17">
        <v>1727</v>
      </c>
      <c r="J530" s="17">
        <f t="shared" si="48"/>
        <v>5970</v>
      </c>
      <c r="K530" s="28">
        <f t="shared" si="51"/>
        <v>955.2</v>
      </c>
      <c r="L530" s="10">
        <f t="shared" si="49"/>
        <v>0</v>
      </c>
      <c r="M530" s="18">
        <f t="shared" si="50"/>
        <v>6925.2</v>
      </c>
    </row>
    <row r="531" spans="1:13" x14ac:dyDescent="0.25">
      <c r="A531" s="27" t="s">
        <v>48</v>
      </c>
      <c r="B531" s="13">
        <v>45014</v>
      </c>
      <c r="C531" s="19">
        <v>79855</v>
      </c>
      <c r="D531" s="15" t="s">
        <v>18</v>
      </c>
      <c r="E531" s="16" t="s">
        <v>20</v>
      </c>
      <c r="F531" s="16">
        <v>9</v>
      </c>
      <c r="G531" s="16">
        <v>9</v>
      </c>
      <c r="H531" s="17">
        <v>1990</v>
      </c>
      <c r="I531" s="17">
        <v>1727</v>
      </c>
      <c r="J531" s="17">
        <f t="shared" si="48"/>
        <v>17910</v>
      </c>
      <c r="K531" s="28">
        <f t="shared" si="51"/>
        <v>2865.6</v>
      </c>
      <c r="L531" s="10">
        <f t="shared" si="49"/>
        <v>0</v>
      </c>
      <c r="M531" s="18">
        <f t="shared" si="50"/>
        <v>20775.599999999999</v>
      </c>
    </row>
    <row r="532" spans="1:13" x14ac:dyDescent="0.25">
      <c r="A532" s="27" t="s">
        <v>22</v>
      </c>
      <c r="B532" s="13">
        <v>45016</v>
      </c>
      <c r="C532" s="19">
        <v>79856</v>
      </c>
      <c r="D532" s="15" t="s">
        <v>18</v>
      </c>
      <c r="E532" s="16" t="s">
        <v>20</v>
      </c>
      <c r="F532" s="16">
        <v>4</v>
      </c>
      <c r="G532" s="16">
        <v>0</v>
      </c>
      <c r="H532" s="17">
        <v>1727</v>
      </c>
      <c r="I532" s="17">
        <v>1727</v>
      </c>
      <c r="J532" s="17">
        <f t="shared" si="48"/>
        <v>6908</v>
      </c>
      <c r="K532" s="28">
        <f t="shared" si="51"/>
        <v>1105.28</v>
      </c>
      <c r="L532" s="10">
        <f t="shared" si="49"/>
        <v>0</v>
      </c>
      <c r="M532" s="18">
        <f t="shared" si="50"/>
        <v>8013.28</v>
      </c>
    </row>
    <row r="533" spans="1:13" x14ac:dyDescent="0.25">
      <c r="A533" s="27" t="s">
        <v>22</v>
      </c>
      <c r="B533" s="13">
        <v>45015</v>
      </c>
      <c r="C533" s="19">
        <v>79858</v>
      </c>
      <c r="D533" s="15" t="s">
        <v>18</v>
      </c>
      <c r="E533" s="16" t="s">
        <v>20</v>
      </c>
      <c r="F533" s="16">
        <v>9</v>
      </c>
      <c r="G533" s="16">
        <v>0</v>
      </c>
      <c r="H533" s="17">
        <v>1727</v>
      </c>
      <c r="I533" s="17">
        <v>1727</v>
      </c>
      <c r="J533" s="17">
        <f t="shared" si="48"/>
        <v>15543</v>
      </c>
      <c r="K533" s="28">
        <f t="shared" si="51"/>
        <v>2486.88</v>
      </c>
      <c r="L533" s="10">
        <f t="shared" si="49"/>
        <v>0</v>
      </c>
      <c r="M533" s="18">
        <f t="shared" si="50"/>
        <v>18029.88</v>
      </c>
    </row>
    <row r="534" spans="1:13" x14ac:dyDescent="0.25">
      <c r="A534" s="27" t="s">
        <v>24</v>
      </c>
      <c r="B534" s="13">
        <v>45015</v>
      </c>
      <c r="C534" s="19">
        <v>79861</v>
      </c>
      <c r="D534" s="15" t="s">
        <v>18</v>
      </c>
      <c r="E534" s="16" t="s">
        <v>20</v>
      </c>
      <c r="F534" s="16">
        <v>5</v>
      </c>
      <c r="G534" s="16">
        <v>0</v>
      </c>
      <c r="H534" s="17">
        <v>1727</v>
      </c>
      <c r="I534" s="17">
        <v>1727</v>
      </c>
      <c r="J534" s="17">
        <f t="shared" si="48"/>
        <v>8635</v>
      </c>
      <c r="K534" s="28">
        <f t="shared" si="51"/>
        <v>1381.6000000000001</v>
      </c>
      <c r="L534" s="10">
        <f t="shared" si="49"/>
        <v>0</v>
      </c>
      <c r="M534" s="18">
        <f t="shared" si="50"/>
        <v>10016.6</v>
      </c>
    </row>
    <row r="535" spans="1:13" x14ac:dyDescent="0.25">
      <c r="A535" s="27" t="s">
        <v>24</v>
      </c>
      <c r="B535" s="13">
        <v>45014</v>
      </c>
      <c r="C535" s="19">
        <v>79862</v>
      </c>
      <c r="D535" s="15" t="s">
        <v>15</v>
      </c>
      <c r="E535" s="16" t="s">
        <v>49</v>
      </c>
      <c r="F535" s="16">
        <v>28</v>
      </c>
      <c r="G535" s="16">
        <v>0</v>
      </c>
      <c r="H535" s="17">
        <v>1764</v>
      </c>
      <c r="I535" s="17">
        <v>1764</v>
      </c>
      <c r="J535" s="17">
        <f t="shared" si="48"/>
        <v>49392</v>
      </c>
      <c r="K535" s="28">
        <v>0</v>
      </c>
      <c r="L535" s="10">
        <f t="shared" si="49"/>
        <v>49392</v>
      </c>
      <c r="M535" s="18">
        <f t="shared" si="50"/>
        <v>0</v>
      </c>
    </row>
    <row r="536" spans="1:13" x14ac:dyDescent="0.25">
      <c r="A536" s="27" t="s">
        <v>24</v>
      </c>
      <c r="B536" s="13">
        <v>45014</v>
      </c>
      <c r="C536" s="19">
        <v>79863</v>
      </c>
      <c r="D536" s="15" t="s">
        <v>15</v>
      </c>
      <c r="E536" s="16" t="s">
        <v>20</v>
      </c>
      <c r="F536" s="16">
        <v>14</v>
      </c>
      <c r="G536" s="16">
        <v>0</v>
      </c>
      <c r="H536" s="17">
        <v>1940</v>
      </c>
      <c r="I536" s="17">
        <v>1764</v>
      </c>
      <c r="J536" s="17">
        <f t="shared" si="48"/>
        <v>27160</v>
      </c>
      <c r="K536" s="28">
        <f>+J536*0.16</f>
        <v>4345.6000000000004</v>
      </c>
      <c r="L536" s="10">
        <f t="shared" si="49"/>
        <v>0</v>
      </c>
      <c r="M536" s="18">
        <f t="shared" si="50"/>
        <v>31505.599999999999</v>
      </c>
    </row>
    <row r="537" spans="1:13" x14ac:dyDescent="0.25">
      <c r="A537" s="27" t="s">
        <v>14</v>
      </c>
      <c r="B537" s="13">
        <v>45013</v>
      </c>
      <c r="C537" s="19">
        <v>79864</v>
      </c>
      <c r="D537" s="15" t="s">
        <v>15</v>
      </c>
      <c r="E537" s="16" t="s">
        <v>36</v>
      </c>
      <c r="F537" s="16">
        <v>6.5</v>
      </c>
      <c r="G537" s="16">
        <v>6.5</v>
      </c>
      <c r="H537" s="17">
        <f>17838.49/F537</f>
        <v>2744.3830769230772</v>
      </c>
      <c r="I537" s="17">
        <v>1925</v>
      </c>
      <c r="J537" s="17">
        <f t="shared" si="48"/>
        <v>17838.490000000002</v>
      </c>
      <c r="K537" s="28">
        <f>+J537*0.16</f>
        <v>2854.1584000000003</v>
      </c>
      <c r="L537" s="10">
        <f t="shared" si="49"/>
        <v>0</v>
      </c>
      <c r="M537" s="18">
        <f t="shared" si="50"/>
        <v>20692.648400000002</v>
      </c>
    </row>
    <row r="538" spans="1:13" x14ac:dyDescent="0.25">
      <c r="A538" s="27" t="s">
        <v>24</v>
      </c>
      <c r="B538" s="13">
        <v>45013</v>
      </c>
      <c r="C538" s="19">
        <v>79865</v>
      </c>
      <c r="D538" s="15" t="s">
        <v>15</v>
      </c>
      <c r="E538" s="16" t="s">
        <v>26</v>
      </c>
      <c r="F538" s="16">
        <v>9.5</v>
      </c>
      <c r="G538" s="16">
        <v>0</v>
      </c>
      <c r="H538" s="17">
        <v>1764</v>
      </c>
      <c r="I538" s="17">
        <v>1764</v>
      </c>
      <c r="J538" s="17">
        <f t="shared" si="48"/>
        <v>16758</v>
      </c>
      <c r="K538" s="28">
        <v>0</v>
      </c>
      <c r="L538" s="10">
        <f t="shared" si="49"/>
        <v>16758</v>
      </c>
      <c r="M538" s="18">
        <f t="shared" si="50"/>
        <v>0</v>
      </c>
    </row>
    <row r="539" spans="1:13" x14ac:dyDescent="0.25">
      <c r="A539" s="27" t="s">
        <v>48</v>
      </c>
      <c r="B539" s="13">
        <v>45014</v>
      </c>
      <c r="C539" s="19">
        <v>79867</v>
      </c>
      <c r="D539" s="15" t="s">
        <v>15</v>
      </c>
      <c r="E539" s="16" t="s">
        <v>17</v>
      </c>
      <c r="F539" s="16">
        <v>7</v>
      </c>
      <c r="G539" s="16">
        <v>0</v>
      </c>
      <c r="H539" s="17">
        <v>1925</v>
      </c>
      <c r="I539" s="17">
        <v>1925</v>
      </c>
      <c r="J539" s="17">
        <f t="shared" si="48"/>
        <v>13475</v>
      </c>
      <c r="K539" s="28">
        <v>0</v>
      </c>
      <c r="L539" s="10">
        <f t="shared" si="49"/>
        <v>13475</v>
      </c>
      <c r="M539" s="18">
        <f t="shared" si="50"/>
        <v>0</v>
      </c>
    </row>
    <row r="540" spans="1:13" x14ac:dyDescent="0.25">
      <c r="A540" s="27" t="s">
        <v>24</v>
      </c>
      <c r="B540" s="13">
        <v>45014</v>
      </c>
      <c r="C540" s="19">
        <v>79887</v>
      </c>
      <c r="D540" s="15" t="s">
        <v>15</v>
      </c>
      <c r="E540" s="16" t="s">
        <v>20</v>
      </c>
      <c r="F540" s="16">
        <v>5</v>
      </c>
      <c r="G540" s="16">
        <v>0</v>
      </c>
      <c r="H540" s="17">
        <v>1764</v>
      </c>
      <c r="I540" s="17">
        <v>1764</v>
      </c>
      <c r="J540" s="17">
        <f t="shared" si="48"/>
        <v>8820</v>
      </c>
      <c r="K540" s="28">
        <v>0</v>
      </c>
      <c r="L540" s="10">
        <f t="shared" si="49"/>
        <v>8820</v>
      </c>
      <c r="M540" s="18">
        <f t="shared" si="50"/>
        <v>0</v>
      </c>
    </row>
    <row r="541" spans="1:13" x14ac:dyDescent="0.25">
      <c r="A541" s="27" t="s">
        <v>14</v>
      </c>
      <c r="B541" s="13">
        <v>45015</v>
      </c>
      <c r="C541" s="19">
        <v>79889</v>
      </c>
      <c r="D541" s="15" t="s">
        <v>15</v>
      </c>
      <c r="E541" s="16" t="s">
        <v>30</v>
      </c>
      <c r="F541" s="16">
        <v>26</v>
      </c>
      <c r="G541" s="16">
        <v>26</v>
      </c>
      <c r="H541" s="17">
        <f>60060/F541</f>
        <v>2310</v>
      </c>
      <c r="I541" s="17">
        <v>1925</v>
      </c>
      <c r="J541" s="17">
        <f t="shared" si="48"/>
        <v>60060</v>
      </c>
      <c r="K541" s="28">
        <f>+J541*0.16</f>
        <v>9609.6</v>
      </c>
      <c r="L541" s="10">
        <f t="shared" si="49"/>
        <v>0</v>
      </c>
      <c r="M541" s="18">
        <f t="shared" si="50"/>
        <v>69669.600000000006</v>
      </c>
    </row>
    <row r="542" spans="1:13" x14ac:dyDescent="0.25">
      <c r="A542" s="27" t="s">
        <v>14</v>
      </c>
      <c r="B542" s="13">
        <v>45015</v>
      </c>
      <c r="C542" s="19">
        <v>79890</v>
      </c>
      <c r="D542" s="15" t="s">
        <v>15</v>
      </c>
      <c r="E542" s="16" t="s">
        <v>20</v>
      </c>
      <c r="F542" s="16">
        <v>4</v>
      </c>
      <c r="G542" s="16">
        <v>0</v>
      </c>
      <c r="H542" s="17">
        <f>7680/F542</f>
        <v>1920</v>
      </c>
      <c r="I542" s="17">
        <v>1764</v>
      </c>
      <c r="J542" s="17">
        <f t="shared" si="48"/>
        <v>7680</v>
      </c>
      <c r="K542" s="28">
        <f>+J542*0.16</f>
        <v>1228.8</v>
      </c>
      <c r="L542" s="10">
        <f t="shared" si="49"/>
        <v>0</v>
      </c>
      <c r="M542" s="18">
        <f t="shared" si="50"/>
        <v>8908.7999999999993</v>
      </c>
    </row>
    <row r="543" spans="1:13" x14ac:dyDescent="0.25">
      <c r="A543" s="27" t="s">
        <v>14</v>
      </c>
      <c r="B543" s="13">
        <v>45015</v>
      </c>
      <c r="C543" s="19">
        <v>79891</v>
      </c>
      <c r="D543" s="15" t="s">
        <v>15</v>
      </c>
      <c r="E543" s="16" t="s">
        <v>17</v>
      </c>
      <c r="F543" s="16">
        <v>14</v>
      </c>
      <c r="G543" s="16">
        <v>0</v>
      </c>
      <c r="H543" s="17">
        <v>1925</v>
      </c>
      <c r="I543" s="17">
        <v>1925</v>
      </c>
      <c r="J543" s="17">
        <f t="shared" si="48"/>
        <v>26950</v>
      </c>
      <c r="K543" s="28">
        <v>0</v>
      </c>
      <c r="L543" s="10">
        <f t="shared" si="49"/>
        <v>26950</v>
      </c>
      <c r="M543" s="18">
        <f t="shared" si="50"/>
        <v>0</v>
      </c>
    </row>
    <row r="544" spans="1:13" x14ac:dyDescent="0.25">
      <c r="A544" s="27" t="s">
        <v>22</v>
      </c>
      <c r="B544" s="13">
        <v>45015</v>
      </c>
      <c r="C544" s="19">
        <v>79892</v>
      </c>
      <c r="D544" s="15" t="s">
        <v>15</v>
      </c>
      <c r="E544" s="16" t="s">
        <v>17</v>
      </c>
      <c r="F544" s="16">
        <v>9</v>
      </c>
      <c r="G544" s="16">
        <v>9</v>
      </c>
      <c r="H544" s="17">
        <v>2241.67</v>
      </c>
      <c r="I544" s="17">
        <v>1925</v>
      </c>
      <c r="J544" s="17">
        <f t="shared" si="48"/>
        <v>20175.03</v>
      </c>
      <c r="K544" s="28">
        <v>0</v>
      </c>
      <c r="L544" s="10">
        <f t="shared" si="49"/>
        <v>20175.03</v>
      </c>
      <c r="M544" s="18">
        <f t="shared" si="50"/>
        <v>0</v>
      </c>
    </row>
    <row r="545" spans="1:13" x14ac:dyDescent="0.25">
      <c r="A545" s="27" t="s">
        <v>22</v>
      </c>
      <c r="B545" s="13">
        <v>45015</v>
      </c>
      <c r="C545" s="19">
        <v>79894</v>
      </c>
      <c r="D545" s="15" t="s">
        <v>15</v>
      </c>
      <c r="E545" s="16" t="s">
        <v>26</v>
      </c>
      <c r="F545" s="16">
        <v>12</v>
      </c>
      <c r="G545" s="16">
        <v>12</v>
      </c>
      <c r="H545" s="17">
        <v>2049</v>
      </c>
      <c r="I545" s="17">
        <v>1764</v>
      </c>
      <c r="J545" s="17">
        <f t="shared" si="48"/>
        <v>24588</v>
      </c>
      <c r="K545" s="28">
        <v>0</v>
      </c>
      <c r="L545" s="10">
        <f t="shared" si="49"/>
        <v>24588</v>
      </c>
      <c r="M545" s="18">
        <f t="shared" si="50"/>
        <v>0</v>
      </c>
    </row>
    <row r="546" spans="1:13" x14ac:dyDescent="0.25">
      <c r="A546" s="27" t="s">
        <v>24</v>
      </c>
      <c r="B546" s="13">
        <v>45015</v>
      </c>
      <c r="C546" s="19">
        <v>79895</v>
      </c>
      <c r="D546" s="15" t="s">
        <v>15</v>
      </c>
      <c r="E546" s="16" t="s">
        <v>30</v>
      </c>
      <c r="F546" s="16">
        <v>7</v>
      </c>
      <c r="G546" s="16">
        <v>0</v>
      </c>
      <c r="H546" s="17">
        <v>1925</v>
      </c>
      <c r="I546" s="17">
        <v>1925</v>
      </c>
      <c r="J546" s="17">
        <f t="shared" si="48"/>
        <v>13475</v>
      </c>
      <c r="K546" s="28">
        <v>0</v>
      </c>
      <c r="L546" s="10">
        <f t="shared" si="49"/>
        <v>13475</v>
      </c>
      <c r="M546" s="18">
        <f t="shared" si="50"/>
        <v>0</v>
      </c>
    </row>
    <row r="547" spans="1:13" x14ac:dyDescent="0.25">
      <c r="A547" s="27" t="s">
        <v>24</v>
      </c>
      <c r="B547" s="13">
        <v>45015</v>
      </c>
      <c r="C547" s="19">
        <v>79898</v>
      </c>
      <c r="D547" s="15" t="s">
        <v>15</v>
      </c>
      <c r="E547" s="16" t="s">
        <v>17</v>
      </c>
      <c r="F547" s="16">
        <v>7.5</v>
      </c>
      <c r="G547" s="16">
        <v>0</v>
      </c>
      <c r="H547" s="17">
        <v>2088.2399999999998</v>
      </c>
      <c r="I547" s="17">
        <v>1925</v>
      </c>
      <c r="J547" s="17">
        <f t="shared" si="48"/>
        <v>15661.8</v>
      </c>
      <c r="K547" s="28">
        <f t="shared" ref="K547:K563" si="52">+J547*0.16</f>
        <v>2505.8879999999999</v>
      </c>
      <c r="L547" s="10">
        <f t="shared" si="49"/>
        <v>0</v>
      </c>
      <c r="M547" s="18">
        <f t="shared" si="50"/>
        <v>18167.687999999998</v>
      </c>
    </row>
    <row r="548" spans="1:13" x14ac:dyDescent="0.25">
      <c r="A548" s="27" t="s">
        <v>24</v>
      </c>
      <c r="B548" s="13">
        <v>45015</v>
      </c>
      <c r="C548" s="19">
        <v>79899</v>
      </c>
      <c r="D548" s="15" t="s">
        <v>15</v>
      </c>
      <c r="E548" s="16" t="s">
        <v>20</v>
      </c>
      <c r="F548" s="16">
        <v>6</v>
      </c>
      <c r="G548" s="16">
        <v>0</v>
      </c>
      <c r="H548" s="17">
        <v>1764</v>
      </c>
      <c r="I548" s="17">
        <v>1764</v>
      </c>
      <c r="J548" s="17">
        <f t="shared" si="48"/>
        <v>10584</v>
      </c>
      <c r="K548" s="28">
        <f t="shared" si="52"/>
        <v>1693.44</v>
      </c>
      <c r="L548" s="10">
        <f t="shared" si="49"/>
        <v>0</v>
      </c>
      <c r="M548" s="18">
        <f t="shared" si="50"/>
        <v>12277.44</v>
      </c>
    </row>
    <row r="549" spans="1:13" x14ac:dyDescent="0.25">
      <c r="A549" s="27" t="s">
        <v>24</v>
      </c>
      <c r="B549" s="13">
        <v>45015</v>
      </c>
      <c r="C549" s="19">
        <v>79932</v>
      </c>
      <c r="D549" s="15" t="s">
        <v>15</v>
      </c>
      <c r="E549" s="16" t="s">
        <v>30</v>
      </c>
      <c r="F549" s="16">
        <v>18</v>
      </c>
      <c r="G549" s="16">
        <v>18</v>
      </c>
      <c r="H549" s="17">
        <v>2388.2399999999998</v>
      </c>
      <c r="I549" s="17">
        <v>1925</v>
      </c>
      <c r="J549" s="17">
        <f t="shared" si="48"/>
        <v>42988.319999999992</v>
      </c>
      <c r="K549" s="28">
        <f t="shared" si="52"/>
        <v>6878.1311999999989</v>
      </c>
      <c r="L549" s="10">
        <f t="shared" si="49"/>
        <v>0</v>
      </c>
      <c r="M549" s="18">
        <f t="shared" si="50"/>
        <v>49866.451199999989</v>
      </c>
    </row>
    <row r="550" spans="1:13" x14ac:dyDescent="0.25">
      <c r="A550" s="27" t="s">
        <v>24</v>
      </c>
      <c r="B550" s="13">
        <v>45016</v>
      </c>
      <c r="C550" s="19">
        <v>79934</v>
      </c>
      <c r="D550" s="15" t="s">
        <v>34</v>
      </c>
      <c r="E550" s="16" t="s">
        <v>17</v>
      </c>
      <c r="F550" s="16">
        <v>24</v>
      </c>
      <c r="G550" s="16">
        <v>0</v>
      </c>
      <c r="H550" s="17">
        <v>1925</v>
      </c>
      <c r="I550" s="17">
        <v>1925</v>
      </c>
      <c r="J550" s="17">
        <f t="shared" si="48"/>
        <v>46200</v>
      </c>
      <c r="K550" s="28">
        <f t="shared" si="52"/>
        <v>7392</v>
      </c>
      <c r="L550" s="10">
        <f t="shared" si="49"/>
        <v>0</v>
      </c>
      <c r="M550" s="18">
        <f t="shared" si="50"/>
        <v>53592</v>
      </c>
    </row>
    <row r="551" spans="1:13" x14ac:dyDescent="0.25">
      <c r="A551" s="27" t="s">
        <v>24</v>
      </c>
      <c r="B551" s="13">
        <v>45016</v>
      </c>
      <c r="C551" s="19">
        <v>79936</v>
      </c>
      <c r="D551" s="15" t="s">
        <v>15</v>
      </c>
      <c r="E551" s="16" t="s">
        <v>20</v>
      </c>
      <c r="F551" s="16">
        <v>6</v>
      </c>
      <c r="G551" s="16">
        <v>0</v>
      </c>
      <c r="H551" s="17">
        <v>1764</v>
      </c>
      <c r="I551" s="17">
        <v>1764</v>
      </c>
      <c r="J551" s="17">
        <f t="shared" si="48"/>
        <v>10584</v>
      </c>
      <c r="K551" s="28">
        <f t="shared" si="52"/>
        <v>1693.44</v>
      </c>
      <c r="L551" s="10">
        <f t="shared" si="49"/>
        <v>0</v>
      </c>
      <c r="M551" s="18">
        <f t="shared" si="50"/>
        <v>12277.44</v>
      </c>
    </row>
    <row r="552" spans="1:13" x14ac:dyDescent="0.25">
      <c r="A552" s="27" t="s">
        <v>22</v>
      </c>
      <c r="B552" s="13">
        <v>45016</v>
      </c>
      <c r="C552" s="19">
        <v>79937</v>
      </c>
      <c r="D552" s="15" t="s">
        <v>15</v>
      </c>
      <c r="E552" s="16" t="s">
        <v>20</v>
      </c>
      <c r="F552" s="16">
        <v>6</v>
      </c>
      <c r="G552" s="16">
        <v>0</v>
      </c>
      <c r="H552" s="17">
        <v>1764</v>
      </c>
      <c r="I552" s="17">
        <v>1764</v>
      </c>
      <c r="J552" s="17">
        <f t="shared" si="48"/>
        <v>10584</v>
      </c>
      <c r="K552" s="28">
        <f t="shared" si="52"/>
        <v>1693.44</v>
      </c>
      <c r="L552" s="10">
        <f t="shared" si="49"/>
        <v>0</v>
      </c>
      <c r="M552" s="18">
        <f t="shared" si="50"/>
        <v>12277.44</v>
      </c>
    </row>
    <row r="553" spans="1:13" x14ac:dyDescent="0.25">
      <c r="A553" s="27" t="s">
        <v>22</v>
      </c>
      <c r="B553" s="13">
        <v>45016</v>
      </c>
      <c r="C553" s="19">
        <v>79938</v>
      </c>
      <c r="D553" s="15" t="s">
        <v>15</v>
      </c>
      <c r="E553" s="16" t="s">
        <v>20</v>
      </c>
      <c r="F553" s="16">
        <v>6</v>
      </c>
      <c r="G553" s="16">
        <v>0</v>
      </c>
      <c r="H553" s="17">
        <v>1764</v>
      </c>
      <c r="I553" s="17">
        <v>1764</v>
      </c>
      <c r="J553" s="17">
        <f t="shared" si="48"/>
        <v>10584</v>
      </c>
      <c r="K553" s="28">
        <f t="shared" si="52"/>
        <v>1693.44</v>
      </c>
      <c r="L553" s="10">
        <f t="shared" si="49"/>
        <v>0</v>
      </c>
      <c r="M553" s="18">
        <f t="shared" si="50"/>
        <v>12277.44</v>
      </c>
    </row>
    <row r="554" spans="1:13" x14ac:dyDescent="0.25">
      <c r="A554" s="27" t="s">
        <v>22</v>
      </c>
      <c r="B554" s="13">
        <v>45016</v>
      </c>
      <c r="C554" s="19">
        <v>79940</v>
      </c>
      <c r="D554" s="15" t="s">
        <v>15</v>
      </c>
      <c r="E554" s="16" t="s">
        <v>20</v>
      </c>
      <c r="F554" s="16">
        <v>5</v>
      </c>
      <c r="G554" s="16">
        <v>0</v>
      </c>
      <c r="H554" s="17">
        <f>9702/5</f>
        <v>1940.4</v>
      </c>
      <c r="I554" s="17">
        <v>1764</v>
      </c>
      <c r="J554" s="17">
        <f t="shared" si="48"/>
        <v>9702</v>
      </c>
      <c r="K554" s="28">
        <f t="shared" si="52"/>
        <v>1552.32</v>
      </c>
      <c r="L554" s="10">
        <f t="shared" si="49"/>
        <v>0</v>
      </c>
      <c r="M554" s="18">
        <f t="shared" si="50"/>
        <v>11254.32</v>
      </c>
    </row>
    <row r="555" spans="1:13" x14ac:dyDescent="0.25">
      <c r="A555" s="27" t="s">
        <v>14</v>
      </c>
      <c r="B555" s="13">
        <v>45016</v>
      </c>
      <c r="C555" s="19">
        <v>79941</v>
      </c>
      <c r="D555" s="15" t="s">
        <v>18</v>
      </c>
      <c r="E555" s="16" t="s">
        <v>19</v>
      </c>
      <c r="F555" s="16">
        <v>4</v>
      </c>
      <c r="G555" s="16">
        <v>0</v>
      </c>
      <c r="H555" s="17">
        <v>1517</v>
      </c>
      <c r="I555" s="17">
        <v>1517</v>
      </c>
      <c r="J555" s="17">
        <f t="shared" si="48"/>
        <v>6068</v>
      </c>
      <c r="K555" s="28">
        <f t="shared" si="52"/>
        <v>970.88</v>
      </c>
      <c r="L555" s="10">
        <f t="shared" si="49"/>
        <v>0</v>
      </c>
      <c r="M555" s="18">
        <f t="shared" si="50"/>
        <v>7038.88</v>
      </c>
    </row>
    <row r="556" spans="1:13" x14ac:dyDescent="0.25">
      <c r="A556" s="27" t="s">
        <v>14</v>
      </c>
      <c r="B556" s="13">
        <v>45016</v>
      </c>
      <c r="C556" s="19">
        <v>79942</v>
      </c>
      <c r="D556" s="15" t="s">
        <v>18</v>
      </c>
      <c r="E556" s="16" t="s">
        <v>26</v>
      </c>
      <c r="F556" s="16">
        <v>8</v>
      </c>
      <c r="G556" s="16">
        <v>8</v>
      </c>
      <c r="H556" s="17">
        <f>1727+263</f>
        <v>1990</v>
      </c>
      <c r="I556" s="17">
        <v>1727</v>
      </c>
      <c r="J556" s="17">
        <f t="shared" si="48"/>
        <v>15920</v>
      </c>
      <c r="K556" s="28">
        <f t="shared" si="52"/>
        <v>2547.2000000000003</v>
      </c>
      <c r="L556" s="10">
        <f t="shared" si="49"/>
        <v>0</v>
      </c>
      <c r="M556" s="18">
        <f t="shared" si="50"/>
        <v>18467.2</v>
      </c>
    </row>
    <row r="557" spans="1:13" x14ac:dyDescent="0.25">
      <c r="A557" s="27" t="s">
        <v>14</v>
      </c>
      <c r="B557" s="13">
        <v>45016</v>
      </c>
      <c r="C557" s="19">
        <v>79945</v>
      </c>
      <c r="D557" s="15" t="s">
        <v>18</v>
      </c>
      <c r="E557" s="16" t="s">
        <v>26</v>
      </c>
      <c r="F557" s="16">
        <v>10.5</v>
      </c>
      <c r="G557" s="16">
        <v>10.5</v>
      </c>
      <c r="H557" s="17">
        <f>1727+263</f>
        <v>1990</v>
      </c>
      <c r="I557" s="17">
        <v>1727</v>
      </c>
      <c r="J557" s="17">
        <f t="shared" si="48"/>
        <v>20895</v>
      </c>
      <c r="K557" s="28">
        <f t="shared" si="52"/>
        <v>3343.2000000000003</v>
      </c>
      <c r="L557" s="10">
        <f t="shared" si="49"/>
        <v>0</v>
      </c>
      <c r="M557" s="18">
        <f t="shared" si="50"/>
        <v>24238.2</v>
      </c>
    </row>
    <row r="558" spans="1:13" x14ac:dyDescent="0.25">
      <c r="A558" s="27" t="s">
        <v>14</v>
      </c>
      <c r="B558" s="13">
        <v>45016</v>
      </c>
      <c r="C558" s="19">
        <v>79946</v>
      </c>
      <c r="D558" s="15" t="s">
        <v>18</v>
      </c>
      <c r="E558" s="16" t="s">
        <v>19</v>
      </c>
      <c r="F558" s="16">
        <v>8</v>
      </c>
      <c r="G558" s="16">
        <v>0</v>
      </c>
      <c r="H558" s="17">
        <v>1517</v>
      </c>
      <c r="I558" s="17">
        <v>1517</v>
      </c>
      <c r="J558" s="17">
        <f t="shared" si="48"/>
        <v>12136</v>
      </c>
      <c r="K558" s="28">
        <f t="shared" si="52"/>
        <v>1941.76</v>
      </c>
      <c r="L558" s="10">
        <f t="shared" si="49"/>
        <v>0</v>
      </c>
      <c r="M558" s="18">
        <f t="shared" si="50"/>
        <v>14077.76</v>
      </c>
    </row>
    <row r="559" spans="1:13" x14ac:dyDescent="0.25">
      <c r="A559" s="27" t="s">
        <v>22</v>
      </c>
      <c r="B559" s="13">
        <v>45016</v>
      </c>
      <c r="C559" s="19">
        <v>79947</v>
      </c>
      <c r="D559" s="15" t="s">
        <v>18</v>
      </c>
      <c r="E559" s="16" t="s">
        <v>26</v>
      </c>
      <c r="F559" s="16">
        <v>9</v>
      </c>
      <c r="G559" s="16">
        <v>9</v>
      </c>
      <c r="H559" s="17">
        <v>1990</v>
      </c>
      <c r="I559" s="17">
        <v>1727</v>
      </c>
      <c r="J559" s="17">
        <f t="shared" si="48"/>
        <v>17910</v>
      </c>
      <c r="K559" s="28">
        <f t="shared" si="52"/>
        <v>2865.6</v>
      </c>
      <c r="L559" s="10">
        <f t="shared" si="49"/>
        <v>0</v>
      </c>
      <c r="M559" s="18">
        <f t="shared" si="50"/>
        <v>20775.599999999999</v>
      </c>
    </row>
    <row r="560" spans="1:13" x14ac:dyDescent="0.25">
      <c r="A560" s="27" t="s">
        <v>22</v>
      </c>
      <c r="B560" s="13">
        <v>45016</v>
      </c>
      <c r="C560" s="19">
        <v>79948</v>
      </c>
      <c r="D560" s="15" t="s">
        <v>18</v>
      </c>
      <c r="E560" s="16" t="s">
        <v>26</v>
      </c>
      <c r="F560" s="16">
        <v>14.5</v>
      </c>
      <c r="G560" s="16">
        <v>14.5</v>
      </c>
      <c r="H560" s="17">
        <v>1990</v>
      </c>
      <c r="I560" s="17">
        <v>1727</v>
      </c>
      <c r="J560" s="17">
        <f t="shared" si="48"/>
        <v>28855</v>
      </c>
      <c r="K560" s="28">
        <f t="shared" si="52"/>
        <v>4616.8</v>
      </c>
      <c r="L560" s="10">
        <f t="shared" si="49"/>
        <v>0</v>
      </c>
      <c r="M560" s="18">
        <f t="shared" si="50"/>
        <v>33471.800000000003</v>
      </c>
    </row>
    <row r="561" spans="1:13" x14ac:dyDescent="0.25">
      <c r="A561" s="27" t="s">
        <v>22</v>
      </c>
      <c r="B561" s="13">
        <v>45016</v>
      </c>
      <c r="C561" s="19">
        <v>79949</v>
      </c>
      <c r="D561" s="15" t="s">
        <v>18</v>
      </c>
      <c r="E561" s="16" t="s">
        <v>20</v>
      </c>
      <c r="F561" s="16">
        <v>4</v>
      </c>
      <c r="G561" s="16">
        <v>4</v>
      </c>
      <c r="H561" s="17">
        <v>1727</v>
      </c>
      <c r="I561" s="17">
        <v>1727</v>
      </c>
      <c r="J561" s="17">
        <f t="shared" si="48"/>
        <v>6908</v>
      </c>
      <c r="K561" s="28">
        <f t="shared" si="52"/>
        <v>1105.28</v>
      </c>
      <c r="L561" s="10">
        <f t="shared" si="49"/>
        <v>0</v>
      </c>
      <c r="M561" s="18">
        <f t="shared" si="50"/>
        <v>8013.28</v>
      </c>
    </row>
    <row r="562" spans="1:13" x14ac:dyDescent="0.25">
      <c r="A562" s="27" t="s">
        <v>22</v>
      </c>
      <c r="B562" s="13">
        <v>45016</v>
      </c>
      <c r="C562" s="19">
        <v>79951</v>
      </c>
      <c r="D562" s="15" t="s">
        <v>15</v>
      </c>
      <c r="E562" s="16" t="s">
        <v>17</v>
      </c>
      <c r="F562" s="16">
        <v>7.5</v>
      </c>
      <c r="G562" s="16">
        <v>0</v>
      </c>
      <c r="H562" s="17">
        <v>2088.2399999999998</v>
      </c>
      <c r="I562" s="17">
        <v>1925</v>
      </c>
      <c r="J562" s="17">
        <f t="shared" si="48"/>
        <v>15661.8</v>
      </c>
      <c r="K562" s="28">
        <f t="shared" si="52"/>
        <v>2505.8879999999999</v>
      </c>
      <c r="L562" s="10">
        <f t="shared" si="49"/>
        <v>0</v>
      </c>
      <c r="M562" s="18">
        <f t="shared" si="50"/>
        <v>18167.687999999998</v>
      </c>
    </row>
    <row r="563" spans="1:13" x14ac:dyDescent="0.25">
      <c r="A563" s="27" t="s">
        <v>22</v>
      </c>
      <c r="B563" s="13">
        <v>45016</v>
      </c>
      <c r="C563" s="19">
        <v>79952</v>
      </c>
      <c r="D563" s="15" t="s">
        <v>15</v>
      </c>
      <c r="E563" s="16" t="s">
        <v>21</v>
      </c>
      <c r="F563" s="16">
        <v>7</v>
      </c>
      <c r="G563" s="16">
        <v>0</v>
      </c>
      <c r="H563" s="17">
        <v>1901.79</v>
      </c>
      <c r="I563" s="17">
        <v>1701</v>
      </c>
      <c r="J563" s="17">
        <f t="shared" si="48"/>
        <v>13312.529999999999</v>
      </c>
      <c r="K563" s="28">
        <f t="shared" si="52"/>
        <v>2130.0047999999997</v>
      </c>
      <c r="L563" s="10">
        <f t="shared" si="49"/>
        <v>0</v>
      </c>
      <c r="M563" s="18">
        <f t="shared" si="50"/>
        <v>15442.534799999998</v>
      </c>
    </row>
    <row r="564" spans="1:13" x14ac:dyDescent="0.25">
      <c r="A564" s="27" t="s">
        <v>22</v>
      </c>
      <c r="B564" s="13">
        <v>45016</v>
      </c>
      <c r="C564" s="19">
        <v>79954</v>
      </c>
      <c r="D564" s="15" t="s">
        <v>15</v>
      </c>
      <c r="E564" s="16" t="s">
        <v>21</v>
      </c>
      <c r="F564" s="16">
        <v>6</v>
      </c>
      <c r="G564" s="16">
        <v>0</v>
      </c>
      <c r="H564" s="17">
        <v>1701</v>
      </c>
      <c r="I564" s="17">
        <v>1701</v>
      </c>
      <c r="J564" s="17">
        <f t="shared" si="48"/>
        <v>10206</v>
      </c>
      <c r="K564" s="28">
        <v>0</v>
      </c>
      <c r="L564" s="10">
        <f t="shared" si="49"/>
        <v>10206</v>
      </c>
      <c r="M564" s="18">
        <f t="shared" si="50"/>
        <v>0</v>
      </c>
    </row>
    <row r="565" spans="1:13" x14ac:dyDescent="0.25">
      <c r="A565" s="27" t="s">
        <v>14</v>
      </c>
      <c r="B565" s="13">
        <v>45016</v>
      </c>
      <c r="C565" s="19">
        <v>79955</v>
      </c>
      <c r="D565" s="15" t="s">
        <v>23</v>
      </c>
      <c r="E565" s="16" t="s">
        <v>16</v>
      </c>
      <c r="F565" s="16">
        <v>7</v>
      </c>
      <c r="G565" s="16">
        <v>7</v>
      </c>
      <c r="H565" s="17">
        <f>15652.98/F565</f>
        <v>2236.14</v>
      </c>
      <c r="I565" s="17">
        <v>1829</v>
      </c>
      <c r="J565" s="17">
        <f t="shared" si="48"/>
        <v>15652.98</v>
      </c>
      <c r="K565" s="28">
        <f>+J565*0.16</f>
        <v>2504.4767999999999</v>
      </c>
      <c r="L565" s="10">
        <f t="shared" si="49"/>
        <v>0</v>
      </c>
      <c r="M565" s="18">
        <f t="shared" si="50"/>
        <v>18157.4568</v>
      </c>
    </row>
    <row r="566" spans="1:13" x14ac:dyDescent="0.25">
      <c r="A566" s="27" t="s">
        <v>14</v>
      </c>
      <c r="B566" s="13">
        <v>45016</v>
      </c>
      <c r="C566" s="19">
        <v>79956</v>
      </c>
      <c r="D566" s="15" t="s">
        <v>23</v>
      </c>
      <c r="E566" s="16" t="s">
        <v>16</v>
      </c>
      <c r="F566" s="16">
        <v>5</v>
      </c>
      <c r="G566" s="16">
        <v>5</v>
      </c>
      <c r="H566" s="17">
        <f>11995/F566</f>
        <v>2399</v>
      </c>
      <c r="I566" s="17">
        <v>1829</v>
      </c>
      <c r="J566" s="17">
        <f t="shared" si="48"/>
        <v>11995</v>
      </c>
      <c r="K566" s="28">
        <f>+J566*0.16</f>
        <v>1919.2</v>
      </c>
      <c r="L566" s="10">
        <f t="shared" si="49"/>
        <v>0</v>
      </c>
      <c r="M566" s="18">
        <f t="shared" si="50"/>
        <v>13914.2</v>
      </c>
    </row>
    <row r="567" spans="1:13" x14ac:dyDescent="0.25">
      <c r="A567" s="27" t="s">
        <v>14</v>
      </c>
      <c r="B567" s="13">
        <v>45016</v>
      </c>
      <c r="C567" s="19">
        <v>79957</v>
      </c>
      <c r="D567" s="15" t="s">
        <v>15</v>
      </c>
      <c r="E567" s="16" t="s">
        <v>20</v>
      </c>
      <c r="F567" s="16">
        <v>4</v>
      </c>
      <c r="G567" s="16">
        <v>0</v>
      </c>
      <c r="H567" s="17">
        <f>7680/F567</f>
        <v>1920</v>
      </c>
      <c r="I567" s="17">
        <v>1764</v>
      </c>
      <c r="J567" s="17">
        <f t="shared" si="48"/>
        <v>7680</v>
      </c>
      <c r="K567" s="28">
        <f>+J567*0.16</f>
        <v>1228.8</v>
      </c>
      <c r="L567" s="10">
        <f t="shared" si="49"/>
        <v>0</v>
      </c>
      <c r="M567" s="18">
        <f t="shared" si="50"/>
        <v>8908.7999999999993</v>
      </c>
    </row>
    <row r="568" spans="1:13" x14ac:dyDescent="0.25">
      <c r="A568" s="27" t="s">
        <v>14</v>
      </c>
      <c r="B568" s="13">
        <v>45016</v>
      </c>
      <c r="C568" s="19">
        <v>79958</v>
      </c>
      <c r="D568" s="15" t="s">
        <v>15</v>
      </c>
      <c r="E568" s="16" t="s">
        <v>30</v>
      </c>
      <c r="F568" s="16">
        <v>7.5</v>
      </c>
      <c r="G568" s="16">
        <v>0</v>
      </c>
      <c r="H568" s="17">
        <f>1925+124</f>
        <v>2049</v>
      </c>
      <c r="I568" s="17">
        <v>1925</v>
      </c>
      <c r="J568" s="17">
        <f t="shared" si="48"/>
        <v>15367.5</v>
      </c>
      <c r="K568" s="28">
        <v>0</v>
      </c>
      <c r="L568" s="10">
        <f t="shared" si="49"/>
        <v>15367.5</v>
      </c>
      <c r="M568" s="18">
        <f t="shared" si="50"/>
        <v>0</v>
      </c>
    </row>
    <row r="569" spans="1:13" x14ac:dyDescent="0.25">
      <c r="A569" s="27" t="s">
        <v>22</v>
      </c>
      <c r="B569" s="13">
        <v>45016</v>
      </c>
      <c r="C569" s="19">
        <v>79959</v>
      </c>
      <c r="D569" s="15" t="s">
        <v>15</v>
      </c>
      <c r="E569" s="16" t="s">
        <v>17</v>
      </c>
      <c r="F569" s="16">
        <v>9</v>
      </c>
      <c r="G569" s="16">
        <v>0</v>
      </c>
      <c r="H569" s="17">
        <v>1925</v>
      </c>
      <c r="I569" s="17">
        <v>1925</v>
      </c>
      <c r="J569" s="17">
        <f t="shared" si="48"/>
        <v>17325</v>
      </c>
      <c r="K569" s="28">
        <v>0</v>
      </c>
      <c r="L569" s="10">
        <f t="shared" si="49"/>
        <v>17325</v>
      </c>
      <c r="M569" s="18">
        <f t="shared" si="50"/>
        <v>0</v>
      </c>
    </row>
    <row r="570" spans="1:13" x14ac:dyDescent="0.25">
      <c r="A570" s="27" t="s">
        <v>14</v>
      </c>
      <c r="B570" s="13">
        <v>45016</v>
      </c>
      <c r="C570" s="19">
        <v>79960</v>
      </c>
      <c r="D570" s="15" t="s">
        <v>15</v>
      </c>
      <c r="E570" s="16" t="s">
        <v>26</v>
      </c>
      <c r="F570" s="16">
        <v>12</v>
      </c>
      <c r="G570" s="16">
        <v>12</v>
      </c>
      <c r="H570" s="17">
        <f>1764+285</f>
        <v>2049</v>
      </c>
      <c r="I570" s="17">
        <v>1764</v>
      </c>
      <c r="J570" s="17">
        <f t="shared" si="48"/>
        <v>24588</v>
      </c>
      <c r="K570" s="28">
        <v>0</v>
      </c>
      <c r="L570" s="10">
        <f t="shared" si="49"/>
        <v>24588</v>
      </c>
      <c r="M570" s="18">
        <f t="shared" si="50"/>
        <v>0</v>
      </c>
    </row>
    <row r="571" spans="1:13" x14ac:dyDescent="0.25">
      <c r="A571" s="27" t="s">
        <v>24</v>
      </c>
      <c r="B571" s="13">
        <v>45016</v>
      </c>
      <c r="C571" s="19">
        <v>79961</v>
      </c>
      <c r="D571" s="15" t="s">
        <v>15</v>
      </c>
      <c r="E571" s="16" t="s">
        <v>16</v>
      </c>
      <c r="F571" s="16">
        <v>14</v>
      </c>
      <c r="G571" s="16">
        <v>0</v>
      </c>
      <c r="H571" s="17">
        <v>1829</v>
      </c>
      <c r="I571" s="17">
        <v>1829</v>
      </c>
      <c r="J571" s="17">
        <f t="shared" si="48"/>
        <v>25606</v>
      </c>
      <c r="K571" s="28">
        <v>0</v>
      </c>
      <c r="L571" s="10">
        <f t="shared" si="49"/>
        <v>25606</v>
      </c>
      <c r="M571" s="18">
        <f t="shared" si="50"/>
        <v>0</v>
      </c>
    </row>
    <row r="572" spans="1:13" x14ac:dyDescent="0.25">
      <c r="A572" s="27" t="s">
        <v>22</v>
      </c>
      <c r="B572" s="13">
        <v>45016</v>
      </c>
      <c r="C572" s="19">
        <v>79962</v>
      </c>
      <c r="D572" s="15" t="s">
        <v>15</v>
      </c>
      <c r="E572" s="16" t="s">
        <v>17</v>
      </c>
      <c r="F572" s="16">
        <v>14</v>
      </c>
      <c r="G572" s="16">
        <v>0</v>
      </c>
      <c r="H572" s="17">
        <v>2117</v>
      </c>
      <c r="I572" s="17">
        <v>1925</v>
      </c>
      <c r="J572" s="17">
        <f t="shared" si="48"/>
        <v>29638</v>
      </c>
      <c r="K572" s="28">
        <f>+J572*0.16</f>
        <v>4742.08</v>
      </c>
      <c r="L572" s="10">
        <f t="shared" si="49"/>
        <v>0</v>
      </c>
      <c r="M572" s="18">
        <f t="shared" si="50"/>
        <v>34380.080000000002</v>
      </c>
    </row>
    <row r="573" spans="1:13" x14ac:dyDescent="0.25">
      <c r="A573" s="27" t="s">
        <v>14</v>
      </c>
      <c r="B573" s="13">
        <v>45015</v>
      </c>
      <c r="C573" s="19">
        <v>79963</v>
      </c>
      <c r="D573" s="15" t="s">
        <v>15</v>
      </c>
      <c r="E573" s="16" t="s">
        <v>21</v>
      </c>
      <c r="F573" s="16">
        <v>6</v>
      </c>
      <c r="G573" s="16">
        <v>0</v>
      </c>
      <c r="H573" s="17">
        <v>1701</v>
      </c>
      <c r="I573" s="17">
        <v>1701</v>
      </c>
      <c r="J573" s="17">
        <f t="shared" si="48"/>
        <v>10206</v>
      </c>
      <c r="K573" s="28">
        <v>0</v>
      </c>
      <c r="L573" s="10">
        <f t="shared" si="49"/>
        <v>10206</v>
      </c>
      <c r="M573" s="18">
        <f t="shared" si="50"/>
        <v>0</v>
      </c>
    </row>
    <row r="574" spans="1:13" x14ac:dyDescent="0.25">
      <c r="A574" s="27" t="s">
        <v>14</v>
      </c>
      <c r="B574" s="13">
        <v>45015</v>
      </c>
      <c r="C574" s="19">
        <v>79964</v>
      </c>
      <c r="D574" s="15" t="s">
        <v>15</v>
      </c>
      <c r="E574" s="16" t="s">
        <v>26</v>
      </c>
      <c r="F574" s="16">
        <v>8.5</v>
      </c>
      <c r="G574" s="16">
        <v>10</v>
      </c>
      <c r="H574" s="17">
        <f>18268.97/F574</f>
        <v>2149.2905882352943</v>
      </c>
      <c r="I574" s="17">
        <v>1764</v>
      </c>
      <c r="J574" s="17">
        <f t="shared" si="48"/>
        <v>18268.97</v>
      </c>
      <c r="K574" s="28">
        <f>+J574*0.16</f>
        <v>2923.0352000000003</v>
      </c>
      <c r="L574" s="10">
        <f t="shared" si="49"/>
        <v>0</v>
      </c>
      <c r="M574" s="18">
        <f t="shared" si="50"/>
        <v>21192.0052</v>
      </c>
    </row>
    <row r="575" spans="1:13" x14ac:dyDescent="0.25">
      <c r="A575" s="27" t="s">
        <v>14</v>
      </c>
      <c r="B575" s="13">
        <v>45015</v>
      </c>
      <c r="C575" s="19">
        <v>79965</v>
      </c>
      <c r="D575" s="15" t="s">
        <v>15</v>
      </c>
      <c r="E575" s="16" t="s">
        <v>16</v>
      </c>
      <c r="F575" s="16">
        <v>7</v>
      </c>
      <c r="G575" s="16">
        <v>0</v>
      </c>
      <c r="H575" s="17">
        <v>1829</v>
      </c>
      <c r="I575" s="17">
        <v>1829</v>
      </c>
      <c r="J575" s="17">
        <f t="shared" si="48"/>
        <v>12803</v>
      </c>
      <c r="K575" s="28">
        <v>0</v>
      </c>
      <c r="L575" s="10">
        <f t="shared" si="49"/>
        <v>12803</v>
      </c>
      <c r="M575" s="18">
        <f t="shared" si="50"/>
        <v>0</v>
      </c>
    </row>
    <row r="576" spans="1:13" x14ac:dyDescent="0.25">
      <c r="A576" s="27" t="s">
        <v>14</v>
      </c>
      <c r="B576" s="13">
        <v>45016</v>
      </c>
      <c r="C576" s="19">
        <v>79966</v>
      </c>
      <c r="D576" s="15" t="s">
        <v>28</v>
      </c>
      <c r="E576" s="16" t="s">
        <v>20</v>
      </c>
      <c r="F576" s="16">
        <v>5</v>
      </c>
      <c r="G576" s="16">
        <v>0</v>
      </c>
      <c r="H576" s="17">
        <v>1764</v>
      </c>
      <c r="I576" s="17">
        <v>1764</v>
      </c>
      <c r="J576" s="17">
        <f t="shared" si="48"/>
        <v>8820</v>
      </c>
      <c r="K576" s="28">
        <f>+J576*0.16</f>
        <v>1411.2</v>
      </c>
      <c r="L576" s="10">
        <f t="shared" si="49"/>
        <v>0</v>
      </c>
      <c r="M576" s="18">
        <f t="shared" si="50"/>
        <v>10231.200000000001</v>
      </c>
    </row>
    <row r="577" spans="1:13" x14ac:dyDescent="0.25">
      <c r="A577" s="27" t="s">
        <v>22</v>
      </c>
      <c r="B577" s="13">
        <v>45016</v>
      </c>
      <c r="C577" s="19">
        <v>80051</v>
      </c>
      <c r="D577" s="15" t="s">
        <v>15</v>
      </c>
      <c r="E577" s="16" t="s">
        <v>21</v>
      </c>
      <c r="F577" s="16">
        <v>9</v>
      </c>
      <c r="G577" s="16">
        <v>0</v>
      </c>
      <c r="H577" s="17">
        <v>1701</v>
      </c>
      <c r="I577" s="17">
        <v>1701</v>
      </c>
      <c r="J577" s="17">
        <f t="shared" si="48"/>
        <v>15309</v>
      </c>
      <c r="K577" s="28">
        <f>+J577*0.16</f>
        <v>2449.44</v>
      </c>
      <c r="L577" s="10">
        <f t="shared" si="49"/>
        <v>0</v>
      </c>
      <c r="M577" s="18">
        <f t="shared" si="50"/>
        <v>17758.439999999999</v>
      </c>
    </row>
    <row r="578" spans="1:13" x14ac:dyDescent="0.25">
      <c r="A578" s="27" t="s">
        <v>14</v>
      </c>
      <c r="B578" s="13">
        <v>45016</v>
      </c>
      <c r="C578" s="19">
        <v>80075</v>
      </c>
      <c r="D578" s="15" t="s">
        <v>15</v>
      </c>
      <c r="E578" s="16" t="s">
        <v>20</v>
      </c>
      <c r="F578" s="16">
        <v>10</v>
      </c>
      <c r="G578" s="16">
        <v>0</v>
      </c>
      <c r="H578" s="17">
        <v>1764</v>
      </c>
      <c r="I578" s="17">
        <v>1764</v>
      </c>
      <c r="J578" s="17">
        <f t="shared" si="48"/>
        <v>17640</v>
      </c>
      <c r="K578" s="28">
        <v>0</v>
      </c>
      <c r="L578" s="10">
        <f t="shared" si="49"/>
        <v>17640</v>
      </c>
      <c r="M578" s="18">
        <f t="shared" si="50"/>
        <v>0</v>
      </c>
    </row>
    <row r="579" spans="1:13" x14ac:dyDescent="0.25">
      <c r="A579" s="27" t="s">
        <v>14</v>
      </c>
      <c r="B579" s="13">
        <v>45016</v>
      </c>
      <c r="C579" s="19">
        <v>80076</v>
      </c>
      <c r="D579" s="15" t="s">
        <v>15</v>
      </c>
      <c r="E579" s="16" t="s">
        <v>17</v>
      </c>
      <c r="F579" s="16">
        <v>16</v>
      </c>
      <c r="G579" s="16">
        <v>0</v>
      </c>
      <c r="H579" s="17">
        <v>1925</v>
      </c>
      <c r="I579" s="17">
        <v>1925</v>
      </c>
      <c r="J579" s="17">
        <f t="shared" si="48"/>
        <v>30800</v>
      </c>
      <c r="K579" s="28">
        <v>0</v>
      </c>
      <c r="L579" s="10">
        <f t="shared" si="49"/>
        <v>30800</v>
      </c>
      <c r="M579" s="18">
        <f t="shared" si="50"/>
        <v>0</v>
      </c>
    </row>
    <row r="580" spans="1:13" x14ac:dyDescent="0.25">
      <c r="A580" s="27" t="s">
        <v>14</v>
      </c>
      <c r="B580" s="13">
        <v>45016</v>
      </c>
      <c r="C580" s="19">
        <v>80077</v>
      </c>
      <c r="D580" s="15" t="s">
        <v>15</v>
      </c>
      <c r="E580" s="16" t="s">
        <v>17</v>
      </c>
      <c r="F580" s="16">
        <v>21</v>
      </c>
      <c r="G580" s="16">
        <v>0</v>
      </c>
      <c r="H580" s="17">
        <v>2025</v>
      </c>
      <c r="I580" s="17">
        <v>1925</v>
      </c>
      <c r="J580" s="17">
        <f t="shared" si="48"/>
        <v>42525</v>
      </c>
      <c r="K580" s="28">
        <v>0</v>
      </c>
      <c r="L580" s="10">
        <f t="shared" si="49"/>
        <v>42525</v>
      </c>
      <c r="M580" s="18">
        <f t="shared" si="50"/>
        <v>0</v>
      </c>
    </row>
    <row r="581" spans="1:13" x14ac:dyDescent="0.25">
      <c r="A581" s="27" t="s">
        <v>14</v>
      </c>
      <c r="B581" s="13">
        <v>45016</v>
      </c>
      <c r="C581" s="19">
        <v>80078</v>
      </c>
      <c r="D581" s="15" t="s">
        <v>15</v>
      </c>
      <c r="E581" s="16" t="s">
        <v>21</v>
      </c>
      <c r="F581" s="16">
        <v>5</v>
      </c>
      <c r="G581" s="16">
        <v>0</v>
      </c>
      <c r="H581" s="17">
        <v>1701</v>
      </c>
      <c r="I581" s="17">
        <v>1701</v>
      </c>
      <c r="J581" s="17">
        <f t="shared" si="48"/>
        <v>8505</v>
      </c>
      <c r="K581" s="28">
        <v>0</v>
      </c>
      <c r="L581" s="10">
        <f t="shared" si="49"/>
        <v>8505</v>
      </c>
      <c r="M581" s="18">
        <f t="shared" si="50"/>
        <v>0</v>
      </c>
    </row>
    <row r="582" spans="1:13" ht="15.75" thickBot="1" x14ac:dyDescent="0.3">
      <c r="A582" s="27" t="s">
        <v>14</v>
      </c>
      <c r="B582" s="13">
        <v>45016</v>
      </c>
      <c r="C582" s="19">
        <v>80078</v>
      </c>
      <c r="D582" s="15" t="s">
        <v>15</v>
      </c>
      <c r="E582" s="16" t="s">
        <v>30</v>
      </c>
      <c r="F582" s="16">
        <v>37</v>
      </c>
      <c r="G582" s="16">
        <v>37</v>
      </c>
      <c r="H582" s="17">
        <f>1925+285</f>
        <v>2210</v>
      </c>
      <c r="I582" s="17">
        <v>1925</v>
      </c>
      <c r="J582" s="17">
        <f t="shared" si="48"/>
        <v>81770</v>
      </c>
      <c r="K582" s="28">
        <v>0</v>
      </c>
      <c r="L582" s="10">
        <f t="shared" si="49"/>
        <v>81770</v>
      </c>
      <c r="M582" s="18">
        <f t="shared" si="50"/>
        <v>0</v>
      </c>
    </row>
    <row r="583" spans="1:13" ht="26.25" customHeight="1" thickBot="1" x14ac:dyDescent="0.3">
      <c r="A583" s="39"/>
      <c r="B583" s="40"/>
      <c r="C583" s="40"/>
      <c r="D583" s="41"/>
      <c r="E583" s="22"/>
      <c r="F583" s="11">
        <f>SUM(F11:F582)</f>
        <v>5945</v>
      </c>
      <c r="G583" s="11">
        <f>SUM(G11:G582)</f>
        <v>1485.5</v>
      </c>
      <c r="H583" s="12">
        <f>AVERAGE(H11:H582)</f>
        <v>1841.1928689320591</v>
      </c>
      <c r="I583" s="12">
        <f>AVERAGE(I11:I582)</f>
        <v>1761.7229195804196</v>
      </c>
      <c r="J583" s="12">
        <f>SUM(J11:J582)</f>
        <v>11408690.225000001</v>
      </c>
      <c r="K583" s="12">
        <f>SUM(K11:K582)</f>
        <v>1005846.2063999991</v>
      </c>
      <c r="L583" s="12">
        <f>SUM(L11:L582)</f>
        <v>5122151.4350000005</v>
      </c>
      <c r="M583" s="12">
        <f>SUM(M11:M582)</f>
        <v>7292384.9964000043</v>
      </c>
    </row>
    <row r="584" spans="1:13" ht="15" customHeight="1" x14ac:dyDescent="0.25">
      <c r="L584" s="30"/>
    </row>
    <row r="585" spans="1:13" ht="15" customHeight="1" x14ac:dyDescent="0.25">
      <c r="J585" s="4"/>
      <c r="L585" s="30"/>
    </row>
  </sheetData>
  <autoFilter ref="A10:M583">
    <sortState ref="A11:M627">
      <sortCondition ref="C10:C627"/>
    </sortState>
  </autoFilter>
  <pageMargins left="0.7" right="0.7" top="0.75" bottom="0.75" header="0.3" footer="0.3"/>
  <pageSetup scale="25" orientation="landscape" r:id="rId1"/>
  <rowBreaks count="5" manualBreakCount="5">
    <brk id="93" max="12" man="1"/>
    <brk id="215" max="12" man="1"/>
    <brk id="336" max="12" man="1"/>
    <brk id="387" max="12" man="1"/>
    <brk id="535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MARZO</vt:lpstr>
      <vt:lpstr>MARZO!Área_de_impresión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</dc:creator>
  <cp:lastModifiedBy>Sistemas02</cp:lastModifiedBy>
  <cp:lastPrinted>2022-06-30T12:18:13Z</cp:lastPrinted>
  <dcterms:created xsi:type="dcterms:W3CDTF">2017-03-11T00:08:56Z</dcterms:created>
  <dcterms:modified xsi:type="dcterms:W3CDTF">2023-04-14T18:38:54Z</dcterms:modified>
</cp:coreProperties>
</file>