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GERSONL\Users\gersonl\Desktop\ERICK NOCUADRA REPORTE\"/>
    </mc:Choice>
  </mc:AlternateContent>
  <bookViews>
    <workbookView showHorizontalScroll="0" showVerticalScroll="0" xWindow="0" yWindow="0" windowWidth="28800" windowHeight="18000"/>
  </bookViews>
  <sheets>
    <sheet name="FEBRERO" sheetId="1" r:id="rId1"/>
  </sheets>
  <definedNames>
    <definedName name="_xlnm._FilterDatabase" localSheetId="0" hidden="1">FEBRERO!$A$10:$M$553</definedName>
    <definedName name="_xlnm.Print_Area" localSheetId="0">FEBRERO!$A$2:$M$553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2" i="1" l="1"/>
  <c r="M552" i="1"/>
  <c r="J552" i="1"/>
  <c r="L552" i="1" s="1"/>
  <c r="J551" i="1"/>
  <c r="K551" i="1" s="1"/>
  <c r="L551" i="1" s="1"/>
  <c r="M551" i="1" s="1"/>
  <c r="J550" i="1"/>
  <c r="K550" i="1" s="1"/>
  <c r="L550" i="1" s="1"/>
  <c r="M550" i="1" s="1"/>
  <c r="J549" i="1"/>
  <c r="K549" i="1" s="1"/>
  <c r="L549" i="1" s="1"/>
  <c r="M549" i="1" s="1"/>
  <c r="J548" i="1"/>
  <c r="K548" i="1" s="1"/>
  <c r="L548" i="1" s="1"/>
  <c r="M548" i="1" s="1"/>
  <c r="J547" i="1"/>
  <c r="K547" i="1" s="1"/>
  <c r="L547" i="1" s="1"/>
  <c r="M547" i="1" s="1"/>
  <c r="J546" i="1"/>
  <c r="K546" i="1" s="1"/>
  <c r="L546" i="1" s="1"/>
  <c r="M546" i="1" s="1"/>
  <c r="J545" i="1"/>
  <c r="K545" i="1" s="1"/>
  <c r="L545" i="1" s="1"/>
  <c r="M545" i="1" s="1"/>
  <c r="J544" i="1"/>
  <c r="K544" i="1" s="1"/>
  <c r="L544" i="1" s="1"/>
  <c r="M544" i="1" s="1"/>
  <c r="H543" i="1"/>
  <c r="J543" i="1" s="1"/>
  <c r="K543" i="1" s="1"/>
  <c r="J542" i="1"/>
  <c r="K542" i="1" s="1"/>
  <c r="M541" i="1"/>
  <c r="J541" i="1"/>
  <c r="L541" i="1" s="1"/>
  <c r="M540" i="1"/>
  <c r="J540" i="1"/>
  <c r="L540" i="1" s="1"/>
  <c r="M539" i="1"/>
  <c r="H539" i="1"/>
  <c r="J539" i="1" s="1"/>
  <c r="L539" i="1" s="1"/>
  <c r="M538" i="1"/>
  <c r="J538" i="1"/>
  <c r="L538" i="1" s="1"/>
  <c r="M537" i="1"/>
  <c r="J537" i="1"/>
  <c r="L537" i="1" s="1"/>
  <c r="M536" i="1"/>
  <c r="J536" i="1"/>
  <c r="L536" i="1" s="1"/>
  <c r="L543" i="1" l="1"/>
  <c r="M543" i="1" s="1"/>
  <c r="L542" i="1"/>
  <c r="M542" i="1" s="1"/>
  <c r="H535" i="1"/>
  <c r="H530" i="1"/>
  <c r="H527" i="1"/>
  <c r="H526" i="1"/>
  <c r="H523" i="1"/>
  <c r="H522" i="1"/>
  <c r="M520" i="1" l="1"/>
  <c r="J520" i="1"/>
  <c r="L520" i="1" s="1"/>
  <c r="M519" i="1"/>
  <c r="J519" i="1"/>
  <c r="L519" i="1" s="1"/>
  <c r="M518" i="1"/>
  <c r="J518" i="1"/>
  <c r="L518" i="1" s="1"/>
  <c r="J517" i="1"/>
  <c r="K517" i="1" s="1"/>
  <c r="J516" i="1"/>
  <c r="K516" i="1" s="1"/>
  <c r="J515" i="1"/>
  <c r="K515" i="1" s="1"/>
  <c r="J514" i="1"/>
  <c r="K514" i="1" s="1"/>
  <c r="J513" i="1"/>
  <c r="K513" i="1" s="1"/>
  <c r="J512" i="1"/>
  <c r="K512" i="1" s="1"/>
  <c r="J511" i="1"/>
  <c r="K511" i="1" s="1"/>
  <c r="J510" i="1"/>
  <c r="K510" i="1" s="1"/>
  <c r="J509" i="1"/>
  <c r="K509" i="1" s="1"/>
  <c r="J508" i="1"/>
  <c r="K508" i="1" s="1"/>
  <c r="M507" i="1"/>
  <c r="J507" i="1"/>
  <c r="L507" i="1" s="1"/>
  <c r="M506" i="1"/>
  <c r="J506" i="1"/>
  <c r="L506" i="1" s="1"/>
  <c r="M505" i="1"/>
  <c r="J505" i="1"/>
  <c r="L505" i="1" s="1"/>
  <c r="M504" i="1"/>
  <c r="J504" i="1"/>
  <c r="L504" i="1" s="1"/>
  <c r="M503" i="1"/>
  <c r="J503" i="1"/>
  <c r="L503" i="1" s="1"/>
  <c r="M502" i="1"/>
  <c r="J502" i="1"/>
  <c r="L502" i="1" s="1"/>
  <c r="L508" i="1" l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H501" i="1"/>
  <c r="H499" i="1"/>
  <c r="H497" i="1"/>
  <c r="H494" i="1"/>
  <c r="H493" i="1"/>
  <c r="H492" i="1"/>
  <c r="H490" i="1"/>
  <c r="M484" i="1" l="1"/>
  <c r="J484" i="1"/>
  <c r="L484" i="1" s="1"/>
  <c r="M483" i="1"/>
  <c r="J483" i="1"/>
  <c r="L483" i="1" s="1"/>
  <c r="J482" i="1"/>
  <c r="K482" i="1" s="1"/>
  <c r="J481" i="1"/>
  <c r="K481" i="1" s="1"/>
  <c r="M480" i="1"/>
  <c r="J480" i="1"/>
  <c r="L480" i="1" s="1"/>
  <c r="L481" i="1" l="1"/>
  <c r="M481" i="1" s="1"/>
  <c r="L482" i="1"/>
  <c r="M482" i="1" s="1"/>
  <c r="H479" i="1" l="1"/>
  <c r="M474" i="1" l="1"/>
  <c r="J474" i="1"/>
  <c r="L474" i="1" s="1"/>
  <c r="M473" i="1"/>
  <c r="J473" i="1"/>
  <c r="L473" i="1" s="1"/>
  <c r="J472" i="1"/>
  <c r="K472" i="1" s="1"/>
  <c r="J471" i="1"/>
  <c r="K471" i="1" s="1"/>
  <c r="J470" i="1"/>
  <c r="K470" i="1" s="1"/>
  <c r="J469" i="1"/>
  <c r="K469" i="1" s="1"/>
  <c r="J468" i="1"/>
  <c r="K468" i="1" s="1"/>
  <c r="J467" i="1"/>
  <c r="K467" i="1" s="1"/>
  <c r="J466" i="1"/>
  <c r="K466" i="1" s="1"/>
  <c r="J465" i="1"/>
  <c r="K465" i="1" s="1"/>
  <c r="J464" i="1"/>
  <c r="K464" i="1" s="1"/>
  <c r="J463" i="1"/>
  <c r="K463" i="1" s="1"/>
  <c r="J462" i="1"/>
  <c r="K462" i="1" s="1"/>
  <c r="J461" i="1"/>
  <c r="K461" i="1" s="1"/>
  <c r="M460" i="1"/>
  <c r="J460" i="1"/>
  <c r="L460" i="1" s="1"/>
  <c r="M459" i="1"/>
  <c r="J459" i="1"/>
  <c r="L459" i="1" s="1"/>
  <c r="M458" i="1"/>
  <c r="J458" i="1"/>
  <c r="L458" i="1" s="1"/>
  <c r="M457" i="1"/>
  <c r="J457" i="1"/>
  <c r="L457" i="1" s="1"/>
  <c r="L461" i="1" l="1"/>
  <c r="M461" i="1" s="1"/>
  <c r="L462" i="1"/>
  <c r="M462" i="1" s="1"/>
  <c r="L463" i="1"/>
  <c r="M463" i="1" s="1"/>
  <c r="L471" i="1"/>
  <c r="M471" i="1" s="1"/>
  <c r="L464" i="1"/>
  <c r="M464" i="1" s="1"/>
  <c r="L472" i="1"/>
  <c r="M472" i="1" s="1"/>
  <c r="L466" i="1"/>
  <c r="M466" i="1" s="1"/>
  <c r="L469" i="1"/>
  <c r="M469" i="1" s="1"/>
  <c r="L470" i="1"/>
  <c r="M470" i="1" s="1"/>
  <c r="L465" i="1"/>
  <c r="M465" i="1" s="1"/>
  <c r="L467" i="1"/>
  <c r="M467" i="1" s="1"/>
  <c r="L468" i="1"/>
  <c r="M468" i="1" s="1"/>
  <c r="H453" i="1" l="1"/>
  <c r="H451" i="1"/>
  <c r="H448" i="1"/>
  <c r="H444" i="1"/>
  <c r="H439" i="1"/>
  <c r="J438" i="1" l="1"/>
  <c r="K438" i="1" s="1"/>
  <c r="J437" i="1"/>
  <c r="K437" i="1" s="1"/>
  <c r="J436" i="1"/>
  <c r="K436" i="1" s="1"/>
  <c r="J435" i="1"/>
  <c r="K435" i="1" s="1"/>
  <c r="J434" i="1"/>
  <c r="K434" i="1" s="1"/>
  <c r="J433" i="1"/>
  <c r="K433" i="1" s="1"/>
  <c r="J432" i="1"/>
  <c r="K432" i="1" s="1"/>
  <c r="J431" i="1"/>
  <c r="K431" i="1" s="1"/>
  <c r="J430" i="1"/>
  <c r="K430" i="1" s="1"/>
  <c r="J429" i="1"/>
  <c r="K429" i="1" s="1"/>
  <c r="J428" i="1"/>
  <c r="K428" i="1" s="1"/>
  <c r="J427" i="1"/>
  <c r="K427" i="1" s="1"/>
  <c r="J426" i="1"/>
  <c r="K426" i="1" s="1"/>
  <c r="H425" i="1"/>
  <c r="J425" i="1" s="1"/>
  <c r="K425" i="1" s="1"/>
  <c r="L431" i="1" l="1"/>
  <c r="M431" i="1" s="1"/>
  <c r="L428" i="1"/>
  <c r="M428" i="1" s="1"/>
  <c r="L436" i="1"/>
  <c r="M436" i="1" s="1"/>
  <c r="L425" i="1"/>
  <c r="M425" i="1" s="1"/>
  <c r="L429" i="1"/>
  <c r="M429" i="1" s="1"/>
  <c r="L433" i="1"/>
  <c r="M433" i="1" s="1"/>
  <c r="L437" i="1"/>
  <c r="M437" i="1" s="1"/>
  <c r="L427" i="1"/>
  <c r="M427" i="1" s="1"/>
  <c r="L435" i="1"/>
  <c r="M435" i="1" s="1"/>
  <c r="L432" i="1"/>
  <c r="M432" i="1" s="1"/>
  <c r="L426" i="1"/>
  <c r="M426" i="1" s="1"/>
  <c r="L430" i="1"/>
  <c r="M430" i="1" s="1"/>
  <c r="L434" i="1"/>
  <c r="M434" i="1" s="1"/>
  <c r="L438" i="1"/>
  <c r="M438" i="1" s="1"/>
  <c r="H424" i="1" l="1"/>
  <c r="H417" i="1"/>
  <c r="H415" i="1"/>
  <c r="J405" i="1" l="1"/>
  <c r="K405" i="1" s="1"/>
  <c r="J404" i="1"/>
  <c r="K404" i="1" s="1"/>
  <c r="J403" i="1"/>
  <c r="K403" i="1" s="1"/>
  <c r="J402" i="1"/>
  <c r="K402" i="1" s="1"/>
  <c r="J401" i="1"/>
  <c r="K401" i="1" s="1"/>
  <c r="J400" i="1"/>
  <c r="K400" i="1" s="1"/>
  <c r="J399" i="1"/>
  <c r="K399" i="1" s="1"/>
  <c r="M398" i="1"/>
  <c r="J398" i="1"/>
  <c r="L398" i="1" s="1"/>
  <c r="M397" i="1"/>
  <c r="J397" i="1"/>
  <c r="L397" i="1" s="1"/>
  <c r="L399" i="1" l="1"/>
  <c r="M399" i="1" s="1"/>
  <c r="L404" i="1"/>
  <c r="M404" i="1" s="1"/>
  <c r="L402" i="1"/>
  <c r="M402" i="1" s="1"/>
  <c r="L403" i="1"/>
  <c r="M403" i="1" s="1"/>
  <c r="L400" i="1"/>
  <c r="M400" i="1" s="1"/>
  <c r="L401" i="1"/>
  <c r="M401" i="1" s="1"/>
  <c r="L405" i="1"/>
  <c r="M405" i="1" s="1"/>
  <c r="H389" i="1"/>
  <c r="H387" i="1"/>
  <c r="M385" i="1"/>
  <c r="J385" i="1"/>
  <c r="L385" i="1" s="1"/>
  <c r="J384" i="1"/>
  <c r="K384" i="1" s="1"/>
  <c r="J383" i="1"/>
  <c r="K383" i="1" s="1"/>
  <c r="L383" i="1" s="1"/>
  <c r="M383" i="1" s="1"/>
  <c r="J382" i="1"/>
  <c r="K382" i="1" s="1"/>
  <c r="J381" i="1"/>
  <c r="K381" i="1" s="1"/>
  <c r="L381" i="1" s="1"/>
  <c r="J380" i="1"/>
  <c r="K380" i="1" s="1"/>
  <c r="J379" i="1"/>
  <c r="K379" i="1" s="1"/>
  <c r="L379" i="1" s="1"/>
  <c r="M379" i="1" s="1"/>
  <c r="J378" i="1"/>
  <c r="K378" i="1" s="1"/>
  <c r="J377" i="1"/>
  <c r="K377" i="1" s="1"/>
  <c r="L377" i="1" s="1"/>
  <c r="M377" i="1" s="1"/>
  <c r="J376" i="1"/>
  <c r="K376" i="1" s="1"/>
  <c r="J375" i="1"/>
  <c r="K375" i="1" s="1"/>
  <c r="L375" i="1" s="1"/>
  <c r="M375" i="1" s="1"/>
  <c r="J374" i="1"/>
  <c r="K374" i="1" s="1"/>
  <c r="M373" i="1"/>
  <c r="J373" i="1"/>
  <c r="L373" i="1" s="1"/>
  <c r="M372" i="1"/>
  <c r="J372" i="1"/>
  <c r="L372" i="1" s="1"/>
  <c r="M371" i="1"/>
  <c r="J371" i="1"/>
  <c r="L371" i="1" s="1"/>
  <c r="L376" i="1" l="1"/>
  <c r="M376" i="1" s="1"/>
  <c r="L382" i="1"/>
  <c r="M382" i="1" s="1"/>
  <c r="L378" i="1"/>
  <c r="M378" i="1" s="1"/>
  <c r="L384" i="1"/>
  <c r="M384" i="1" s="1"/>
  <c r="L374" i="1"/>
  <c r="M374" i="1" s="1"/>
  <c r="L380" i="1"/>
  <c r="M380" i="1" s="1"/>
  <c r="M381" i="1"/>
  <c r="H366" i="1" l="1"/>
  <c r="H365" i="1"/>
  <c r="H361" i="1"/>
  <c r="H358" i="1"/>
  <c r="J356" i="1" l="1"/>
  <c r="K356" i="1" s="1"/>
  <c r="J355" i="1"/>
  <c r="K355" i="1" s="1"/>
  <c r="J354" i="1"/>
  <c r="K354" i="1" s="1"/>
  <c r="J353" i="1"/>
  <c r="K353" i="1" s="1"/>
  <c r="J352" i="1"/>
  <c r="K352" i="1" s="1"/>
  <c r="J351" i="1"/>
  <c r="K351" i="1" s="1"/>
  <c r="J350" i="1"/>
  <c r="K350" i="1" s="1"/>
  <c r="J349" i="1"/>
  <c r="K349" i="1" s="1"/>
  <c r="J348" i="1"/>
  <c r="K348" i="1" s="1"/>
  <c r="M347" i="1"/>
  <c r="J347" i="1"/>
  <c r="L347" i="1" s="1"/>
  <c r="M346" i="1"/>
  <c r="J346" i="1"/>
  <c r="L346" i="1" s="1"/>
  <c r="M345" i="1"/>
  <c r="J345" i="1"/>
  <c r="L345" i="1" s="1"/>
  <c r="L354" i="1" l="1"/>
  <c r="M354" i="1" s="1"/>
  <c r="L353" i="1"/>
  <c r="M353" i="1" s="1"/>
  <c r="L350" i="1"/>
  <c r="M350" i="1" s="1"/>
  <c r="L351" i="1"/>
  <c r="M351" i="1" s="1"/>
  <c r="L355" i="1"/>
  <c r="M355" i="1" s="1"/>
  <c r="L349" i="1"/>
  <c r="M349" i="1" s="1"/>
  <c r="L348" i="1"/>
  <c r="M348" i="1" s="1"/>
  <c r="L352" i="1"/>
  <c r="M352" i="1" s="1"/>
  <c r="L356" i="1"/>
  <c r="M356" i="1" s="1"/>
  <c r="H344" i="1" l="1"/>
  <c r="H332" i="1"/>
  <c r="H331" i="1"/>
  <c r="J329" i="1"/>
  <c r="K329" i="1" s="1"/>
  <c r="J328" i="1"/>
  <c r="K328" i="1" s="1"/>
  <c r="M327" i="1"/>
  <c r="J327" i="1"/>
  <c r="L327" i="1" s="1"/>
  <c r="L328" i="1" l="1"/>
  <c r="M328" i="1" s="1"/>
  <c r="L329" i="1"/>
  <c r="M329" i="1" s="1"/>
  <c r="M320" i="1" l="1"/>
  <c r="J320" i="1"/>
  <c r="L320" i="1" s="1"/>
  <c r="J319" i="1"/>
  <c r="K319" i="1" s="1"/>
  <c r="J318" i="1"/>
  <c r="K318" i="1" s="1"/>
  <c r="J317" i="1"/>
  <c r="K317" i="1" s="1"/>
  <c r="J316" i="1"/>
  <c r="K316" i="1" s="1"/>
  <c r="J315" i="1"/>
  <c r="K315" i="1" s="1"/>
  <c r="J314" i="1"/>
  <c r="K314" i="1" s="1"/>
  <c r="J313" i="1"/>
  <c r="K313" i="1" s="1"/>
  <c r="J312" i="1"/>
  <c r="K312" i="1" s="1"/>
  <c r="J311" i="1"/>
  <c r="K311" i="1" s="1"/>
  <c r="J310" i="1"/>
  <c r="K310" i="1" s="1"/>
  <c r="M309" i="1"/>
  <c r="J309" i="1"/>
  <c r="L309" i="1" s="1"/>
  <c r="M308" i="1"/>
  <c r="J308" i="1"/>
  <c r="L308" i="1" s="1"/>
  <c r="L314" i="1" l="1"/>
  <c r="M314" i="1" s="1"/>
  <c r="L315" i="1"/>
  <c r="M315" i="1" s="1"/>
  <c r="L316" i="1"/>
  <c r="M316" i="1" s="1"/>
  <c r="L317" i="1"/>
  <c r="M317" i="1" s="1"/>
  <c r="L310" i="1"/>
  <c r="M310" i="1" s="1"/>
  <c r="L318" i="1"/>
  <c r="M318" i="1" s="1"/>
  <c r="L311" i="1"/>
  <c r="M311" i="1" s="1"/>
  <c r="L319" i="1"/>
  <c r="M319" i="1" s="1"/>
  <c r="L312" i="1"/>
  <c r="M312" i="1" s="1"/>
  <c r="L313" i="1"/>
  <c r="M313" i="1" s="1"/>
  <c r="H304" i="1" l="1"/>
  <c r="H302" i="1"/>
  <c r="H298" i="1"/>
  <c r="M297" i="1" l="1"/>
  <c r="J297" i="1"/>
  <c r="L297" i="1" s="1"/>
  <c r="J296" i="1"/>
  <c r="K296" i="1" s="1"/>
  <c r="J295" i="1"/>
  <c r="K295" i="1" s="1"/>
  <c r="J294" i="1"/>
  <c r="K294" i="1" s="1"/>
  <c r="J293" i="1"/>
  <c r="K293" i="1" s="1"/>
  <c r="J292" i="1"/>
  <c r="K292" i="1" s="1"/>
  <c r="J291" i="1"/>
  <c r="K291" i="1" s="1"/>
  <c r="J290" i="1"/>
  <c r="K290" i="1" s="1"/>
  <c r="J289" i="1"/>
  <c r="K289" i="1" s="1"/>
  <c r="J288" i="1"/>
  <c r="K288" i="1" s="1"/>
  <c r="J287" i="1"/>
  <c r="K287" i="1" s="1"/>
  <c r="J286" i="1"/>
  <c r="K286" i="1" s="1"/>
  <c r="J285" i="1"/>
  <c r="K285" i="1" s="1"/>
  <c r="J284" i="1"/>
  <c r="K284" i="1" s="1"/>
  <c r="M283" i="1"/>
  <c r="J283" i="1"/>
  <c r="L283" i="1" s="1"/>
  <c r="L291" i="1" l="1"/>
  <c r="M291" i="1" s="1"/>
  <c r="L284" i="1"/>
  <c r="M284" i="1" s="1"/>
  <c r="L292" i="1"/>
  <c r="M292" i="1" s="1"/>
  <c r="L285" i="1"/>
  <c r="M285" i="1" s="1"/>
  <c r="L293" i="1"/>
  <c r="M293" i="1" s="1"/>
  <c r="L286" i="1"/>
  <c r="M286" i="1" s="1"/>
  <c r="L294" i="1"/>
  <c r="M294" i="1" s="1"/>
  <c r="L287" i="1"/>
  <c r="M287" i="1" s="1"/>
  <c r="L295" i="1"/>
  <c r="M295" i="1" s="1"/>
  <c r="L288" i="1"/>
  <c r="M288" i="1" s="1"/>
  <c r="L296" i="1"/>
  <c r="M296" i="1" s="1"/>
  <c r="L289" i="1"/>
  <c r="M289" i="1" s="1"/>
  <c r="L290" i="1"/>
  <c r="M290" i="1" s="1"/>
  <c r="H282" i="1" l="1"/>
  <c r="H280" i="1"/>
  <c r="H274" i="1"/>
  <c r="H271" i="1"/>
  <c r="H269" i="1"/>
  <c r="M267" i="1" l="1"/>
  <c r="J267" i="1"/>
  <c r="L267" i="1" s="1"/>
  <c r="M266" i="1"/>
  <c r="J266" i="1"/>
  <c r="L266" i="1" s="1"/>
  <c r="J265" i="1"/>
  <c r="K265" i="1" s="1"/>
  <c r="J264" i="1"/>
  <c r="K264" i="1" s="1"/>
  <c r="J263" i="1"/>
  <c r="K263" i="1" s="1"/>
  <c r="J262" i="1"/>
  <c r="K262" i="1" s="1"/>
  <c r="J261" i="1"/>
  <c r="K261" i="1" s="1"/>
  <c r="J260" i="1"/>
  <c r="K260" i="1" s="1"/>
  <c r="L260" i="1" s="1"/>
  <c r="J259" i="1"/>
  <c r="K259" i="1" s="1"/>
  <c r="J258" i="1"/>
  <c r="K258" i="1" s="1"/>
  <c r="J257" i="1"/>
  <c r="K257" i="1" s="1"/>
  <c r="J256" i="1"/>
  <c r="K256" i="1" s="1"/>
  <c r="J255" i="1"/>
  <c r="K255" i="1" s="1"/>
  <c r="M254" i="1"/>
  <c r="J254" i="1"/>
  <c r="L254" i="1" s="1"/>
  <c r="M253" i="1"/>
  <c r="J253" i="1"/>
  <c r="L253" i="1" s="1"/>
  <c r="M252" i="1"/>
  <c r="J252" i="1"/>
  <c r="L252" i="1" s="1"/>
  <c r="L257" i="1" l="1"/>
  <c r="M257" i="1" s="1"/>
  <c r="L259" i="1"/>
  <c r="M259" i="1" s="1"/>
  <c r="L265" i="1"/>
  <c r="M265" i="1" s="1"/>
  <c r="L255" i="1"/>
  <c r="M255" i="1" s="1"/>
  <c r="L261" i="1"/>
  <c r="M261" i="1" s="1"/>
  <c r="L262" i="1"/>
  <c r="M262" i="1" s="1"/>
  <c r="L258" i="1"/>
  <c r="M258" i="1" s="1"/>
  <c r="M256" i="1"/>
  <c r="M260" i="1"/>
  <c r="L263" i="1"/>
  <c r="M263" i="1" s="1"/>
  <c r="L256" i="1"/>
  <c r="L264" i="1"/>
  <c r="M264" i="1" s="1"/>
  <c r="H251" i="1"/>
  <c r="H246" i="1"/>
  <c r="H243" i="1"/>
  <c r="H241" i="1"/>
  <c r="H239" i="1"/>
  <c r="J238" i="1"/>
  <c r="K238" i="1" s="1"/>
  <c r="J237" i="1"/>
  <c r="K237" i="1" s="1"/>
  <c r="J236" i="1"/>
  <c r="K236" i="1" s="1"/>
  <c r="J235" i="1"/>
  <c r="K235" i="1" s="1"/>
  <c r="J234" i="1"/>
  <c r="K234" i="1" s="1"/>
  <c r="J233" i="1"/>
  <c r="K233" i="1" s="1"/>
  <c r="J232" i="1"/>
  <c r="K232" i="1" s="1"/>
  <c r="J231" i="1"/>
  <c r="K231" i="1" s="1"/>
  <c r="J230" i="1"/>
  <c r="K230" i="1" s="1"/>
  <c r="M229" i="1"/>
  <c r="J229" i="1"/>
  <c r="L229" i="1" s="1"/>
  <c r="M228" i="1"/>
  <c r="J228" i="1"/>
  <c r="L228" i="1" s="1"/>
  <c r="L235" i="1" l="1"/>
  <c r="M235" i="1" s="1"/>
  <c r="L237" i="1"/>
  <c r="M237" i="1" s="1"/>
  <c r="L231" i="1"/>
  <c r="M231" i="1" s="1"/>
  <c r="L232" i="1"/>
  <c r="M232" i="1" s="1"/>
  <c r="L236" i="1"/>
  <c r="M236" i="1" s="1"/>
  <c r="L233" i="1"/>
  <c r="M233" i="1" s="1"/>
  <c r="L230" i="1"/>
  <c r="M230" i="1" s="1"/>
  <c r="L234" i="1"/>
  <c r="M234" i="1" s="1"/>
  <c r="L238" i="1"/>
  <c r="M238" i="1" s="1"/>
  <c r="H226" i="1"/>
  <c r="H223" i="1"/>
  <c r="H221" i="1"/>
  <c r="H220" i="1"/>
  <c r="H219" i="1"/>
  <c r="H216" i="1"/>
  <c r="H214" i="1"/>
  <c r="M213" i="1"/>
  <c r="J213" i="1"/>
  <c r="L213" i="1" s="1"/>
  <c r="J212" i="1"/>
  <c r="K212" i="1" s="1"/>
  <c r="J211" i="1"/>
  <c r="K211" i="1" s="1"/>
  <c r="J210" i="1"/>
  <c r="K210" i="1" s="1"/>
  <c r="J209" i="1"/>
  <c r="K209" i="1" s="1"/>
  <c r="J208" i="1"/>
  <c r="K208" i="1" s="1"/>
  <c r="M207" i="1"/>
  <c r="J207" i="1"/>
  <c r="L207" i="1" s="1"/>
  <c r="M206" i="1"/>
  <c r="J206" i="1"/>
  <c r="L206" i="1" s="1"/>
  <c r="L212" i="1" l="1"/>
  <c r="M212" i="1" s="1"/>
  <c r="L211" i="1"/>
  <c r="M211" i="1" s="1"/>
  <c r="L208" i="1"/>
  <c r="M208" i="1"/>
  <c r="L209" i="1"/>
  <c r="M209" i="1" s="1"/>
  <c r="L210" i="1"/>
  <c r="M210" i="1" s="1"/>
  <c r="H203" i="1" l="1"/>
  <c r="H192" i="1"/>
  <c r="M191" i="1" l="1"/>
  <c r="J191" i="1"/>
  <c r="L191" i="1" s="1"/>
  <c r="J190" i="1"/>
  <c r="K190" i="1" s="1"/>
  <c r="L190" i="1" s="1"/>
  <c r="J189" i="1"/>
  <c r="K189" i="1" s="1"/>
  <c r="L189" i="1" s="1"/>
  <c r="J188" i="1"/>
  <c r="K188" i="1" s="1"/>
  <c r="L188" i="1" s="1"/>
  <c r="J187" i="1"/>
  <c r="K187" i="1" s="1"/>
  <c r="L187" i="1" s="1"/>
  <c r="M186" i="1"/>
  <c r="J186" i="1"/>
  <c r="L186" i="1" s="1"/>
  <c r="M185" i="1"/>
  <c r="J185" i="1"/>
  <c r="L185" i="1" s="1"/>
  <c r="M187" i="1" l="1"/>
  <c r="M188" i="1"/>
  <c r="M189" i="1"/>
  <c r="M190" i="1"/>
  <c r="H184" i="1" l="1"/>
  <c r="H183" i="1"/>
  <c r="H181" i="1"/>
  <c r="M178" i="1"/>
  <c r="J178" i="1"/>
  <c r="L178" i="1" s="1"/>
  <c r="M177" i="1"/>
  <c r="J177" i="1"/>
  <c r="L177" i="1" s="1"/>
  <c r="J176" i="1"/>
  <c r="K176" i="1" s="1"/>
  <c r="J175" i="1"/>
  <c r="K175" i="1" s="1"/>
  <c r="J174" i="1"/>
  <c r="K174" i="1" s="1"/>
  <c r="J173" i="1"/>
  <c r="K173" i="1" s="1"/>
  <c r="J172" i="1"/>
  <c r="K172" i="1" s="1"/>
  <c r="J171" i="1"/>
  <c r="K171" i="1" s="1"/>
  <c r="J170" i="1"/>
  <c r="K170" i="1" s="1"/>
  <c r="M169" i="1"/>
  <c r="J169" i="1"/>
  <c r="L169" i="1" s="1"/>
  <c r="M168" i="1"/>
  <c r="J168" i="1"/>
  <c r="L168" i="1" s="1"/>
  <c r="M167" i="1"/>
  <c r="J167" i="1"/>
  <c r="L167" i="1" s="1"/>
  <c r="M166" i="1"/>
  <c r="J166" i="1"/>
  <c r="L166" i="1" s="1"/>
  <c r="M165" i="1"/>
  <c r="L165" i="1"/>
  <c r="J165" i="1"/>
  <c r="L175" i="1" l="1"/>
  <c r="M175" i="1" s="1"/>
  <c r="L173" i="1"/>
  <c r="M173" i="1" s="1"/>
  <c r="L174" i="1"/>
  <c r="M174" i="1" s="1"/>
  <c r="L176" i="1"/>
  <c r="M176" i="1" s="1"/>
  <c r="L170" i="1"/>
  <c r="M170" i="1" s="1"/>
  <c r="L171" i="1"/>
  <c r="M171" i="1" s="1"/>
  <c r="L172" i="1"/>
  <c r="M172" i="1" s="1"/>
  <c r="H161" i="1" l="1"/>
  <c r="H155" i="1"/>
  <c r="M150" i="1" l="1"/>
  <c r="J150" i="1"/>
  <c r="L150" i="1" s="1"/>
  <c r="M149" i="1"/>
  <c r="J149" i="1"/>
  <c r="L149" i="1" s="1"/>
  <c r="M148" i="1"/>
  <c r="J148" i="1"/>
  <c r="L148" i="1" s="1"/>
  <c r="J147" i="1"/>
  <c r="K147" i="1" s="1"/>
  <c r="L147" i="1" s="1"/>
  <c r="J146" i="1"/>
  <c r="K146" i="1" s="1"/>
  <c r="J145" i="1"/>
  <c r="K145" i="1" s="1"/>
  <c r="L145" i="1" s="1"/>
  <c r="J144" i="1"/>
  <c r="K144" i="1" s="1"/>
  <c r="J143" i="1"/>
  <c r="K143" i="1" s="1"/>
  <c r="J142" i="1"/>
  <c r="K142" i="1" s="1"/>
  <c r="J141" i="1"/>
  <c r="K141" i="1" s="1"/>
  <c r="L141" i="1" s="1"/>
  <c r="J140" i="1"/>
  <c r="K140" i="1" s="1"/>
  <c r="J139" i="1"/>
  <c r="K139" i="1" s="1"/>
  <c r="L139" i="1" s="1"/>
  <c r="J138" i="1"/>
  <c r="K138" i="1" s="1"/>
  <c r="J137" i="1"/>
  <c r="K137" i="1" s="1"/>
  <c r="L137" i="1" s="1"/>
  <c r="J136" i="1"/>
  <c r="K136" i="1" s="1"/>
  <c r="L136" i="1" s="1"/>
  <c r="J135" i="1"/>
  <c r="K135" i="1" s="1"/>
  <c r="J134" i="1"/>
  <c r="K134" i="1" s="1"/>
  <c r="L134" i="1" s="1"/>
  <c r="M133" i="1"/>
  <c r="J133" i="1"/>
  <c r="L133" i="1" s="1"/>
  <c r="M132" i="1"/>
  <c r="J132" i="1"/>
  <c r="L132" i="1" s="1"/>
  <c r="L135" i="1" l="1"/>
  <c r="M135" i="1" s="1"/>
  <c r="L138" i="1"/>
  <c r="M138" i="1" s="1"/>
  <c r="L140" i="1"/>
  <c r="M140" i="1" s="1"/>
  <c r="L142" i="1"/>
  <c r="M142" i="1" s="1"/>
  <c r="L143" i="1"/>
  <c r="M143" i="1" s="1"/>
  <c r="L144" i="1"/>
  <c r="M144" i="1" s="1"/>
  <c r="L146" i="1"/>
  <c r="M146" i="1" s="1"/>
  <c r="M134" i="1"/>
  <c r="M136" i="1"/>
  <c r="M137" i="1"/>
  <c r="M139" i="1"/>
  <c r="M141" i="1"/>
  <c r="M145" i="1"/>
  <c r="M147" i="1"/>
  <c r="H129" i="1"/>
  <c r="H124" i="1"/>
  <c r="H123" i="1"/>
  <c r="H116" i="1" l="1"/>
  <c r="H115" i="1"/>
  <c r="H112" i="1"/>
  <c r="H107" i="1"/>
  <c r="M106" i="1" l="1"/>
  <c r="J106" i="1"/>
  <c r="L106" i="1" s="1"/>
  <c r="J105" i="1"/>
  <c r="K105" i="1" s="1"/>
  <c r="J104" i="1"/>
  <c r="K104" i="1" s="1"/>
  <c r="L104" i="1" s="1"/>
  <c r="M104" i="1" s="1"/>
  <c r="J103" i="1"/>
  <c r="K103" i="1" s="1"/>
  <c r="J102" i="1"/>
  <c r="K102" i="1" s="1"/>
  <c r="J101" i="1"/>
  <c r="K101" i="1" s="1"/>
  <c r="J100" i="1"/>
  <c r="K100" i="1" s="1"/>
  <c r="J99" i="1"/>
  <c r="K99" i="1" s="1"/>
  <c r="M98" i="1"/>
  <c r="J98" i="1"/>
  <c r="L98" i="1" s="1"/>
  <c r="L102" i="1" l="1"/>
  <c r="M102" i="1" s="1"/>
  <c r="L100" i="1"/>
  <c r="M100" i="1" s="1"/>
  <c r="L103" i="1"/>
  <c r="M103" i="1" s="1"/>
  <c r="L101" i="1"/>
  <c r="M101" i="1" s="1"/>
  <c r="L105" i="1"/>
  <c r="M105" i="1" s="1"/>
  <c r="L99" i="1"/>
  <c r="M99" i="1" s="1"/>
  <c r="H96" i="1"/>
  <c r="H91" i="1"/>
  <c r="H89" i="1"/>
  <c r="H83" i="1"/>
  <c r="H82" i="1"/>
  <c r="M77" i="1"/>
  <c r="J77" i="1"/>
  <c r="L77" i="1" s="1"/>
  <c r="J76" i="1"/>
  <c r="K76" i="1" s="1"/>
  <c r="H75" i="1"/>
  <c r="J75" i="1" s="1"/>
  <c r="K75" i="1" s="1"/>
  <c r="J74" i="1"/>
  <c r="K74" i="1" s="1"/>
  <c r="H73" i="1"/>
  <c r="J73" i="1" s="1"/>
  <c r="K73" i="1" s="1"/>
  <c r="M72" i="1"/>
  <c r="J72" i="1"/>
  <c r="L72" i="1" s="1"/>
  <c r="L74" i="1" l="1"/>
  <c r="M74" i="1" s="1"/>
  <c r="L75" i="1"/>
  <c r="M75" i="1" s="1"/>
  <c r="L76" i="1"/>
  <c r="M76" i="1" s="1"/>
  <c r="L73" i="1"/>
  <c r="M73" i="1" s="1"/>
  <c r="M65" i="1" l="1"/>
  <c r="J65" i="1"/>
  <c r="L65" i="1" s="1"/>
  <c r="M64" i="1"/>
  <c r="J64" i="1"/>
  <c r="L64" i="1" s="1"/>
  <c r="M63" i="1"/>
  <c r="J63" i="1"/>
  <c r="L63" i="1" s="1"/>
  <c r="M62" i="1"/>
  <c r="J62" i="1"/>
  <c r="L62" i="1" s="1"/>
  <c r="H61" i="1"/>
  <c r="J61" i="1" s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L52" i="1" s="1"/>
  <c r="M52" i="1" s="1"/>
  <c r="J51" i="1"/>
  <c r="K51" i="1" s="1"/>
  <c r="J50" i="1"/>
  <c r="K50" i="1" s="1"/>
  <c r="J49" i="1"/>
  <c r="K49" i="1" s="1"/>
  <c r="M48" i="1"/>
  <c r="J48" i="1"/>
  <c r="L48" i="1" s="1"/>
  <c r="L59" i="1" l="1"/>
  <c r="M59" i="1" s="1"/>
  <c r="L60" i="1"/>
  <c r="M60" i="1" s="1"/>
  <c r="L50" i="1"/>
  <c r="M50" i="1" s="1"/>
  <c r="L51" i="1"/>
  <c r="M51" i="1" s="1"/>
  <c r="L56" i="1"/>
  <c r="M56" i="1" s="1"/>
  <c r="L53" i="1"/>
  <c r="M53" i="1" s="1"/>
  <c r="L61" i="1"/>
  <c r="M61" i="1" s="1"/>
  <c r="L54" i="1"/>
  <c r="M54" i="1" s="1"/>
  <c r="L58" i="1"/>
  <c r="M58" i="1" s="1"/>
  <c r="L55" i="1"/>
  <c r="M55" i="1" s="1"/>
  <c r="L57" i="1"/>
  <c r="M57" i="1" s="1"/>
  <c r="L49" i="1"/>
  <c r="M49" i="1" s="1"/>
  <c r="H38" i="1" l="1"/>
  <c r="H31" i="1" l="1"/>
  <c r="H30" i="1"/>
  <c r="H24" i="1"/>
  <c r="J22" i="1" l="1"/>
  <c r="L22" i="1" s="1"/>
  <c r="J21" i="1"/>
  <c r="K21" i="1" s="1"/>
  <c r="L21" i="1" s="1"/>
  <c r="J20" i="1"/>
  <c r="K20" i="1" s="1"/>
  <c r="L20" i="1" s="1"/>
  <c r="J19" i="1"/>
  <c r="K19" i="1" s="1"/>
  <c r="L19" i="1" s="1"/>
  <c r="J18" i="1"/>
  <c r="K18" i="1" s="1"/>
  <c r="L18" i="1" s="1"/>
  <c r="J17" i="1"/>
  <c r="K17" i="1" s="1"/>
  <c r="L17" i="1" s="1"/>
  <c r="M22" i="1" l="1"/>
  <c r="M21" i="1"/>
  <c r="M20" i="1"/>
  <c r="M19" i="1"/>
  <c r="M18" i="1"/>
  <c r="M17" i="1"/>
  <c r="H13" i="1" l="1"/>
  <c r="H11" i="1" l="1"/>
  <c r="J11" i="1" s="1"/>
  <c r="K11" i="1" s="1"/>
  <c r="J12" i="1"/>
  <c r="K12" i="1" s="1"/>
  <c r="L12" i="1" s="1"/>
  <c r="J13" i="1"/>
  <c r="L13" i="1" s="1"/>
  <c r="J14" i="1"/>
  <c r="J15" i="1"/>
  <c r="L15" i="1" s="1"/>
  <c r="J16" i="1"/>
  <c r="L16" i="1" s="1"/>
  <c r="M16" i="1"/>
  <c r="J23" i="1"/>
  <c r="L23" i="1" s="1"/>
  <c r="J24" i="1"/>
  <c r="K24" i="1" s="1"/>
  <c r="J25" i="1"/>
  <c r="K25" i="1" s="1"/>
  <c r="L25" i="1" s="1"/>
  <c r="J26" i="1"/>
  <c r="K26" i="1" s="1"/>
  <c r="L26" i="1" s="1"/>
  <c r="J27" i="1"/>
  <c r="L27" i="1" s="1"/>
  <c r="J28" i="1"/>
  <c r="L28" i="1" s="1"/>
  <c r="J29" i="1"/>
  <c r="K29" i="1" s="1"/>
  <c r="L29" i="1" s="1"/>
  <c r="J30" i="1"/>
  <c r="K30" i="1" s="1"/>
  <c r="J31" i="1"/>
  <c r="K31" i="1" s="1"/>
  <c r="L31" i="1" s="1"/>
  <c r="J32" i="1"/>
  <c r="L32" i="1" s="1"/>
  <c r="J33" i="1"/>
  <c r="J34" i="1"/>
  <c r="L34" i="1" s="1"/>
  <c r="J35" i="1"/>
  <c r="K35" i="1" s="1"/>
  <c r="J36" i="1"/>
  <c r="L36" i="1" s="1"/>
  <c r="J37" i="1"/>
  <c r="L37" i="1" s="1"/>
  <c r="J38" i="1"/>
  <c r="K38" i="1" s="1"/>
  <c r="L38" i="1" s="1"/>
  <c r="J39" i="1"/>
  <c r="K39" i="1" s="1"/>
  <c r="J40" i="1"/>
  <c r="K40" i="1" s="1"/>
  <c r="L40" i="1" s="1"/>
  <c r="J41" i="1"/>
  <c r="J42" i="1"/>
  <c r="L42" i="1" s="1"/>
  <c r="J43" i="1"/>
  <c r="K43" i="1" s="1"/>
  <c r="J44" i="1"/>
  <c r="K44" i="1" s="1"/>
  <c r="L44" i="1" s="1"/>
  <c r="J45" i="1"/>
  <c r="J46" i="1"/>
  <c r="L46" i="1" s="1"/>
  <c r="J47" i="1"/>
  <c r="K47" i="1" s="1"/>
  <c r="J66" i="1"/>
  <c r="K66" i="1" s="1"/>
  <c r="L66" i="1" s="1"/>
  <c r="J67" i="1"/>
  <c r="J68" i="1"/>
  <c r="L68" i="1" s="1"/>
  <c r="J69" i="1"/>
  <c r="J70" i="1"/>
  <c r="L70" i="1" s="1"/>
  <c r="J71" i="1"/>
  <c r="K71" i="1" s="1"/>
  <c r="J78" i="1"/>
  <c r="K78" i="1" s="1"/>
  <c r="J79" i="1"/>
  <c r="K79" i="1" s="1"/>
  <c r="L79" i="1" s="1"/>
  <c r="J80" i="1"/>
  <c r="K80" i="1" s="1"/>
  <c r="J81" i="1"/>
  <c r="K81" i="1" s="1"/>
  <c r="J82" i="1"/>
  <c r="K82" i="1" s="1"/>
  <c r="J83" i="1"/>
  <c r="K83" i="1" s="1"/>
  <c r="J84" i="1"/>
  <c r="K84" i="1" s="1"/>
  <c r="L84" i="1" s="1"/>
  <c r="J85" i="1"/>
  <c r="K85" i="1" s="1"/>
  <c r="L85" i="1" s="1"/>
  <c r="J86" i="1"/>
  <c r="K86" i="1" s="1"/>
  <c r="L86" i="1" s="1"/>
  <c r="J87" i="1"/>
  <c r="K87" i="1" s="1"/>
  <c r="J88" i="1"/>
  <c r="K88" i="1" s="1"/>
  <c r="J89" i="1"/>
  <c r="K89" i="1" s="1"/>
  <c r="J90" i="1"/>
  <c r="K90" i="1" s="1"/>
  <c r="J91" i="1"/>
  <c r="K91" i="1" s="1"/>
  <c r="L91" i="1" s="1"/>
  <c r="J92" i="1"/>
  <c r="K92" i="1" s="1"/>
  <c r="L92" i="1" s="1"/>
  <c r="J93" i="1"/>
  <c r="K93" i="1" s="1"/>
  <c r="L93" i="1" s="1"/>
  <c r="M93" i="1" s="1"/>
  <c r="J94" i="1"/>
  <c r="K94" i="1" s="1"/>
  <c r="J95" i="1"/>
  <c r="L95" i="1" s="1"/>
  <c r="J96" i="1"/>
  <c r="J97" i="1"/>
  <c r="J107" i="1"/>
  <c r="K107" i="1" s="1"/>
  <c r="J108" i="1"/>
  <c r="K108" i="1" s="1"/>
  <c r="J109" i="1"/>
  <c r="K109" i="1" s="1"/>
  <c r="L109" i="1" s="1"/>
  <c r="J110" i="1"/>
  <c r="K110" i="1" s="1"/>
  <c r="J111" i="1"/>
  <c r="K111" i="1" s="1"/>
  <c r="L111" i="1" s="1"/>
  <c r="J112" i="1"/>
  <c r="K112" i="1" s="1"/>
  <c r="J113" i="1"/>
  <c r="K113" i="1" s="1"/>
  <c r="J114" i="1"/>
  <c r="J115" i="1"/>
  <c r="K115" i="1" s="1"/>
  <c r="J116" i="1"/>
  <c r="K116" i="1" s="1"/>
  <c r="L116" i="1" s="1"/>
  <c r="J117" i="1"/>
  <c r="J118" i="1"/>
  <c r="J119" i="1"/>
  <c r="L119" i="1" s="1"/>
  <c r="J120" i="1"/>
  <c r="K120" i="1" s="1"/>
  <c r="J121" i="1"/>
  <c r="J122" i="1"/>
  <c r="J123" i="1"/>
  <c r="K123" i="1" s="1"/>
  <c r="J124" i="1"/>
  <c r="K124" i="1" s="1"/>
  <c r="J125" i="1"/>
  <c r="K125" i="1" s="1"/>
  <c r="L125" i="1" s="1"/>
  <c r="J126" i="1"/>
  <c r="K126" i="1" s="1"/>
  <c r="J127" i="1"/>
  <c r="J128" i="1"/>
  <c r="J129" i="1"/>
  <c r="K129" i="1" s="1"/>
  <c r="L129" i="1" s="1"/>
  <c r="J130" i="1"/>
  <c r="K130" i="1" s="1"/>
  <c r="J131" i="1"/>
  <c r="L131" i="1" s="1"/>
  <c r="J151" i="1"/>
  <c r="L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L157" i="1" s="1"/>
  <c r="J158" i="1"/>
  <c r="K158" i="1" s="1"/>
  <c r="L158" i="1" s="1"/>
  <c r="J159" i="1"/>
  <c r="K159" i="1" s="1"/>
  <c r="L159" i="1" s="1"/>
  <c r="J160" i="1"/>
  <c r="K160" i="1" s="1"/>
  <c r="L160" i="1" s="1"/>
  <c r="J161" i="1"/>
  <c r="J162" i="1"/>
  <c r="J163" i="1"/>
  <c r="L163" i="1" s="1"/>
  <c r="J164" i="1"/>
  <c r="K164" i="1" s="1"/>
  <c r="J179" i="1"/>
  <c r="L179" i="1" s="1"/>
  <c r="J180" i="1"/>
  <c r="J181" i="1"/>
  <c r="L181" i="1" s="1"/>
  <c r="J182" i="1"/>
  <c r="K182" i="1" s="1"/>
  <c r="J183" i="1"/>
  <c r="K183" i="1" s="1"/>
  <c r="J184" i="1"/>
  <c r="L184" i="1" s="1"/>
  <c r="J192" i="1"/>
  <c r="K192" i="1" s="1"/>
  <c r="J193" i="1"/>
  <c r="K193" i="1" s="1"/>
  <c r="J194" i="1"/>
  <c r="K194" i="1" s="1"/>
  <c r="J195" i="1"/>
  <c r="K195" i="1" s="1"/>
  <c r="L195" i="1" s="1"/>
  <c r="J196" i="1"/>
  <c r="K196" i="1" s="1"/>
  <c r="J197" i="1"/>
  <c r="K197" i="1" s="1"/>
  <c r="L197" i="1" s="1"/>
  <c r="J198" i="1"/>
  <c r="J199" i="1"/>
  <c r="J200" i="1"/>
  <c r="J201" i="1"/>
  <c r="J202" i="1"/>
  <c r="K202" i="1" s="1"/>
  <c r="J203" i="1"/>
  <c r="L203" i="1" s="1"/>
  <c r="J204" i="1"/>
  <c r="J205" i="1"/>
  <c r="K205" i="1" s="1"/>
  <c r="J214" i="1"/>
  <c r="L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J222" i="1"/>
  <c r="J223" i="1"/>
  <c r="K223" i="1" s="1"/>
  <c r="J224" i="1"/>
  <c r="K224" i="1" s="1"/>
  <c r="L224" i="1" s="1"/>
  <c r="J225" i="1"/>
  <c r="J226" i="1"/>
  <c r="K226" i="1" s="1"/>
  <c r="J227" i="1"/>
  <c r="K227" i="1" s="1"/>
  <c r="J239" i="1"/>
  <c r="J240" i="1"/>
  <c r="J241" i="1"/>
  <c r="K241" i="1" s="1"/>
  <c r="J242" i="1"/>
  <c r="K242" i="1" s="1"/>
  <c r="L242" i="1" s="1"/>
  <c r="J243" i="1"/>
  <c r="K243" i="1" s="1"/>
  <c r="J244" i="1"/>
  <c r="J245" i="1"/>
  <c r="K245" i="1" s="1"/>
  <c r="J246" i="1"/>
  <c r="L246" i="1" s="1"/>
  <c r="J247" i="1"/>
  <c r="K247" i="1" s="1"/>
  <c r="L247" i="1" s="1"/>
  <c r="J248" i="1"/>
  <c r="J249" i="1"/>
  <c r="K249" i="1" s="1"/>
  <c r="J250" i="1"/>
  <c r="K250" i="1" s="1"/>
  <c r="J251" i="1"/>
  <c r="K251" i="1" s="1"/>
  <c r="L251" i="1" s="1"/>
  <c r="J268" i="1"/>
  <c r="K268" i="1" s="1"/>
  <c r="J269" i="1"/>
  <c r="K269" i="1" s="1"/>
  <c r="J270" i="1"/>
  <c r="L270" i="1" s="1"/>
  <c r="J271" i="1"/>
  <c r="K271" i="1" s="1"/>
  <c r="J272" i="1"/>
  <c r="K272" i="1" s="1"/>
  <c r="L272" i="1" s="1"/>
  <c r="J273" i="1"/>
  <c r="K273" i="1" s="1"/>
  <c r="J274" i="1"/>
  <c r="K274" i="1" s="1"/>
  <c r="L274" i="1" s="1"/>
  <c r="J275" i="1"/>
  <c r="K275" i="1" s="1"/>
  <c r="J276" i="1"/>
  <c r="K276" i="1" s="1"/>
  <c r="J277" i="1"/>
  <c r="K277" i="1" s="1"/>
  <c r="L277" i="1" s="1"/>
  <c r="J278" i="1"/>
  <c r="K278" i="1" s="1"/>
  <c r="J279" i="1"/>
  <c r="J280" i="1"/>
  <c r="K280" i="1" s="1"/>
  <c r="L280" i="1" s="1"/>
  <c r="J281" i="1"/>
  <c r="K281" i="1" s="1"/>
  <c r="L281" i="1" s="1"/>
  <c r="J282" i="1"/>
  <c r="K282" i="1" s="1"/>
  <c r="J298" i="1"/>
  <c r="J299" i="1"/>
  <c r="J300" i="1"/>
  <c r="K300" i="1" s="1"/>
  <c r="L300" i="1" s="1"/>
  <c r="J301" i="1"/>
  <c r="K301" i="1" s="1"/>
  <c r="J302" i="1"/>
  <c r="L302" i="1" s="1"/>
  <c r="J303" i="1"/>
  <c r="K303" i="1" s="1"/>
  <c r="J304" i="1"/>
  <c r="K304" i="1" s="1"/>
  <c r="J305" i="1"/>
  <c r="J306" i="1"/>
  <c r="L306" i="1" s="1"/>
  <c r="J307" i="1"/>
  <c r="J321" i="1"/>
  <c r="K321" i="1" s="1"/>
  <c r="L321" i="1" s="1"/>
  <c r="J322" i="1"/>
  <c r="J323" i="1"/>
  <c r="J324" i="1"/>
  <c r="J325" i="1"/>
  <c r="L325" i="1" s="1"/>
  <c r="J326" i="1"/>
  <c r="J330" i="1"/>
  <c r="J331" i="1"/>
  <c r="K331" i="1" s="1"/>
  <c r="J332" i="1"/>
  <c r="J333" i="1"/>
  <c r="K333" i="1" s="1"/>
  <c r="J334" i="1"/>
  <c r="K334" i="1" s="1"/>
  <c r="L334" i="1" s="1"/>
  <c r="J335" i="1"/>
  <c r="K335" i="1" s="1"/>
  <c r="L335" i="1" s="1"/>
  <c r="J336" i="1"/>
  <c r="K336" i="1" s="1"/>
  <c r="J337" i="1"/>
  <c r="J338" i="1"/>
  <c r="K338" i="1" s="1"/>
  <c r="L338" i="1" s="1"/>
  <c r="J339" i="1"/>
  <c r="K339" i="1" s="1"/>
  <c r="L339" i="1" s="1"/>
  <c r="J340" i="1"/>
  <c r="K340" i="1" s="1"/>
  <c r="J341" i="1"/>
  <c r="K341" i="1" s="1"/>
  <c r="J342" i="1"/>
  <c r="K342" i="1" s="1"/>
  <c r="J343" i="1"/>
  <c r="K343" i="1" s="1"/>
  <c r="J344" i="1"/>
  <c r="K344" i="1" s="1"/>
  <c r="J357" i="1"/>
  <c r="K357" i="1" s="1"/>
  <c r="L357" i="1" s="1"/>
  <c r="J358" i="1"/>
  <c r="K358" i="1" s="1"/>
  <c r="L358" i="1" s="1"/>
  <c r="J359" i="1"/>
  <c r="J360" i="1"/>
  <c r="J361" i="1"/>
  <c r="K361" i="1" s="1"/>
  <c r="J362" i="1"/>
  <c r="K362" i="1" s="1"/>
  <c r="L362" i="1" s="1"/>
  <c r="J363" i="1"/>
  <c r="K363" i="1" s="1"/>
  <c r="L363" i="1" s="1"/>
  <c r="J364" i="1"/>
  <c r="L364" i="1" s="1"/>
  <c r="J365" i="1"/>
  <c r="J366" i="1"/>
  <c r="J367" i="1"/>
  <c r="J368" i="1"/>
  <c r="K368" i="1" s="1"/>
  <c r="J369" i="1"/>
  <c r="J370" i="1"/>
  <c r="K370" i="1" s="1"/>
  <c r="L370" i="1" s="1"/>
  <c r="J386" i="1"/>
  <c r="K386" i="1" s="1"/>
  <c r="J387" i="1"/>
  <c r="K387" i="1" s="1"/>
  <c r="J388" i="1"/>
  <c r="J389" i="1"/>
  <c r="K389" i="1" s="1"/>
  <c r="L389" i="1" s="1"/>
  <c r="J390" i="1"/>
  <c r="K390" i="1" s="1"/>
  <c r="J391" i="1"/>
  <c r="J392" i="1"/>
  <c r="L392" i="1" s="1"/>
  <c r="J393" i="1"/>
  <c r="J394" i="1"/>
  <c r="J395" i="1"/>
  <c r="K395" i="1" s="1"/>
  <c r="J396" i="1"/>
  <c r="K396" i="1" s="1"/>
  <c r="J406" i="1"/>
  <c r="K406" i="1" s="1"/>
  <c r="J407" i="1"/>
  <c r="K407" i="1" s="1"/>
  <c r="J408" i="1"/>
  <c r="K408" i="1" s="1"/>
  <c r="L408" i="1" s="1"/>
  <c r="J409" i="1"/>
  <c r="K409" i="1" s="1"/>
  <c r="L409" i="1" s="1"/>
  <c r="J410" i="1"/>
  <c r="K410" i="1" s="1"/>
  <c r="L410" i="1" s="1"/>
  <c r="J411" i="1"/>
  <c r="K411" i="1" s="1"/>
  <c r="J412" i="1"/>
  <c r="K412" i="1" s="1"/>
  <c r="L412" i="1" s="1"/>
  <c r="J413" i="1"/>
  <c r="K413" i="1" s="1"/>
  <c r="J414" i="1"/>
  <c r="K414" i="1" s="1"/>
  <c r="L414" i="1" s="1"/>
  <c r="J415" i="1"/>
  <c r="K415" i="1" s="1"/>
  <c r="J416" i="1"/>
  <c r="J417" i="1"/>
  <c r="K417" i="1" s="1"/>
  <c r="J418" i="1"/>
  <c r="J419" i="1"/>
  <c r="K419" i="1" s="1"/>
  <c r="J420" i="1"/>
  <c r="L420" i="1" s="1"/>
  <c r="J421" i="1"/>
  <c r="J422" i="1"/>
  <c r="J423" i="1"/>
  <c r="J424" i="1"/>
  <c r="K424" i="1" s="1"/>
  <c r="J439" i="1"/>
  <c r="K439" i="1" s="1"/>
  <c r="J440" i="1"/>
  <c r="K440" i="1" s="1"/>
  <c r="J441" i="1"/>
  <c r="K441" i="1" s="1"/>
  <c r="J442" i="1"/>
  <c r="K442" i="1" s="1"/>
  <c r="J443" i="1"/>
  <c r="J444" i="1"/>
  <c r="J445" i="1"/>
  <c r="K445" i="1" s="1"/>
  <c r="J446" i="1"/>
  <c r="K446" i="1" s="1"/>
  <c r="L446" i="1" s="1"/>
  <c r="J447" i="1"/>
  <c r="J448" i="1"/>
  <c r="K448" i="1" s="1"/>
  <c r="J449" i="1"/>
  <c r="K449" i="1" s="1"/>
  <c r="J450" i="1"/>
  <c r="J451" i="1"/>
  <c r="K451" i="1" s="1"/>
  <c r="J452" i="1"/>
  <c r="K452" i="1" s="1"/>
  <c r="J453" i="1"/>
  <c r="K453" i="1" s="1"/>
  <c r="J454" i="1"/>
  <c r="K454" i="1" s="1"/>
  <c r="J455" i="1"/>
  <c r="J456" i="1"/>
  <c r="J475" i="1"/>
  <c r="J476" i="1"/>
  <c r="J477" i="1"/>
  <c r="L477" i="1" s="1"/>
  <c r="J478" i="1"/>
  <c r="J479" i="1"/>
  <c r="K479" i="1" s="1"/>
  <c r="J485" i="1"/>
  <c r="K485" i="1" s="1"/>
  <c r="J486" i="1"/>
  <c r="K486" i="1" s="1"/>
  <c r="J487" i="1"/>
  <c r="K487" i="1" s="1"/>
  <c r="L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J494" i="1"/>
  <c r="J495" i="1"/>
  <c r="J496" i="1"/>
  <c r="J497" i="1"/>
  <c r="L497" i="1" s="1"/>
  <c r="J498" i="1"/>
  <c r="K498" i="1" s="1"/>
  <c r="J499" i="1"/>
  <c r="K499" i="1" s="1"/>
  <c r="J500" i="1"/>
  <c r="J501" i="1"/>
  <c r="K501" i="1" s="1"/>
  <c r="I553" i="1"/>
  <c r="K360" i="1" l="1"/>
  <c r="L360" i="1" s="1"/>
  <c r="M360" i="1" s="1"/>
  <c r="M306" i="1"/>
  <c r="L336" i="1"/>
  <c r="M336" i="1" s="1"/>
  <c r="L332" i="1"/>
  <c r="M332" i="1" s="1"/>
  <c r="L390" i="1"/>
  <c r="M390" i="1" s="1"/>
  <c r="M214" i="1"/>
  <c r="L204" i="1"/>
  <c r="M204" i="1" s="1"/>
  <c r="M300" i="1"/>
  <c r="L368" i="1"/>
  <c r="M368" i="1" s="1"/>
  <c r="L393" i="1"/>
  <c r="M393" i="1" s="1"/>
  <c r="L344" i="1"/>
  <c r="M344" i="1" s="1"/>
  <c r="L198" i="1"/>
  <c r="M198" i="1" s="1"/>
  <c r="M409" i="1"/>
  <c r="L304" i="1"/>
  <c r="M304" i="1" s="1"/>
  <c r="M358" i="1"/>
  <c r="L124" i="1"/>
  <c r="M124" i="1" s="1"/>
  <c r="L122" i="1"/>
  <c r="M122" i="1" s="1"/>
  <c r="L194" i="1"/>
  <c r="M194" i="1" s="1"/>
  <c r="L455" i="1"/>
  <c r="M455" i="1" s="1"/>
  <c r="M158" i="1"/>
  <c r="L223" i="1"/>
  <c r="M223" i="1" s="1"/>
  <c r="M151" i="1"/>
  <c r="K69" i="1"/>
  <c r="L69" i="1" s="1"/>
  <c r="M69" i="1" s="1"/>
  <c r="L330" i="1"/>
  <c r="M330" i="1" s="1"/>
  <c r="M272" i="1"/>
  <c r="M364" i="1"/>
  <c r="L491" i="1"/>
  <c r="M491" i="1" s="1"/>
  <c r="L476" i="1"/>
  <c r="M476" i="1" s="1"/>
  <c r="M446" i="1"/>
  <c r="L394" i="1"/>
  <c r="M394" i="1" s="1"/>
  <c r="L307" i="1"/>
  <c r="M307" i="1" s="1"/>
  <c r="M302" i="1"/>
  <c r="M125" i="1"/>
  <c r="M84" i="1"/>
  <c r="M68" i="1"/>
  <c r="L45" i="1"/>
  <c r="M45" i="1" s="1"/>
  <c r="L501" i="1"/>
  <c r="M501" i="1" s="1"/>
  <c r="L489" i="1"/>
  <c r="M489" i="1" s="1"/>
  <c r="L196" i="1"/>
  <c r="M196" i="1" s="1"/>
  <c r="M359" i="1"/>
  <c r="L359" i="1"/>
  <c r="L162" i="1"/>
  <c r="M162" i="1" s="1"/>
  <c r="L118" i="1"/>
  <c r="M118" i="1" s="1"/>
  <c r="L82" i="1"/>
  <c r="M82" i="1" s="1"/>
  <c r="L499" i="1"/>
  <c r="M499" i="1" s="1"/>
  <c r="L222" i="1"/>
  <c r="M222" i="1"/>
  <c r="L201" i="1"/>
  <c r="M201" i="1" s="1"/>
  <c r="L486" i="1"/>
  <c r="M486" i="1" s="1"/>
  <c r="L453" i="1"/>
  <c r="M453" i="1" s="1"/>
  <c r="L407" i="1"/>
  <c r="M407" i="1" s="1"/>
  <c r="L200" i="1"/>
  <c r="M200" i="1"/>
  <c r="L35" i="1"/>
  <c r="M35" i="1" s="1"/>
  <c r="L226" i="1"/>
  <c r="M226" i="1" s="1"/>
  <c r="L155" i="1"/>
  <c r="M155" i="1" s="1"/>
  <c r="L220" i="1"/>
  <c r="M220" i="1" s="1"/>
  <c r="L450" i="1"/>
  <c r="M450" i="1" s="1"/>
  <c r="L107" i="1"/>
  <c r="M107" i="1" s="1"/>
  <c r="M410" i="1"/>
  <c r="M392" i="1"/>
  <c r="M224" i="1"/>
  <c r="M184" i="1"/>
  <c r="L496" i="1"/>
  <c r="M496" i="1" s="1"/>
  <c r="L413" i="1"/>
  <c r="M413" i="1" s="1"/>
  <c r="L406" i="1"/>
  <c r="M406" i="1" s="1"/>
  <c r="L250" i="1"/>
  <c r="M250" i="1" s="1"/>
  <c r="L244" i="1"/>
  <c r="M244" i="1" s="1"/>
  <c r="L240" i="1"/>
  <c r="M240" i="1" s="1"/>
  <c r="L221" i="1"/>
  <c r="M221" i="1" s="1"/>
  <c r="M412" i="1"/>
  <c r="M334" i="1"/>
  <c r="M70" i="1"/>
  <c r="L478" i="1"/>
  <c r="M478" i="1" s="1"/>
  <c r="L444" i="1"/>
  <c r="M444" i="1" s="1"/>
  <c r="L366" i="1"/>
  <c r="M366" i="1" s="1"/>
  <c r="L324" i="1"/>
  <c r="M324" i="1" s="1"/>
  <c r="M247" i="1"/>
  <c r="M362" i="1"/>
  <c r="M131" i="1"/>
  <c r="L110" i="1"/>
  <c r="M110" i="1" s="1"/>
  <c r="M414" i="1"/>
  <c r="M370" i="1"/>
  <c r="L342" i="1"/>
  <c r="M342" i="1" s="1"/>
  <c r="L333" i="1"/>
  <c r="M333" i="1" s="1"/>
  <c r="L282" i="1"/>
  <c r="M282" i="1" s="1"/>
  <c r="M203" i="1"/>
  <c r="M160" i="1"/>
  <c r="M157" i="1"/>
  <c r="L114" i="1"/>
  <c r="M114" i="1" s="1"/>
  <c r="M91" i="1"/>
  <c r="M86" i="1"/>
  <c r="M26" i="1"/>
  <c r="L475" i="1"/>
  <c r="M475" i="1" s="1"/>
  <c r="L454" i="1"/>
  <c r="M454" i="1" s="1"/>
  <c r="L440" i="1"/>
  <c r="M440" i="1" s="1"/>
  <c r="L498" i="1"/>
  <c r="M498" i="1" s="1"/>
  <c r="L415" i="1"/>
  <c r="M415" i="1" s="1"/>
  <c r="L343" i="1"/>
  <c r="M343" i="1" s="1"/>
  <c r="L493" i="1"/>
  <c r="M493" i="1" s="1"/>
  <c r="L485" i="1"/>
  <c r="M485" i="1" s="1"/>
  <c r="L337" i="1"/>
  <c r="M337" i="1" s="1"/>
  <c r="L323" i="1"/>
  <c r="M323" i="1" s="1"/>
  <c r="L275" i="1"/>
  <c r="M275" i="1" s="1"/>
  <c r="L219" i="1"/>
  <c r="M219" i="1" s="1"/>
  <c r="L180" i="1"/>
  <c r="M180" i="1"/>
  <c r="L96" i="1"/>
  <c r="M96" i="1" s="1"/>
  <c r="L492" i="1"/>
  <c r="M492" i="1" s="1"/>
  <c r="L245" i="1"/>
  <c r="M245" i="1" s="1"/>
  <c r="L241" i="1"/>
  <c r="M241" i="1" s="1"/>
  <c r="L153" i="1"/>
  <c r="M153" i="1" s="1"/>
  <c r="L452" i="1"/>
  <c r="M452" i="1" s="1"/>
  <c r="L424" i="1"/>
  <c r="M424" i="1" s="1"/>
  <c r="L369" i="1"/>
  <c r="M369" i="1" s="1"/>
  <c r="L451" i="1"/>
  <c r="M451" i="1" s="1"/>
  <c r="L442" i="1"/>
  <c r="M442" i="1" s="1"/>
  <c r="L395" i="1"/>
  <c r="M395" i="1" s="1"/>
  <c r="L387" i="1"/>
  <c r="M387" i="1" s="1"/>
  <c r="L303" i="1"/>
  <c r="M303" i="1" s="1"/>
  <c r="L279" i="1"/>
  <c r="M279" i="1" s="1"/>
  <c r="L216" i="1"/>
  <c r="M216" i="1" s="1"/>
  <c r="L183" i="1"/>
  <c r="M183" i="1" s="1"/>
  <c r="L112" i="1"/>
  <c r="M112" i="1" s="1"/>
  <c r="L495" i="1"/>
  <c r="M495" i="1" s="1"/>
  <c r="L479" i="1"/>
  <c r="M479" i="1" s="1"/>
  <c r="L445" i="1"/>
  <c r="M445" i="1" s="1"/>
  <c r="L421" i="1"/>
  <c r="M421" i="1" s="1"/>
  <c r="L367" i="1"/>
  <c r="M367" i="1"/>
  <c r="L80" i="1"/>
  <c r="M80" i="1" s="1"/>
  <c r="L43" i="1"/>
  <c r="M43" i="1" s="1"/>
  <c r="L419" i="1"/>
  <c r="M419" i="1" s="1"/>
  <c r="L396" i="1"/>
  <c r="M396" i="1" s="1"/>
  <c r="M338" i="1"/>
  <c r="M335" i="1"/>
  <c r="M321" i="1"/>
  <c r="M281" i="1"/>
  <c r="L276" i="1"/>
  <c r="M276" i="1" s="1"/>
  <c r="L249" i="1"/>
  <c r="M249" i="1" s="1"/>
  <c r="M242" i="1"/>
  <c r="L239" i="1"/>
  <c r="M239" i="1" s="1"/>
  <c r="L217" i="1"/>
  <c r="M217" i="1" s="1"/>
  <c r="M197" i="1"/>
  <c r="M181" i="1"/>
  <c r="L128" i="1"/>
  <c r="M128" i="1"/>
  <c r="L83" i="1"/>
  <c r="M83" i="1" s="1"/>
  <c r="L225" i="1"/>
  <c r="M225" i="1" s="1"/>
  <c r="L154" i="1"/>
  <c r="M154" i="1" s="1"/>
  <c r="L127" i="1"/>
  <c r="M127" i="1"/>
  <c r="L123" i="1"/>
  <c r="M123" i="1" s="1"/>
  <c r="L94" i="1"/>
  <c r="M94" i="1" s="1"/>
  <c r="L90" i="1"/>
  <c r="M90" i="1" s="1"/>
  <c r="L115" i="1"/>
  <c r="M115" i="1" s="1"/>
  <c r="M487" i="1"/>
  <c r="M477" i="1"/>
  <c r="L164" i="1"/>
  <c r="M164" i="1" s="1"/>
  <c r="L121" i="1"/>
  <c r="M121" i="1" s="1"/>
  <c r="L117" i="1"/>
  <c r="M117" i="1" s="1"/>
  <c r="L89" i="1"/>
  <c r="M89" i="1" s="1"/>
  <c r="L81" i="1"/>
  <c r="M81" i="1" s="1"/>
  <c r="L41" i="1"/>
  <c r="M41" i="1"/>
  <c r="L78" i="1"/>
  <c r="M78" i="1" s="1"/>
  <c r="L500" i="1"/>
  <c r="M500" i="1" s="1"/>
  <c r="L418" i="1"/>
  <c r="M418" i="1" s="1"/>
  <c r="M389" i="1"/>
  <c r="M363" i="1"/>
  <c r="L340" i="1"/>
  <c r="M340" i="1" s="1"/>
  <c r="M251" i="1"/>
  <c r="L227" i="1"/>
  <c r="M227" i="1" s="1"/>
  <c r="L202" i="1"/>
  <c r="M202" i="1" s="1"/>
  <c r="L192" i="1"/>
  <c r="M192" i="1" s="1"/>
  <c r="L156" i="1"/>
  <c r="M156" i="1" s="1"/>
  <c r="L130" i="1"/>
  <c r="M130" i="1" s="1"/>
  <c r="L126" i="1"/>
  <c r="M126" i="1" s="1"/>
  <c r="L113" i="1"/>
  <c r="M113" i="1" s="1"/>
  <c r="M109" i="1"/>
  <c r="L71" i="1"/>
  <c r="M71" i="1" s="1"/>
  <c r="L322" i="1"/>
  <c r="M322" i="1"/>
  <c r="M420" i="1"/>
  <c r="M339" i="1"/>
  <c r="L205" i="1"/>
  <c r="M205" i="1" s="1"/>
  <c r="L199" i="1"/>
  <c r="M199" i="1"/>
  <c r="L120" i="1"/>
  <c r="M120" i="1" s="1"/>
  <c r="M116" i="1"/>
  <c r="L97" i="1"/>
  <c r="M97" i="1"/>
  <c r="L88" i="1"/>
  <c r="M88" i="1" s="1"/>
  <c r="L67" i="1"/>
  <c r="M67" i="1"/>
  <c r="L494" i="1"/>
  <c r="M494" i="1" s="1"/>
  <c r="L447" i="1"/>
  <c r="M447" i="1" s="1"/>
  <c r="L388" i="1"/>
  <c r="M388" i="1" s="1"/>
  <c r="L278" i="1"/>
  <c r="M278" i="1" s="1"/>
  <c r="L268" i="1"/>
  <c r="M268" i="1" s="1"/>
  <c r="M246" i="1"/>
  <c r="L243" i="1"/>
  <c r="M243" i="1" s="1"/>
  <c r="L218" i="1"/>
  <c r="M218" i="1" s="1"/>
  <c r="L215" i="1"/>
  <c r="M215" i="1" s="1"/>
  <c r="L182" i="1"/>
  <c r="M182" i="1" s="1"/>
  <c r="L152" i="1"/>
  <c r="M152" i="1" s="1"/>
  <c r="M129" i="1"/>
  <c r="M119" i="1"/>
  <c r="L108" i="1"/>
  <c r="M108" i="1" s="1"/>
  <c r="L87" i="1"/>
  <c r="M87" i="1" s="1"/>
  <c r="M159" i="1"/>
  <c r="M111" i="1"/>
  <c r="M95" i="1"/>
  <c r="M79" i="1"/>
  <c r="M92" i="1"/>
  <c r="M37" i="1"/>
  <c r="M85" i="1"/>
  <c r="L47" i="1"/>
  <c r="M47" i="1" s="1"/>
  <c r="M28" i="1"/>
  <c r="M12" i="1"/>
  <c r="L417" i="1"/>
  <c r="M417" i="1" s="1"/>
  <c r="L422" i="1"/>
  <c r="M422" i="1"/>
  <c r="L161" i="1"/>
  <c r="M161" i="1"/>
  <c r="L488" i="1"/>
  <c r="M488" i="1" s="1"/>
  <c r="L193" i="1"/>
  <c r="M193" i="1" s="1"/>
  <c r="L305" i="1"/>
  <c r="M305" i="1"/>
  <c r="L449" i="1"/>
  <c r="M449" i="1" s="1"/>
  <c r="L456" i="1"/>
  <c r="M456" i="1" s="1"/>
  <c r="L448" i="1"/>
  <c r="M448" i="1" s="1"/>
  <c r="L416" i="1"/>
  <c r="M416" i="1"/>
  <c r="L423" i="1"/>
  <c r="M423" i="1" s="1"/>
  <c r="L33" i="1"/>
  <c r="M33" i="1"/>
  <c r="L331" i="1"/>
  <c r="M331" i="1" s="1"/>
  <c r="L341" i="1"/>
  <c r="M341" i="1" s="1"/>
  <c r="L361" i="1"/>
  <c r="M361" i="1" s="1"/>
  <c r="L271" i="1"/>
  <c r="M271" i="1" s="1"/>
  <c r="L441" i="1"/>
  <c r="M441" i="1" s="1"/>
  <c r="M270" i="1"/>
  <c r="L273" i="1"/>
  <c r="M273" i="1" s="1"/>
  <c r="L301" i="1"/>
  <c r="M301" i="1" s="1"/>
  <c r="L386" i="1"/>
  <c r="M386" i="1" s="1"/>
  <c r="L439" i="1"/>
  <c r="M439" i="1" s="1"/>
  <c r="L326" i="1"/>
  <c r="M326" i="1" s="1"/>
  <c r="L299" i="1"/>
  <c r="M299" i="1" s="1"/>
  <c r="M497" i="1"/>
  <c r="L411" i="1"/>
  <c r="M411" i="1" s="1"/>
  <c r="M408" i="1"/>
  <c r="L391" i="1"/>
  <c r="M391" i="1"/>
  <c r="M357" i="1"/>
  <c r="M325" i="1"/>
  <c r="M280" i="1"/>
  <c r="M277" i="1"/>
  <c r="L490" i="1"/>
  <c r="M490" i="1" s="1"/>
  <c r="L443" i="1"/>
  <c r="M443" i="1" s="1"/>
  <c r="L365" i="1"/>
  <c r="M365" i="1" s="1"/>
  <c r="L298" i="1"/>
  <c r="M298" i="1" s="1"/>
  <c r="L248" i="1"/>
  <c r="M248" i="1"/>
  <c r="M195" i="1"/>
  <c r="M179" i="1"/>
  <c r="M163" i="1"/>
  <c r="L39" i="1"/>
  <c r="M39" i="1" s="1"/>
  <c r="L14" i="1"/>
  <c r="M14" i="1" s="1"/>
  <c r="L24" i="1"/>
  <c r="M24" i="1" s="1"/>
  <c r="M274" i="1"/>
  <c r="L269" i="1"/>
  <c r="M269" i="1" s="1"/>
  <c r="L30" i="1"/>
  <c r="M30" i="1" s="1"/>
  <c r="L11" i="1"/>
  <c r="M11" i="1" s="1"/>
  <c r="M66" i="1"/>
  <c r="M46" i="1"/>
  <c r="M44" i="1"/>
  <c r="M42" i="1"/>
  <c r="M40" i="1"/>
  <c r="M38" i="1"/>
  <c r="M36" i="1"/>
  <c r="M34" i="1"/>
  <c r="M32" i="1"/>
  <c r="M31" i="1"/>
  <c r="M29" i="1"/>
  <c r="M27" i="1"/>
  <c r="M25" i="1"/>
  <c r="M23" i="1"/>
  <c r="M15" i="1"/>
  <c r="M13" i="1"/>
  <c r="J521" i="1"/>
  <c r="J522" i="1"/>
  <c r="K522" i="1" s="1"/>
  <c r="L522" i="1" s="1"/>
  <c r="J523" i="1"/>
  <c r="K523" i="1" s="1"/>
  <c r="J524" i="1"/>
  <c r="K524" i="1" s="1"/>
  <c r="J525" i="1"/>
  <c r="J526" i="1"/>
  <c r="K526" i="1" s="1"/>
  <c r="J527" i="1"/>
  <c r="K527" i="1" s="1"/>
  <c r="J528" i="1"/>
  <c r="K528" i="1" s="1"/>
  <c r="L528" i="1" s="1"/>
  <c r="J529" i="1"/>
  <c r="K529" i="1" s="1"/>
  <c r="J530" i="1"/>
  <c r="K530" i="1" s="1"/>
  <c r="J531" i="1"/>
  <c r="K531" i="1" s="1"/>
  <c r="J532" i="1"/>
  <c r="K532" i="1" s="1"/>
  <c r="J533" i="1"/>
  <c r="J534" i="1"/>
  <c r="J535" i="1"/>
  <c r="L530" i="1" l="1"/>
  <c r="M530" i="1" s="1"/>
  <c r="L523" i="1"/>
  <c r="M523" i="1" s="1"/>
  <c r="L526" i="1"/>
  <c r="M526" i="1" s="1"/>
  <c r="M528" i="1"/>
  <c r="L524" i="1"/>
  <c r="M524" i="1" s="1"/>
  <c r="L521" i="1"/>
  <c r="M521" i="1" s="1"/>
  <c r="L532" i="1"/>
  <c r="M532" i="1"/>
  <c r="M525" i="1"/>
  <c r="L525" i="1"/>
  <c r="L527" i="1"/>
  <c r="M527" i="1" s="1"/>
  <c r="L535" i="1"/>
  <c r="M535" i="1" s="1"/>
  <c r="L534" i="1"/>
  <c r="M534" i="1"/>
  <c r="L529" i="1"/>
  <c r="M529" i="1" s="1"/>
  <c r="M522" i="1"/>
  <c r="L531" i="1"/>
  <c r="M531" i="1" s="1"/>
  <c r="L533" i="1"/>
  <c r="M533" i="1" s="1"/>
  <c r="F553" i="1" l="1"/>
  <c r="H553" i="1" l="1"/>
  <c r="K553" i="1" l="1"/>
  <c r="G553" i="1"/>
  <c r="L553" i="1" l="1"/>
  <c r="J553" i="1" l="1"/>
  <c r="M553" i="1"/>
</calcChain>
</file>

<file path=xl/sharedStrings.xml><?xml version="1.0" encoding="utf-8"?>
<sst xmlns="http://schemas.openxmlformats.org/spreadsheetml/2006/main" count="1640" uniqueCount="42">
  <si>
    <t>PLANTA</t>
  </si>
  <si>
    <t>REMISION</t>
  </si>
  <si>
    <t>CANTIDAD</t>
  </si>
  <si>
    <t>RESISTENCIA</t>
  </si>
  <si>
    <t>CLIENTE</t>
  </si>
  <si>
    <t>BOMBEABLE</t>
  </si>
  <si>
    <t>FECHA</t>
  </si>
  <si>
    <t>PRECIO VENTA</t>
  </si>
  <si>
    <t>IMPORTE</t>
  </si>
  <si>
    <t>IVA</t>
  </si>
  <si>
    <t>TOTAL</t>
  </si>
  <si>
    <t>REMISIONADO</t>
  </si>
  <si>
    <t>PC-01</t>
  </si>
  <si>
    <t>VT - PLANTA</t>
  </si>
  <si>
    <t>2501914N0D</t>
  </si>
  <si>
    <t>2001914N0D</t>
  </si>
  <si>
    <t>100M418N0B</t>
  </si>
  <si>
    <t>2501914NIB</t>
  </si>
  <si>
    <t>UCALLI</t>
  </si>
  <si>
    <t>PRECIO BASE</t>
  </si>
  <si>
    <t>MES DE FEBRERO 2022</t>
  </si>
  <si>
    <t>CONPROCASA</t>
  </si>
  <si>
    <t>PC-02</t>
  </si>
  <si>
    <t>1501914N0D</t>
  </si>
  <si>
    <t>PC-03</t>
  </si>
  <si>
    <t>2001914N0B</t>
  </si>
  <si>
    <t>1001914N0D</t>
  </si>
  <si>
    <t>ROCONSA</t>
  </si>
  <si>
    <t>3001914N0D</t>
  </si>
  <si>
    <t>2001914R2B</t>
  </si>
  <si>
    <t>LC - INFRA</t>
  </si>
  <si>
    <t>GAMA</t>
  </si>
  <si>
    <t>2501914R3B</t>
  </si>
  <si>
    <t>2501914N0B</t>
  </si>
  <si>
    <t>150M416N0B</t>
  </si>
  <si>
    <t>MR45REV14D</t>
  </si>
  <si>
    <t>2001914R3B</t>
  </si>
  <si>
    <t>MR42REV10D</t>
  </si>
  <si>
    <t>150M18N0B</t>
  </si>
  <si>
    <t>2001908N0D</t>
  </si>
  <si>
    <t>3001914R3B</t>
  </si>
  <si>
    <t>100RFA4N0D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</si>
</sst>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3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0" applyFont="1"/>
    <xf numFmtId="0" fontId="4" fillId="0" borderId="0" xfId="0" applyFont="1"/>
    <xf numFmtId="44" fontId="0" fillId="0" borderId="0" xfId="1" applyFont="1"/>
    <xf numFmtId="44" fontId="0" fillId="0" borderId="6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1" xfId="1" applyFont="1" applyBorder="1"/>
    <xf numFmtId="14" fontId="0" fillId="0" borderId="5" xfId="0" applyNumberFormat="1" applyBorder="1" applyAlignment="1">
      <alignment horizontal="center"/>
    </xf>
    <xf numFmtId="14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4" fontId="0" fillId="0" borderId="9" xfId="1" applyFont="1" applyBorder="1" applyAlignment="1">
      <alignment horizontal="center" vertical="center"/>
    </xf>
    <xf numFmtId="44" fontId="0" fillId="0" borderId="10" xfId="1" applyFon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44" fontId="6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44" fontId="0" fillId="0" borderId="0" xfId="1" applyFont="1" applyAlignment="1">
      <alignment horizontal="center"/>
    </xf>
    <xf numFmtId="13" fontId="0" fillId="0" borderId="0" xfId="1" applyNumberFormat="1" applyFont="1"/>
    <xf numFmtId="44" fontId="0" fillId="0" borderId="5" xfId="1" applyFont="1" applyFill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44" fontId="0" fillId="0" borderId="11" xfId="1" applyFont="1" applyBorder="1" applyAlignment="1">
      <alignment horizontal="center" vertical="center"/>
    </xf>
    <xf numFmtId="44" fontId="0" fillId="0" borderId="0" xfId="0" applyNumberFormat="1"/>
    <xf numFmtId="164" fontId="0" fillId="3" borderId="9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 vertical="top"/>
    </xf>
    <xf numFmtId="14" fontId="0" fillId="3" borderId="5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8" fillId="0" borderId="12" xfId="0" applyNumberFormat="1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14" fontId="0" fillId="0" borderId="3" xfId="0" applyNumberForma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0" fillId="3" borderId="0" xfId="0" applyFill="1"/>
    <xf numFmtId="14" fontId="0" fillId="0" borderId="12" xfId="0" applyNumberFormat="1" applyBorder="1" applyAlignment="1">
      <alignment horizontal="center" vertical="center"/>
    </xf>
    <xf numFmtId="164" fontId="0" fillId="5" borderId="9" xfId="0" applyNumberFormat="1" applyFill="1" applyBorder="1" applyAlignment="1">
      <alignment horizontal="center" vertical="center"/>
    </xf>
    <xf numFmtId="14" fontId="0" fillId="5" borderId="9" xfId="0" applyNumberForma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44" fontId="0" fillId="5" borderId="9" xfId="1" applyFont="1" applyFill="1" applyBorder="1" applyAlignment="1">
      <alignment horizontal="center" vertical="center"/>
    </xf>
    <xf numFmtId="14" fontId="0" fillId="5" borderId="5" xfId="0" applyNumberForma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14" fontId="0" fillId="6" borderId="5" xfId="0" applyNumberFormat="1" applyFill="1" applyBorder="1" applyAlignment="1">
      <alignment horizontal="center" vertical="center"/>
    </xf>
    <xf numFmtId="164" fontId="0" fillId="6" borderId="9" xfId="0" applyNumberFormat="1" applyFill="1" applyBorder="1" applyAlignment="1">
      <alignment horizontal="center" vertical="center"/>
    </xf>
    <xf numFmtId="14" fontId="0" fillId="6" borderId="9" xfId="0" applyNumberForma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44" fontId="0" fillId="6" borderId="9" xfId="1" applyFont="1" applyFill="1" applyBorder="1" applyAlignment="1">
      <alignment horizontal="center" vertical="center"/>
    </xf>
    <xf numFmtId="44" fontId="0" fillId="6" borderId="11" xfId="1" applyFont="1" applyFill="1" applyBorder="1" applyAlignment="1">
      <alignment horizontal="center" vertical="center"/>
    </xf>
    <xf numFmtId="44" fontId="0" fillId="6" borderId="6" xfId="1" applyFont="1" applyFill="1" applyBorder="1" applyAlignment="1">
      <alignment horizontal="center" vertical="center"/>
    </xf>
    <xf numFmtId="44" fontId="0" fillId="6" borderId="10" xfId="1" applyFont="1" applyFill="1" applyBorder="1" applyAlignment="1">
      <alignment horizontal="center" vertical="center"/>
    </xf>
    <xf numFmtId="0" fontId="0" fillId="7" borderId="0" xfId="0" applyFill="1"/>
    <xf numFmtId="44" fontId="6" fillId="7" borderId="0" xfId="1" applyFont="1" applyFill="1" applyAlignment="1">
      <alignment horizont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44" fontId="2" fillId="2" borderId="15" xfId="1" applyFont="1" applyFill="1" applyBorder="1" applyAlignment="1">
      <alignment horizontal="center" vertical="center" wrapText="1"/>
    </xf>
    <xf numFmtId="44" fontId="2" fillId="4" borderId="15" xfId="1" applyFont="1" applyFill="1" applyBorder="1" applyAlignment="1">
      <alignment horizontal="center" vertical="center" wrapText="1"/>
    </xf>
    <xf numFmtId="44" fontId="2" fillId="2" borderId="16" xfId="1" applyFont="1" applyFill="1" applyBorder="1" applyAlignment="1">
      <alignment horizontal="center" vertical="center" wrapText="1"/>
    </xf>
    <xf numFmtId="9" fontId="2" fillId="2" borderId="16" xfId="1" applyNumberFormat="1" applyFont="1" applyFill="1" applyBorder="1" applyAlignment="1">
      <alignment horizontal="center" vertical="center" wrapText="1"/>
    </xf>
    <xf numFmtId="44" fontId="2" fillId="2" borderId="17" xfId="1" applyFont="1" applyFill="1" applyBorder="1" applyAlignment="1">
      <alignment horizontal="center" vertical="center" wrapText="1"/>
    </xf>
    <xf numFmtId="0" fontId="4" fillId="0" borderId="13" xfId="0" applyFont="1" applyBorder="1"/>
    <xf numFmtId="0" fontId="0" fillId="0" borderId="13" xfId="0" applyBorder="1"/>
    <xf numFmtId="0" fontId="5" fillId="0" borderId="13" xfId="0" applyFont="1" applyBorder="1" applyAlignment="1">
      <alignment horizontal="center"/>
    </xf>
    <xf numFmtId="0" fontId="5" fillId="0" borderId="13" xfId="0" applyFont="1" applyBorder="1"/>
    <xf numFmtId="44" fontId="0" fillId="7" borderId="9" xfId="1" applyFont="1" applyFill="1" applyBorder="1" applyAlignment="1">
      <alignment horizontal="center" vertical="center"/>
    </xf>
  </cellXfs>
  <cellStyles count="33">
    <cellStyle name="Moneda" xfId="1" builtinId="4"/>
    <cellStyle name="Moneda 2" xfId="2"/>
    <cellStyle name="Moneda 2 2" xfId="4"/>
    <cellStyle name="Moneda 2 2 2" xfId="8"/>
    <cellStyle name="Moneda 2 2 2 2" xfId="16"/>
    <cellStyle name="Moneda 2 2 2 2 2" xfId="32"/>
    <cellStyle name="Moneda 2 2 2 3" xfId="24"/>
    <cellStyle name="Moneda 2 2 3" xfId="12"/>
    <cellStyle name="Moneda 2 2 3 2" xfId="28"/>
    <cellStyle name="Moneda 2 2 4" xfId="20"/>
    <cellStyle name="Moneda 2 3" xfId="6"/>
    <cellStyle name="Moneda 2 3 2" xfId="14"/>
    <cellStyle name="Moneda 2 3 2 2" xfId="30"/>
    <cellStyle name="Moneda 2 3 3" xfId="22"/>
    <cellStyle name="Moneda 2 4" xfId="10"/>
    <cellStyle name="Moneda 2 4 2" xfId="26"/>
    <cellStyle name="Moneda 2 5" xfId="18"/>
    <cellStyle name="Moneda 3" xfId="3"/>
    <cellStyle name="Moneda 3 2" xfId="7"/>
    <cellStyle name="Moneda 3 2 2" xfId="15"/>
    <cellStyle name="Moneda 3 2 2 2" xfId="31"/>
    <cellStyle name="Moneda 3 2 3" xfId="23"/>
    <cellStyle name="Moneda 3 3" xfId="11"/>
    <cellStyle name="Moneda 3 3 2" xfId="27"/>
    <cellStyle name="Moneda 3 4" xfId="19"/>
    <cellStyle name="Moneda 4" xfId="5"/>
    <cellStyle name="Moneda 4 2" xfId="13"/>
    <cellStyle name="Moneda 4 2 2" xfId="29"/>
    <cellStyle name="Moneda 4 3" xfId="21"/>
    <cellStyle name="Moneda 5" xfId="9"/>
    <cellStyle name="Moneda 5 2" xfId="25"/>
    <cellStyle name="Moneda 6" xfId="17"/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filterMode="1"/>
  <dimension ref="A1:M555"/>
  <sheetViews>
    <sheetView showGridLines="0" tabSelected="1" view="pageBreakPreview" zoomScaleNormal="100" zoomScaleSheetLayoutView="100" workbookViewId="0">
      <pane ySplit="10" topLeftCell="A11" activePane="bottomLeft" state="frozen"/>
      <selection pane="bottomLeft" activeCell="B370" sqref="B370:B386"/>
    </sheetView>
  </sheetViews>
  <sheetFormatPr baseColWidth="10" defaultRowHeight="15" customHeight="1" x14ac:dyDescent="0.25"/>
  <cols>
    <col min="2" max="2" width="12.28515625" customWidth="1"/>
    <col min="4" max="4" width="19.7109375" bestFit="1" customWidth="1"/>
    <col min="5" max="5" width="12.28515625" bestFit="1" customWidth="1"/>
    <col min="7" max="7" width="12.28515625" customWidth="1"/>
    <col min="8" max="8" width="14.140625" bestFit="1" customWidth="1"/>
    <col min="9" max="9" width="14.140625" customWidth="1"/>
    <col min="10" max="10" width="17" customWidth="1"/>
    <col min="11" max="11" width="14.140625" customWidth="1"/>
    <col min="12" max="12" width="13.42578125" customWidth="1"/>
    <col min="13" max="13" width="14.140625" bestFit="1" customWidth="1"/>
    <col min="14" max="14" width="11.42578125" customWidth="1"/>
  </cols>
  <sheetData>
    <row r="1" spans="1:13" ht="15" hidden="1" customHeight="1" x14ac:dyDescent="0.25">
      <c r="D1" s="14"/>
      <c r="E1" s="1"/>
      <c r="F1" s="14"/>
      <c r="G1" s="14"/>
      <c r="H1" s="3"/>
      <c r="I1" s="3"/>
      <c r="J1" s="3"/>
      <c r="K1" s="3">
        <v>0</v>
      </c>
      <c r="L1" s="3"/>
      <c r="M1" s="3"/>
    </row>
    <row r="2" spans="1:13" ht="21" x14ac:dyDescent="0.35">
      <c r="C2" s="52"/>
      <c r="D2" s="53" t="s">
        <v>20</v>
      </c>
      <c r="E2" s="53"/>
      <c r="F2" s="13"/>
      <c r="G2" s="13"/>
      <c r="H2" s="13"/>
      <c r="I2" s="13"/>
      <c r="J2" s="13"/>
      <c r="K2" s="13"/>
      <c r="L2" s="13"/>
      <c r="M2" s="13"/>
    </row>
    <row r="3" spans="1:13" x14ac:dyDescent="0.25">
      <c r="D3" s="20"/>
      <c r="E3" s="2"/>
      <c r="F3" s="14"/>
      <c r="G3" s="14"/>
      <c r="H3" s="3"/>
      <c r="I3" s="3"/>
      <c r="J3" s="3"/>
      <c r="K3" s="3"/>
      <c r="L3" s="3"/>
      <c r="M3" s="3"/>
    </row>
    <row r="4" spans="1:13" x14ac:dyDescent="0.25">
      <c r="D4" s="14"/>
      <c r="E4" s="2"/>
      <c r="F4" s="14"/>
      <c r="G4" s="14"/>
      <c r="H4" s="3"/>
      <c r="I4" s="3"/>
      <c r="J4" s="3"/>
      <c r="K4" s="3"/>
      <c r="L4" s="3"/>
      <c r="M4" s="3"/>
    </row>
    <row r="5" spans="1:13" x14ac:dyDescent="0.25">
      <c r="D5" s="14"/>
      <c r="E5" s="2"/>
      <c r="F5" s="14"/>
      <c r="G5" s="14"/>
      <c r="H5" s="17"/>
      <c r="I5" s="17"/>
      <c r="J5" s="3"/>
      <c r="K5" s="3"/>
      <c r="L5" s="3"/>
      <c r="M5" s="3"/>
    </row>
    <row r="6" spans="1:13" x14ac:dyDescent="0.25">
      <c r="D6" s="14"/>
      <c r="E6" s="2"/>
      <c r="F6" s="14"/>
      <c r="G6" s="14"/>
      <c r="H6" s="3"/>
      <c r="I6" s="3"/>
      <c r="J6" s="3"/>
      <c r="K6" s="3"/>
      <c r="L6" s="3"/>
      <c r="M6" s="3"/>
    </row>
    <row r="7" spans="1:13" x14ac:dyDescent="0.25">
      <c r="A7" s="28"/>
      <c r="B7" s="14"/>
      <c r="C7" s="14"/>
      <c r="D7" s="14"/>
      <c r="E7" s="14"/>
      <c r="F7" s="14"/>
      <c r="G7" s="14"/>
      <c r="H7" s="16"/>
      <c r="I7" s="16"/>
      <c r="J7" s="14"/>
      <c r="K7" s="14"/>
    </row>
    <row r="8" spans="1:13" x14ac:dyDescent="0.25">
      <c r="D8" s="14"/>
      <c r="F8" s="14"/>
      <c r="G8" s="14"/>
      <c r="H8" s="3"/>
      <c r="I8" s="3"/>
      <c r="J8" s="3"/>
      <c r="K8" s="3"/>
      <c r="L8" s="3"/>
      <c r="M8" s="3"/>
    </row>
    <row r="9" spans="1:13" x14ac:dyDescent="0.25">
      <c r="A9" s="61"/>
      <c r="B9" s="61"/>
      <c r="C9" s="62"/>
      <c r="D9" s="63"/>
      <c r="E9" s="64"/>
      <c r="F9" s="63"/>
      <c r="G9" s="63"/>
      <c r="H9" s="63"/>
      <c r="I9" s="63"/>
      <c r="J9" s="63"/>
      <c r="K9" s="63"/>
      <c r="L9" s="63"/>
      <c r="M9" s="63"/>
    </row>
    <row r="10" spans="1:13" ht="30.75" thickBot="1" x14ac:dyDescent="0.3">
      <c r="A10" s="54" t="s">
        <v>0</v>
      </c>
      <c r="B10" s="55" t="s">
        <v>6</v>
      </c>
      <c r="C10" s="55" t="s">
        <v>1</v>
      </c>
      <c r="D10" s="55" t="s">
        <v>4</v>
      </c>
      <c r="E10" s="55" t="s">
        <v>3</v>
      </c>
      <c r="F10" s="55" t="s">
        <v>2</v>
      </c>
      <c r="G10" s="55" t="s">
        <v>5</v>
      </c>
      <c r="H10" s="56" t="s">
        <v>7</v>
      </c>
      <c r="I10" s="57" t="s">
        <v>19</v>
      </c>
      <c r="J10" s="56" t="s">
        <v>8</v>
      </c>
      <c r="K10" s="58" t="s">
        <v>9</v>
      </c>
      <c r="L10" s="59" t="s">
        <v>11</v>
      </c>
      <c r="M10" s="60" t="s">
        <v>10</v>
      </c>
    </row>
    <row r="11" spans="1:13" hidden="1" x14ac:dyDescent="0.25">
      <c r="A11" s="21" t="s">
        <v>12</v>
      </c>
      <c r="B11" s="26">
        <v>44958</v>
      </c>
      <c r="C11" s="12">
        <v>77010</v>
      </c>
      <c r="D11" s="8" t="s">
        <v>18</v>
      </c>
      <c r="E11" s="9" t="s">
        <v>16</v>
      </c>
      <c r="F11" s="9">
        <v>7</v>
      </c>
      <c r="G11" s="9">
        <v>10</v>
      </c>
      <c r="H11" s="10">
        <f>14175.98/F11</f>
        <v>2025.1399999999999</v>
      </c>
      <c r="I11" s="10">
        <v>1648</v>
      </c>
      <c r="J11" s="10">
        <f t="shared" ref="J11:J65" si="0">+H11*F11</f>
        <v>14175.98</v>
      </c>
      <c r="K11" s="22">
        <f t="shared" ref="K11:K47" si="1">+J11*0.16</f>
        <v>2268.1568000000002</v>
      </c>
      <c r="L11" s="4">
        <f t="shared" ref="L11:L65" si="2">IF(K11&gt;0,0,J11)</f>
        <v>0</v>
      </c>
      <c r="M11" s="11">
        <f t="shared" ref="M11:M65" si="3">IF(K11=0,0,L11+J11+K11)</f>
        <v>16444.1368</v>
      </c>
    </row>
    <row r="12" spans="1:13" hidden="1" x14ac:dyDescent="0.25">
      <c r="A12" s="21" t="s">
        <v>12</v>
      </c>
      <c r="B12" s="26">
        <v>44958</v>
      </c>
      <c r="C12" s="12">
        <v>77004</v>
      </c>
      <c r="D12" s="8" t="s">
        <v>13</v>
      </c>
      <c r="E12" s="9" t="s">
        <v>14</v>
      </c>
      <c r="F12" s="9">
        <v>14</v>
      </c>
      <c r="G12" s="9">
        <v>0</v>
      </c>
      <c r="H12" s="10">
        <v>1735</v>
      </c>
      <c r="I12" s="10">
        <v>1735</v>
      </c>
      <c r="J12" s="10">
        <f t="shared" si="0"/>
        <v>24290</v>
      </c>
      <c r="K12" s="22">
        <f t="shared" si="1"/>
        <v>3886.4</v>
      </c>
      <c r="L12" s="4">
        <f t="shared" si="2"/>
        <v>0</v>
      </c>
      <c r="M12" s="11">
        <f t="shared" si="3"/>
        <v>28176.400000000001</v>
      </c>
    </row>
    <row r="13" spans="1:13" hidden="1" x14ac:dyDescent="0.25">
      <c r="A13" s="21" t="s">
        <v>12</v>
      </c>
      <c r="B13" s="26">
        <v>44958</v>
      </c>
      <c r="C13" s="12">
        <v>77065</v>
      </c>
      <c r="D13" s="8" t="s">
        <v>13</v>
      </c>
      <c r="E13" s="9" t="s">
        <v>17</v>
      </c>
      <c r="F13" s="9">
        <v>9</v>
      </c>
      <c r="G13" s="9">
        <v>0</v>
      </c>
      <c r="H13" s="10">
        <f>1735+115</f>
        <v>1850</v>
      </c>
      <c r="I13" s="10">
        <v>1735</v>
      </c>
      <c r="J13" s="10">
        <f t="shared" si="0"/>
        <v>16650</v>
      </c>
      <c r="K13" s="22">
        <v>0</v>
      </c>
      <c r="L13" s="4">
        <f t="shared" si="2"/>
        <v>16650</v>
      </c>
      <c r="M13" s="11">
        <f t="shared" si="3"/>
        <v>0</v>
      </c>
    </row>
    <row r="14" spans="1:13" hidden="1" x14ac:dyDescent="0.25">
      <c r="A14" s="21" t="s">
        <v>12</v>
      </c>
      <c r="B14" s="26">
        <v>44958</v>
      </c>
      <c r="C14" s="12">
        <v>77002</v>
      </c>
      <c r="D14" s="8" t="s">
        <v>13</v>
      </c>
      <c r="E14" s="9" t="s">
        <v>14</v>
      </c>
      <c r="F14" s="9">
        <v>3.5</v>
      </c>
      <c r="G14" s="9">
        <v>0</v>
      </c>
      <c r="H14" s="10">
        <v>1735</v>
      </c>
      <c r="I14" s="10">
        <v>1735</v>
      </c>
      <c r="J14" s="10">
        <f t="shared" si="0"/>
        <v>6072.5</v>
      </c>
      <c r="K14" s="22">
        <v>0</v>
      </c>
      <c r="L14" s="4">
        <f t="shared" si="2"/>
        <v>6072.5</v>
      </c>
      <c r="M14" s="11">
        <f t="shared" si="3"/>
        <v>0</v>
      </c>
    </row>
    <row r="15" spans="1:13" hidden="1" x14ac:dyDescent="0.25">
      <c r="A15" s="21" t="s">
        <v>12</v>
      </c>
      <c r="B15" s="26">
        <v>44958</v>
      </c>
      <c r="C15" s="12">
        <v>77009</v>
      </c>
      <c r="D15" s="8" t="s">
        <v>13</v>
      </c>
      <c r="E15" s="9" t="s">
        <v>15</v>
      </c>
      <c r="F15" s="9">
        <v>6</v>
      </c>
      <c r="G15" s="9">
        <v>0</v>
      </c>
      <c r="H15" s="10">
        <v>1590</v>
      </c>
      <c r="I15" s="10">
        <v>1590</v>
      </c>
      <c r="J15" s="10">
        <f t="shared" si="0"/>
        <v>9540</v>
      </c>
      <c r="K15" s="22">
        <v>0</v>
      </c>
      <c r="L15" s="4">
        <f t="shared" si="2"/>
        <v>9540</v>
      </c>
      <c r="M15" s="11">
        <f t="shared" si="3"/>
        <v>0</v>
      </c>
    </row>
    <row r="16" spans="1:13" hidden="1" x14ac:dyDescent="0.25">
      <c r="A16" s="21" t="s">
        <v>12</v>
      </c>
      <c r="B16" s="26">
        <v>44958</v>
      </c>
      <c r="C16" s="12">
        <v>77006</v>
      </c>
      <c r="D16" s="8" t="s">
        <v>13</v>
      </c>
      <c r="E16" s="9" t="s">
        <v>14</v>
      </c>
      <c r="F16" s="9">
        <v>17.5</v>
      </c>
      <c r="G16" s="9">
        <v>0</v>
      </c>
      <c r="H16" s="10">
        <v>1735</v>
      </c>
      <c r="I16" s="10">
        <v>1735</v>
      </c>
      <c r="J16" s="10">
        <f t="shared" si="0"/>
        <v>30362.5</v>
      </c>
      <c r="K16" s="22">
        <v>0</v>
      </c>
      <c r="L16" s="4">
        <f t="shared" si="2"/>
        <v>30362.5</v>
      </c>
      <c r="M16" s="11">
        <f t="shared" si="3"/>
        <v>0</v>
      </c>
    </row>
    <row r="17" spans="1:13" hidden="1" x14ac:dyDescent="0.25">
      <c r="A17" s="21" t="s">
        <v>22</v>
      </c>
      <c r="B17" s="26">
        <v>44958</v>
      </c>
      <c r="C17" s="12">
        <v>77016</v>
      </c>
      <c r="D17" s="8" t="s">
        <v>13</v>
      </c>
      <c r="E17" s="9" t="s">
        <v>14</v>
      </c>
      <c r="F17" s="9">
        <v>17.5</v>
      </c>
      <c r="G17" s="9">
        <v>0</v>
      </c>
      <c r="H17" s="10">
        <v>1735</v>
      </c>
      <c r="I17" s="10">
        <v>1735</v>
      </c>
      <c r="J17" s="10">
        <f t="shared" si="0"/>
        <v>30362.5</v>
      </c>
      <c r="K17" s="22">
        <f t="shared" si="1"/>
        <v>4858</v>
      </c>
      <c r="L17" s="4">
        <f t="shared" si="2"/>
        <v>0</v>
      </c>
      <c r="M17" s="11">
        <f t="shared" si="3"/>
        <v>35220.5</v>
      </c>
    </row>
    <row r="18" spans="1:13" hidden="1" x14ac:dyDescent="0.25">
      <c r="A18" s="21" t="s">
        <v>22</v>
      </c>
      <c r="B18" s="26">
        <v>44958</v>
      </c>
      <c r="C18" s="12">
        <v>77024</v>
      </c>
      <c r="D18" s="8" t="s">
        <v>13</v>
      </c>
      <c r="E18" s="9" t="s">
        <v>14</v>
      </c>
      <c r="F18" s="9">
        <v>12</v>
      </c>
      <c r="G18" s="9">
        <v>0</v>
      </c>
      <c r="H18" s="10">
        <v>1848</v>
      </c>
      <c r="I18" s="10">
        <v>1735</v>
      </c>
      <c r="J18" s="10">
        <f t="shared" si="0"/>
        <v>22176</v>
      </c>
      <c r="K18" s="22">
        <f t="shared" si="1"/>
        <v>3548.16</v>
      </c>
      <c r="L18" s="4">
        <f t="shared" si="2"/>
        <v>0</v>
      </c>
      <c r="M18" s="11">
        <f t="shared" si="3"/>
        <v>25724.16</v>
      </c>
    </row>
    <row r="19" spans="1:13" hidden="1" x14ac:dyDescent="0.25">
      <c r="A19" s="21" t="s">
        <v>22</v>
      </c>
      <c r="B19" s="26">
        <v>44958</v>
      </c>
      <c r="C19" s="12">
        <v>77052</v>
      </c>
      <c r="D19" s="8" t="s">
        <v>21</v>
      </c>
      <c r="E19" s="9" t="s">
        <v>23</v>
      </c>
      <c r="F19" s="9">
        <v>7</v>
      </c>
      <c r="G19" s="9">
        <v>0</v>
      </c>
      <c r="H19" s="10">
        <v>1533</v>
      </c>
      <c r="I19" s="10">
        <v>1533</v>
      </c>
      <c r="J19" s="10">
        <f t="shared" si="0"/>
        <v>10731</v>
      </c>
      <c r="K19" s="22">
        <f t="shared" si="1"/>
        <v>1716.96</v>
      </c>
      <c r="L19" s="4">
        <f t="shared" si="2"/>
        <v>0</v>
      </c>
      <c r="M19" s="11">
        <f t="shared" si="3"/>
        <v>12447.96</v>
      </c>
    </row>
    <row r="20" spans="1:13" hidden="1" x14ac:dyDescent="0.25">
      <c r="A20" s="21" t="s">
        <v>22</v>
      </c>
      <c r="B20" s="26">
        <v>44958</v>
      </c>
      <c r="C20" s="12">
        <v>77053</v>
      </c>
      <c r="D20" s="8" t="s">
        <v>21</v>
      </c>
      <c r="E20" s="9" t="s">
        <v>15</v>
      </c>
      <c r="F20" s="9">
        <v>15</v>
      </c>
      <c r="G20" s="9">
        <v>0</v>
      </c>
      <c r="H20" s="10">
        <v>1555</v>
      </c>
      <c r="I20" s="10">
        <v>1555</v>
      </c>
      <c r="J20" s="10">
        <f t="shared" si="0"/>
        <v>23325</v>
      </c>
      <c r="K20" s="22">
        <f t="shared" si="1"/>
        <v>3732</v>
      </c>
      <c r="L20" s="4">
        <f t="shared" si="2"/>
        <v>0</v>
      </c>
      <c r="M20" s="11">
        <f t="shared" si="3"/>
        <v>27057</v>
      </c>
    </row>
    <row r="21" spans="1:13" hidden="1" x14ac:dyDescent="0.25">
      <c r="A21" s="21" t="s">
        <v>24</v>
      </c>
      <c r="B21" s="26">
        <v>44958</v>
      </c>
      <c r="C21" s="12">
        <v>77016</v>
      </c>
      <c r="D21" s="8" t="s">
        <v>13</v>
      </c>
      <c r="E21" s="9" t="s">
        <v>14</v>
      </c>
      <c r="F21" s="9">
        <v>7</v>
      </c>
      <c r="G21" s="9">
        <v>0</v>
      </c>
      <c r="H21" s="10">
        <v>1735</v>
      </c>
      <c r="I21" s="10">
        <v>1735</v>
      </c>
      <c r="J21" s="10">
        <f t="shared" si="0"/>
        <v>12145</v>
      </c>
      <c r="K21" s="22">
        <f t="shared" si="1"/>
        <v>1943.2</v>
      </c>
      <c r="L21" s="4">
        <f t="shared" si="2"/>
        <v>0</v>
      </c>
      <c r="M21" s="11">
        <f t="shared" si="3"/>
        <v>14088.2</v>
      </c>
    </row>
    <row r="22" spans="1:13" hidden="1" x14ac:dyDescent="0.25">
      <c r="A22" s="21" t="s">
        <v>24</v>
      </c>
      <c r="B22" s="26">
        <v>44958</v>
      </c>
      <c r="C22" s="12">
        <v>77009</v>
      </c>
      <c r="D22" s="8" t="s">
        <v>13</v>
      </c>
      <c r="E22" s="9" t="s">
        <v>15</v>
      </c>
      <c r="F22" s="9">
        <v>6</v>
      </c>
      <c r="G22" s="9">
        <v>0</v>
      </c>
      <c r="H22" s="10">
        <v>1590</v>
      </c>
      <c r="I22" s="10">
        <v>1590</v>
      </c>
      <c r="J22" s="10">
        <f t="shared" si="0"/>
        <v>9540</v>
      </c>
      <c r="K22" s="22">
        <v>0</v>
      </c>
      <c r="L22" s="4">
        <f t="shared" si="2"/>
        <v>9540</v>
      </c>
      <c r="M22" s="11">
        <f t="shared" si="3"/>
        <v>0</v>
      </c>
    </row>
    <row r="23" spans="1:13" hidden="1" x14ac:dyDescent="0.25">
      <c r="A23" s="21" t="s">
        <v>12</v>
      </c>
      <c r="B23" s="7">
        <v>44959</v>
      </c>
      <c r="C23" s="12">
        <v>77048</v>
      </c>
      <c r="D23" s="8" t="s">
        <v>13</v>
      </c>
      <c r="E23" s="9" t="s">
        <v>14</v>
      </c>
      <c r="F23" s="9">
        <v>54</v>
      </c>
      <c r="G23" s="9">
        <v>0</v>
      </c>
      <c r="H23" s="10">
        <v>1735</v>
      </c>
      <c r="I23" s="10">
        <v>1735</v>
      </c>
      <c r="J23" s="10">
        <f t="shared" si="0"/>
        <v>93690</v>
      </c>
      <c r="K23" s="22">
        <v>0</v>
      </c>
      <c r="L23" s="4">
        <f t="shared" si="2"/>
        <v>93690</v>
      </c>
      <c r="M23" s="11">
        <f t="shared" si="3"/>
        <v>0</v>
      </c>
    </row>
    <row r="24" spans="1:13" hidden="1" x14ac:dyDescent="0.25">
      <c r="A24" s="21" t="s">
        <v>12</v>
      </c>
      <c r="B24" s="7">
        <v>44959</v>
      </c>
      <c r="C24" s="12">
        <v>77064</v>
      </c>
      <c r="D24" s="8" t="s">
        <v>13</v>
      </c>
      <c r="E24" s="9" t="s">
        <v>25</v>
      </c>
      <c r="F24" s="9">
        <v>42</v>
      </c>
      <c r="G24" s="9">
        <v>42</v>
      </c>
      <c r="H24" s="10">
        <f>1590+264+100</f>
        <v>1954</v>
      </c>
      <c r="I24" s="10">
        <v>1590</v>
      </c>
      <c r="J24" s="10">
        <f t="shared" si="0"/>
        <v>82068</v>
      </c>
      <c r="K24" s="22">
        <f t="shared" si="1"/>
        <v>13130.880000000001</v>
      </c>
      <c r="L24" s="4">
        <f t="shared" si="2"/>
        <v>0</v>
      </c>
      <c r="M24" s="11">
        <f t="shared" si="3"/>
        <v>95198.88</v>
      </c>
    </row>
    <row r="25" spans="1:13" hidden="1" x14ac:dyDescent="0.25">
      <c r="A25" s="21" t="s">
        <v>12</v>
      </c>
      <c r="B25" s="7">
        <v>44959</v>
      </c>
      <c r="C25" s="12">
        <v>77056</v>
      </c>
      <c r="D25" s="8" t="s">
        <v>18</v>
      </c>
      <c r="E25" s="9" t="s">
        <v>15</v>
      </c>
      <c r="F25" s="9">
        <v>4.5</v>
      </c>
      <c r="G25" s="9">
        <v>0</v>
      </c>
      <c r="H25" s="10">
        <v>1590</v>
      </c>
      <c r="I25" s="10">
        <v>1590</v>
      </c>
      <c r="J25" s="10">
        <f t="shared" si="0"/>
        <v>7155</v>
      </c>
      <c r="K25" s="22">
        <f t="shared" si="1"/>
        <v>1144.8</v>
      </c>
      <c r="L25" s="4">
        <f t="shared" si="2"/>
        <v>0</v>
      </c>
      <c r="M25" s="11">
        <f t="shared" si="3"/>
        <v>8299.7999999999993</v>
      </c>
    </row>
    <row r="26" spans="1:13" hidden="1" x14ac:dyDescent="0.25">
      <c r="A26" s="21" t="s">
        <v>12</v>
      </c>
      <c r="B26" s="7">
        <v>44959</v>
      </c>
      <c r="C26" s="12">
        <v>77071</v>
      </c>
      <c r="D26" s="8" t="s">
        <v>13</v>
      </c>
      <c r="E26" s="9" t="s">
        <v>14</v>
      </c>
      <c r="F26" s="9">
        <v>22</v>
      </c>
      <c r="G26" s="9">
        <v>0</v>
      </c>
      <c r="H26" s="10">
        <v>1735</v>
      </c>
      <c r="I26" s="10">
        <v>1735</v>
      </c>
      <c r="J26" s="10">
        <f t="shared" si="0"/>
        <v>38170</v>
      </c>
      <c r="K26" s="22">
        <f t="shared" si="1"/>
        <v>6107.2</v>
      </c>
      <c r="L26" s="4">
        <f t="shared" si="2"/>
        <v>0</v>
      </c>
      <c r="M26" s="11">
        <f t="shared" si="3"/>
        <v>44277.2</v>
      </c>
    </row>
    <row r="27" spans="1:13" hidden="1" x14ac:dyDescent="0.25">
      <c r="A27" s="21" t="s">
        <v>12</v>
      </c>
      <c r="B27" s="7">
        <v>44959</v>
      </c>
      <c r="C27" s="12">
        <v>77049</v>
      </c>
      <c r="D27" s="8" t="s">
        <v>13</v>
      </c>
      <c r="E27" s="9" t="s">
        <v>15</v>
      </c>
      <c r="F27" s="9">
        <v>14.5</v>
      </c>
      <c r="G27" s="9">
        <v>0</v>
      </c>
      <c r="H27" s="10">
        <v>1590</v>
      </c>
      <c r="I27" s="10">
        <v>1590</v>
      </c>
      <c r="J27" s="10">
        <f t="shared" si="0"/>
        <v>23055</v>
      </c>
      <c r="K27" s="22">
        <v>0</v>
      </c>
      <c r="L27" s="4">
        <f t="shared" si="2"/>
        <v>23055</v>
      </c>
      <c r="M27" s="11">
        <f t="shared" si="3"/>
        <v>0</v>
      </c>
    </row>
    <row r="28" spans="1:13" hidden="1" x14ac:dyDescent="0.25">
      <c r="A28" s="21" t="s">
        <v>12</v>
      </c>
      <c r="B28" s="7">
        <v>44959</v>
      </c>
      <c r="C28" s="12">
        <v>77136</v>
      </c>
      <c r="D28" s="8" t="s">
        <v>13</v>
      </c>
      <c r="E28" s="9" t="s">
        <v>23</v>
      </c>
      <c r="F28" s="9">
        <v>5</v>
      </c>
      <c r="G28" s="9">
        <v>0</v>
      </c>
      <c r="H28" s="10">
        <v>1533</v>
      </c>
      <c r="I28" s="10">
        <v>1533</v>
      </c>
      <c r="J28" s="10">
        <f t="shared" si="0"/>
        <v>7665</v>
      </c>
      <c r="K28" s="22">
        <v>0</v>
      </c>
      <c r="L28" s="4">
        <f t="shared" si="2"/>
        <v>7665</v>
      </c>
      <c r="M28" s="11">
        <f t="shared" si="3"/>
        <v>0</v>
      </c>
    </row>
    <row r="29" spans="1:13" hidden="1" x14ac:dyDescent="0.25">
      <c r="A29" s="21" t="s">
        <v>12</v>
      </c>
      <c r="B29" s="7">
        <v>44959</v>
      </c>
      <c r="C29" s="12">
        <v>77137</v>
      </c>
      <c r="D29" s="8" t="s">
        <v>13</v>
      </c>
      <c r="E29" s="9" t="s">
        <v>14</v>
      </c>
      <c r="F29" s="9">
        <v>8</v>
      </c>
      <c r="G29" s="9">
        <v>0</v>
      </c>
      <c r="H29" s="10">
        <v>1853</v>
      </c>
      <c r="I29" s="10">
        <v>1735</v>
      </c>
      <c r="J29" s="10">
        <f t="shared" si="0"/>
        <v>14824</v>
      </c>
      <c r="K29" s="22">
        <f t="shared" si="1"/>
        <v>2371.84</v>
      </c>
      <c r="L29" s="4">
        <f t="shared" si="2"/>
        <v>0</v>
      </c>
      <c r="M29" s="11">
        <f t="shared" si="3"/>
        <v>17195.84</v>
      </c>
    </row>
    <row r="30" spans="1:13" hidden="1" x14ac:dyDescent="0.25">
      <c r="A30" s="21" t="s">
        <v>12</v>
      </c>
      <c r="B30" s="7">
        <v>44959</v>
      </c>
      <c r="C30" s="12">
        <v>77138</v>
      </c>
      <c r="D30" s="8" t="s">
        <v>13</v>
      </c>
      <c r="E30" s="9" t="s">
        <v>23</v>
      </c>
      <c r="F30" s="9">
        <v>8</v>
      </c>
      <c r="G30" s="9">
        <v>0</v>
      </c>
      <c r="H30" s="10">
        <f>1533+159</f>
        <v>1692</v>
      </c>
      <c r="I30" s="10">
        <v>1533</v>
      </c>
      <c r="J30" s="10">
        <f t="shared" si="0"/>
        <v>13536</v>
      </c>
      <c r="K30" s="22">
        <f t="shared" si="1"/>
        <v>2165.7600000000002</v>
      </c>
      <c r="L30" s="4">
        <f t="shared" si="2"/>
        <v>0</v>
      </c>
      <c r="M30" s="11">
        <f t="shared" si="3"/>
        <v>15701.76</v>
      </c>
    </row>
    <row r="31" spans="1:13" hidden="1" x14ac:dyDescent="0.25">
      <c r="A31" s="21" t="s">
        <v>12</v>
      </c>
      <c r="B31" s="7">
        <v>44959</v>
      </c>
      <c r="C31" s="12">
        <v>77138</v>
      </c>
      <c r="D31" s="8" t="s">
        <v>13</v>
      </c>
      <c r="E31" s="9" t="s">
        <v>15</v>
      </c>
      <c r="F31" s="9">
        <v>3</v>
      </c>
      <c r="G31" s="9">
        <v>0</v>
      </c>
      <c r="H31" s="10">
        <f>1590+159+293+267</f>
        <v>2309</v>
      </c>
      <c r="I31" s="10">
        <v>1590</v>
      </c>
      <c r="J31" s="10">
        <f t="shared" si="0"/>
        <v>6927</v>
      </c>
      <c r="K31" s="22">
        <f t="shared" si="1"/>
        <v>1108.32</v>
      </c>
      <c r="L31" s="4">
        <f t="shared" si="2"/>
        <v>0</v>
      </c>
      <c r="M31" s="11">
        <f t="shared" si="3"/>
        <v>8035.32</v>
      </c>
    </row>
    <row r="32" spans="1:13" hidden="1" x14ac:dyDescent="0.25">
      <c r="A32" s="21" t="s">
        <v>12</v>
      </c>
      <c r="B32" s="7">
        <v>44960</v>
      </c>
      <c r="C32" s="12">
        <v>77240</v>
      </c>
      <c r="D32" s="8" t="s">
        <v>13</v>
      </c>
      <c r="E32" s="9" t="s">
        <v>15</v>
      </c>
      <c r="F32" s="9">
        <v>7</v>
      </c>
      <c r="G32" s="9">
        <v>0</v>
      </c>
      <c r="H32" s="10">
        <v>1590</v>
      </c>
      <c r="I32" s="10">
        <v>1590</v>
      </c>
      <c r="J32" s="10">
        <f t="shared" si="0"/>
        <v>11130</v>
      </c>
      <c r="K32" s="22">
        <v>0</v>
      </c>
      <c r="L32" s="4">
        <f t="shared" si="2"/>
        <v>11130</v>
      </c>
      <c r="M32" s="11">
        <f t="shared" si="3"/>
        <v>0</v>
      </c>
    </row>
    <row r="33" spans="1:13" hidden="1" x14ac:dyDescent="0.25">
      <c r="A33" s="21" t="s">
        <v>12</v>
      </c>
      <c r="B33" s="7">
        <v>44960</v>
      </c>
      <c r="C33" s="12">
        <v>77239</v>
      </c>
      <c r="D33" s="8" t="s">
        <v>13</v>
      </c>
      <c r="E33" s="9" t="s">
        <v>15</v>
      </c>
      <c r="F33" s="9">
        <v>5</v>
      </c>
      <c r="G33" s="9">
        <v>0</v>
      </c>
      <c r="H33" s="10">
        <v>1590</v>
      </c>
      <c r="I33" s="10">
        <v>1590</v>
      </c>
      <c r="J33" s="10">
        <f t="shared" si="0"/>
        <v>7950</v>
      </c>
      <c r="K33" s="22">
        <v>0</v>
      </c>
      <c r="L33" s="4">
        <f t="shared" si="2"/>
        <v>7950</v>
      </c>
      <c r="M33" s="11">
        <f t="shared" si="3"/>
        <v>0</v>
      </c>
    </row>
    <row r="34" spans="1:13" hidden="1" x14ac:dyDescent="0.25">
      <c r="A34" s="21" t="s">
        <v>12</v>
      </c>
      <c r="B34" s="7">
        <v>44960</v>
      </c>
      <c r="C34" s="12">
        <v>77238</v>
      </c>
      <c r="D34" s="8" t="s">
        <v>13</v>
      </c>
      <c r="E34" s="7" t="s">
        <v>14</v>
      </c>
      <c r="F34" s="9">
        <v>10</v>
      </c>
      <c r="G34" s="9">
        <v>0</v>
      </c>
      <c r="H34" s="10">
        <v>1735</v>
      </c>
      <c r="I34" s="10">
        <v>1735</v>
      </c>
      <c r="J34" s="10">
        <f t="shared" si="0"/>
        <v>17350</v>
      </c>
      <c r="K34" s="22">
        <v>0</v>
      </c>
      <c r="L34" s="4">
        <f t="shared" si="2"/>
        <v>17350</v>
      </c>
      <c r="M34" s="11">
        <f t="shared" si="3"/>
        <v>0</v>
      </c>
    </row>
    <row r="35" spans="1:13" hidden="1" x14ac:dyDescent="0.25">
      <c r="A35" s="21" t="s">
        <v>12</v>
      </c>
      <c r="B35" s="7">
        <v>44960</v>
      </c>
      <c r="C35" s="12">
        <v>77237</v>
      </c>
      <c r="D35" s="8" t="s">
        <v>13</v>
      </c>
      <c r="E35" s="9" t="s">
        <v>15</v>
      </c>
      <c r="F35" s="9">
        <v>8</v>
      </c>
      <c r="G35" s="9">
        <v>0</v>
      </c>
      <c r="H35" s="10">
        <v>1708</v>
      </c>
      <c r="I35" s="10">
        <v>1590</v>
      </c>
      <c r="J35" s="10">
        <f t="shared" si="0"/>
        <v>13664</v>
      </c>
      <c r="K35" s="22">
        <f t="shared" si="1"/>
        <v>2186.2400000000002</v>
      </c>
      <c r="L35" s="4">
        <f t="shared" si="2"/>
        <v>0</v>
      </c>
      <c r="M35" s="11">
        <f t="shared" si="3"/>
        <v>15850.24</v>
      </c>
    </row>
    <row r="36" spans="1:13" hidden="1" x14ac:dyDescent="0.25">
      <c r="A36" s="21" t="s">
        <v>12</v>
      </c>
      <c r="B36" s="7">
        <v>44960</v>
      </c>
      <c r="C36" s="12">
        <v>77236</v>
      </c>
      <c r="D36" s="8" t="s">
        <v>13</v>
      </c>
      <c r="E36" s="9" t="s">
        <v>28</v>
      </c>
      <c r="F36" s="9">
        <v>15</v>
      </c>
      <c r="G36" s="9">
        <v>0</v>
      </c>
      <c r="H36" s="10">
        <v>1880</v>
      </c>
      <c r="I36" s="10">
        <v>1880</v>
      </c>
      <c r="J36" s="10">
        <f t="shared" si="0"/>
        <v>28200</v>
      </c>
      <c r="K36" s="22">
        <v>0</v>
      </c>
      <c r="L36" s="4">
        <f t="shared" si="2"/>
        <v>28200</v>
      </c>
      <c r="M36" s="11">
        <f t="shared" si="3"/>
        <v>0</v>
      </c>
    </row>
    <row r="37" spans="1:13" hidden="1" x14ac:dyDescent="0.25">
      <c r="A37" s="21" t="s">
        <v>12</v>
      </c>
      <c r="B37" s="7">
        <v>44960</v>
      </c>
      <c r="C37" s="12">
        <v>77050</v>
      </c>
      <c r="D37" s="8" t="s">
        <v>13</v>
      </c>
      <c r="E37" s="9" t="s">
        <v>14</v>
      </c>
      <c r="F37" s="9">
        <v>22</v>
      </c>
      <c r="G37" s="9">
        <v>0</v>
      </c>
      <c r="H37" s="10">
        <v>1735</v>
      </c>
      <c r="I37" s="10">
        <v>1735</v>
      </c>
      <c r="J37" s="10">
        <f t="shared" si="0"/>
        <v>38170</v>
      </c>
      <c r="K37" s="22">
        <v>0</v>
      </c>
      <c r="L37" s="4">
        <f t="shared" si="2"/>
        <v>38170</v>
      </c>
      <c r="M37" s="11">
        <f t="shared" si="3"/>
        <v>0</v>
      </c>
    </row>
    <row r="38" spans="1:13" hidden="1" x14ac:dyDescent="0.25">
      <c r="A38" s="21" t="s">
        <v>12</v>
      </c>
      <c r="B38" s="7">
        <v>44960</v>
      </c>
      <c r="C38" s="12">
        <v>77113</v>
      </c>
      <c r="D38" s="8" t="s">
        <v>18</v>
      </c>
      <c r="E38" s="9" t="s">
        <v>29</v>
      </c>
      <c r="F38" s="9">
        <v>21</v>
      </c>
      <c r="G38" s="9">
        <v>21</v>
      </c>
      <c r="H38" s="10">
        <f>42021/F38</f>
        <v>2001</v>
      </c>
      <c r="I38" s="10">
        <v>1590</v>
      </c>
      <c r="J38" s="10">
        <f t="shared" si="0"/>
        <v>42021</v>
      </c>
      <c r="K38" s="22">
        <f t="shared" si="1"/>
        <v>6723.3600000000006</v>
      </c>
      <c r="L38" s="4">
        <f t="shared" si="2"/>
        <v>0</v>
      </c>
      <c r="M38" s="11">
        <f t="shared" si="3"/>
        <v>48744.36</v>
      </c>
    </row>
    <row r="39" spans="1:13" hidden="1" x14ac:dyDescent="0.25">
      <c r="A39" s="21" t="s">
        <v>12</v>
      </c>
      <c r="B39" s="7">
        <v>44960</v>
      </c>
      <c r="C39" s="12">
        <v>77111</v>
      </c>
      <c r="D39" s="8" t="s">
        <v>18</v>
      </c>
      <c r="E39" s="9" t="s">
        <v>15</v>
      </c>
      <c r="F39" s="9">
        <v>4</v>
      </c>
      <c r="G39" s="9">
        <v>0</v>
      </c>
      <c r="H39" s="10">
        <v>1590</v>
      </c>
      <c r="I39" s="10">
        <v>1590</v>
      </c>
      <c r="J39" s="10">
        <f t="shared" si="0"/>
        <v>6360</v>
      </c>
      <c r="K39" s="22">
        <f t="shared" si="1"/>
        <v>1017.6</v>
      </c>
      <c r="L39" s="4">
        <f t="shared" si="2"/>
        <v>0</v>
      </c>
      <c r="M39" s="11">
        <f t="shared" si="3"/>
        <v>7377.6</v>
      </c>
    </row>
    <row r="40" spans="1:13" hidden="1" x14ac:dyDescent="0.25">
      <c r="A40" s="21" t="s">
        <v>12</v>
      </c>
      <c r="B40" s="7">
        <v>44960</v>
      </c>
      <c r="C40" s="12">
        <v>76879</v>
      </c>
      <c r="D40" s="8" t="s">
        <v>21</v>
      </c>
      <c r="E40" s="9" t="s">
        <v>15</v>
      </c>
      <c r="F40" s="9">
        <v>9</v>
      </c>
      <c r="G40" s="9">
        <v>0</v>
      </c>
      <c r="H40" s="10">
        <v>1555</v>
      </c>
      <c r="I40" s="10">
        <v>1555</v>
      </c>
      <c r="J40" s="10">
        <f t="shared" si="0"/>
        <v>13995</v>
      </c>
      <c r="K40" s="22">
        <f t="shared" si="1"/>
        <v>2239.2000000000003</v>
      </c>
      <c r="L40" s="4">
        <f t="shared" si="2"/>
        <v>0</v>
      </c>
      <c r="M40" s="11">
        <f t="shared" si="3"/>
        <v>16234.2</v>
      </c>
    </row>
    <row r="41" spans="1:13" hidden="1" x14ac:dyDescent="0.25">
      <c r="A41" s="21" t="s">
        <v>12</v>
      </c>
      <c r="B41" s="7">
        <v>44960</v>
      </c>
      <c r="C41" s="12">
        <v>77131</v>
      </c>
      <c r="D41" s="8" t="s">
        <v>13</v>
      </c>
      <c r="E41" s="9" t="s">
        <v>14</v>
      </c>
      <c r="F41" s="9">
        <v>9.5</v>
      </c>
      <c r="G41" s="9">
        <v>0</v>
      </c>
      <c r="H41" s="10">
        <v>1735</v>
      </c>
      <c r="I41" s="10">
        <v>1735</v>
      </c>
      <c r="J41" s="10">
        <f t="shared" si="0"/>
        <v>16482.5</v>
      </c>
      <c r="K41" s="22">
        <v>0</v>
      </c>
      <c r="L41" s="4">
        <f t="shared" si="2"/>
        <v>16482.5</v>
      </c>
      <c r="M41" s="11">
        <f t="shared" si="3"/>
        <v>0</v>
      </c>
    </row>
    <row r="42" spans="1:13" hidden="1" x14ac:dyDescent="0.25">
      <c r="A42" s="21" t="s">
        <v>12</v>
      </c>
      <c r="B42" s="7">
        <v>44960</v>
      </c>
      <c r="C42" s="12">
        <v>77132</v>
      </c>
      <c r="D42" s="8" t="s">
        <v>13</v>
      </c>
      <c r="E42" s="9" t="s">
        <v>14</v>
      </c>
      <c r="F42" s="9">
        <v>12</v>
      </c>
      <c r="G42" s="9">
        <v>0</v>
      </c>
      <c r="H42" s="10">
        <v>1735</v>
      </c>
      <c r="I42" s="10">
        <v>1735</v>
      </c>
      <c r="J42" s="10">
        <f t="shared" si="0"/>
        <v>20820</v>
      </c>
      <c r="K42" s="22">
        <v>0</v>
      </c>
      <c r="L42" s="4">
        <f t="shared" si="2"/>
        <v>20820</v>
      </c>
      <c r="M42" s="11">
        <f t="shared" si="3"/>
        <v>0</v>
      </c>
    </row>
    <row r="43" spans="1:13" hidden="1" x14ac:dyDescent="0.25">
      <c r="A43" s="21" t="s">
        <v>12</v>
      </c>
      <c r="B43" s="7">
        <v>44960</v>
      </c>
      <c r="C43" s="12">
        <v>77112</v>
      </c>
      <c r="D43" s="8" t="s">
        <v>30</v>
      </c>
      <c r="E43" s="9" t="s">
        <v>14</v>
      </c>
      <c r="F43" s="9">
        <v>8</v>
      </c>
      <c r="G43" s="9">
        <v>0</v>
      </c>
      <c r="H43" s="10">
        <v>1735</v>
      </c>
      <c r="I43" s="10">
        <v>1735</v>
      </c>
      <c r="J43" s="10">
        <f t="shared" si="0"/>
        <v>13880</v>
      </c>
      <c r="K43" s="22">
        <f t="shared" si="1"/>
        <v>2220.8000000000002</v>
      </c>
      <c r="L43" s="4">
        <f t="shared" si="2"/>
        <v>0</v>
      </c>
      <c r="M43" s="11">
        <f t="shared" si="3"/>
        <v>16100.8</v>
      </c>
    </row>
    <row r="44" spans="1:13" hidden="1" x14ac:dyDescent="0.25">
      <c r="A44" s="21" t="s">
        <v>12</v>
      </c>
      <c r="B44" s="7">
        <v>44960</v>
      </c>
      <c r="C44" s="12">
        <v>77070</v>
      </c>
      <c r="D44" s="8" t="s">
        <v>13</v>
      </c>
      <c r="E44" s="9" t="s">
        <v>26</v>
      </c>
      <c r="F44" s="9">
        <v>9</v>
      </c>
      <c r="G44" s="9">
        <v>0</v>
      </c>
      <c r="H44" s="10">
        <v>1401</v>
      </c>
      <c r="I44" s="10">
        <v>1401</v>
      </c>
      <c r="J44" s="10">
        <f t="shared" si="0"/>
        <v>12609</v>
      </c>
      <c r="K44" s="22">
        <f t="shared" si="1"/>
        <v>2017.44</v>
      </c>
      <c r="L44" s="4">
        <f t="shared" si="2"/>
        <v>0</v>
      </c>
      <c r="M44" s="11">
        <f t="shared" si="3"/>
        <v>14626.44</v>
      </c>
    </row>
    <row r="45" spans="1:13" hidden="1" x14ac:dyDescent="0.25">
      <c r="A45" s="21" t="s">
        <v>12</v>
      </c>
      <c r="B45" s="7">
        <v>44960</v>
      </c>
      <c r="C45" s="12">
        <v>77126</v>
      </c>
      <c r="D45" s="8" t="s">
        <v>13</v>
      </c>
      <c r="E45" s="9" t="s">
        <v>14</v>
      </c>
      <c r="F45" s="9">
        <v>14</v>
      </c>
      <c r="G45" s="9">
        <v>0</v>
      </c>
      <c r="H45" s="10">
        <v>1735</v>
      </c>
      <c r="I45" s="10">
        <v>1735</v>
      </c>
      <c r="J45" s="10">
        <f t="shared" si="0"/>
        <v>24290</v>
      </c>
      <c r="K45" s="22">
        <v>0</v>
      </c>
      <c r="L45" s="4">
        <f t="shared" si="2"/>
        <v>24290</v>
      </c>
      <c r="M45" s="11">
        <f t="shared" si="3"/>
        <v>0</v>
      </c>
    </row>
    <row r="46" spans="1:13" hidden="1" x14ac:dyDescent="0.25">
      <c r="A46" s="21" t="s">
        <v>12</v>
      </c>
      <c r="B46" s="7">
        <v>44960</v>
      </c>
      <c r="C46" s="12">
        <v>77127</v>
      </c>
      <c r="D46" s="8" t="s">
        <v>13</v>
      </c>
      <c r="E46" s="9" t="s">
        <v>28</v>
      </c>
      <c r="F46" s="9">
        <v>3</v>
      </c>
      <c r="G46" s="9">
        <v>0</v>
      </c>
      <c r="H46" s="10">
        <v>1880</v>
      </c>
      <c r="I46" s="10">
        <v>1880</v>
      </c>
      <c r="J46" s="10">
        <f t="shared" si="0"/>
        <v>5640</v>
      </c>
      <c r="K46" s="22">
        <v>0</v>
      </c>
      <c r="L46" s="4">
        <f t="shared" si="2"/>
        <v>5640</v>
      </c>
      <c r="M46" s="11">
        <f t="shared" si="3"/>
        <v>0</v>
      </c>
    </row>
    <row r="47" spans="1:13" hidden="1" x14ac:dyDescent="0.25">
      <c r="A47" s="21" t="s">
        <v>12</v>
      </c>
      <c r="B47" s="7">
        <v>44960</v>
      </c>
      <c r="C47" s="12">
        <v>77134</v>
      </c>
      <c r="D47" s="8" t="s">
        <v>13</v>
      </c>
      <c r="E47" s="9" t="s">
        <v>14</v>
      </c>
      <c r="F47" s="9">
        <v>7</v>
      </c>
      <c r="G47" s="9">
        <v>0</v>
      </c>
      <c r="H47" s="10">
        <v>1735</v>
      </c>
      <c r="I47" s="10">
        <v>1735</v>
      </c>
      <c r="J47" s="10">
        <f t="shared" si="0"/>
        <v>12145</v>
      </c>
      <c r="K47" s="22">
        <f t="shared" si="1"/>
        <v>1943.2</v>
      </c>
      <c r="L47" s="4">
        <f t="shared" si="2"/>
        <v>0</v>
      </c>
      <c r="M47" s="11">
        <f t="shared" si="3"/>
        <v>14088.2</v>
      </c>
    </row>
    <row r="48" spans="1:13" hidden="1" x14ac:dyDescent="0.25">
      <c r="A48" s="21" t="s">
        <v>22</v>
      </c>
      <c r="B48" s="7">
        <v>44960</v>
      </c>
      <c r="C48" s="12">
        <v>77114</v>
      </c>
      <c r="D48" s="8" t="s">
        <v>13</v>
      </c>
      <c r="E48" s="9" t="s">
        <v>23</v>
      </c>
      <c r="F48" s="9">
        <v>10</v>
      </c>
      <c r="G48" s="9">
        <v>0</v>
      </c>
      <c r="H48" s="10">
        <v>1533</v>
      </c>
      <c r="I48" s="10">
        <v>1533</v>
      </c>
      <c r="J48" s="10">
        <f t="shared" si="0"/>
        <v>15330</v>
      </c>
      <c r="K48" s="22">
        <v>0</v>
      </c>
      <c r="L48" s="4">
        <f t="shared" si="2"/>
        <v>15330</v>
      </c>
      <c r="M48" s="11">
        <f t="shared" si="3"/>
        <v>0</v>
      </c>
    </row>
    <row r="49" spans="1:13" hidden="1" x14ac:dyDescent="0.25">
      <c r="A49" s="21" t="s">
        <v>22</v>
      </c>
      <c r="B49" s="7">
        <v>44960</v>
      </c>
      <c r="C49" s="12">
        <v>77145</v>
      </c>
      <c r="D49" s="8" t="s">
        <v>13</v>
      </c>
      <c r="E49" s="9" t="s">
        <v>15</v>
      </c>
      <c r="F49" s="9">
        <v>4</v>
      </c>
      <c r="G49" s="9">
        <v>0</v>
      </c>
      <c r="H49" s="10">
        <v>1590</v>
      </c>
      <c r="I49" s="10">
        <v>1590</v>
      </c>
      <c r="J49" s="10">
        <f t="shared" si="0"/>
        <v>6360</v>
      </c>
      <c r="K49" s="22">
        <f t="shared" ref="K49:K61" si="4">+J49*0.16</f>
        <v>1017.6</v>
      </c>
      <c r="L49" s="4">
        <f t="shared" si="2"/>
        <v>0</v>
      </c>
      <c r="M49" s="11">
        <f t="shared" si="3"/>
        <v>7377.6</v>
      </c>
    </row>
    <row r="50" spans="1:13" hidden="1" x14ac:dyDescent="0.25">
      <c r="A50" s="21" t="s">
        <v>22</v>
      </c>
      <c r="B50" s="7">
        <v>44960</v>
      </c>
      <c r="C50" s="12">
        <v>77133</v>
      </c>
      <c r="D50" s="8" t="s">
        <v>13</v>
      </c>
      <c r="E50" s="7" t="s">
        <v>14</v>
      </c>
      <c r="F50" s="9">
        <v>7</v>
      </c>
      <c r="G50" s="9">
        <v>0</v>
      </c>
      <c r="H50" s="10">
        <v>1848</v>
      </c>
      <c r="I50" s="10">
        <v>1735</v>
      </c>
      <c r="J50" s="10">
        <f t="shared" si="0"/>
        <v>12936</v>
      </c>
      <c r="K50" s="22">
        <f t="shared" si="4"/>
        <v>2069.7600000000002</v>
      </c>
      <c r="L50" s="4">
        <f t="shared" si="2"/>
        <v>0</v>
      </c>
      <c r="M50" s="11">
        <f t="shared" si="3"/>
        <v>15005.76</v>
      </c>
    </row>
    <row r="51" spans="1:13" hidden="1" x14ac:dyDescent="0.25">
      <c r="A51" s="21" t="s">
        <v>22</v>
      </c>
      <c r="B51" s="7">
        <v>44960</v>
      </c>
      <c r="C51" s="12">
        <v>77210</v>
      </c>
      <c r="D51" s="8" t="s">
        <v>13</v>
      </c>
      <c r="E51" s="9" t="s">
        <v>23</v>
      </c>
      <c r="F51" s="9">
        <v>10</v>
      </c>
      <c r="G51" s="9">
        <v>0</v>
      </c>
      <c r="H51" s="10">
        <v>1683</v>
      </c>
      <c r="I51" s="10">
        <v>1533</v>
      </c>
      <c r="J51" s="10">
        <f t="shared" si="0"/>
        <v>16830</v>
      </c>
      <c r="K51" s="22">
        <f t="shared" si="4"/>
        <v>2692.8</v>
      </c>
      <c r="L51" s="4">
        <f t="shared" si="2"/>
        <v>0</v>
      </c>
      <c r="M51" s="11">
        <f t="shared" si="3"/>
        <v>19522.8</v>
      </c>
    </row>
    <row r="52" spans="1:13" s="36" customFormat="1" hidden="1" x14ac:dyDescent="0.25">
      <c r="A52" s="21" t="s">
        <v>22</v>
      </c>
      <c r="B52" s="7">
        <v>44960</v>
      </c>
      <c r="C52" s="12">
        <v>77135</v>
      </c>
      <c r="D52" s="8" t="s">
        <v>13</v>
      </c>
      <c r="E52" s="9" t="s">
        <v>14</v>
      </c>
      <c r="F52" s="9">
        <v>6</v>
      </c>
      <c r="G52" s="9">
        <v>0</v>
      </c>
      <c r="H52" s="10">
        <v>1735</v>
      </c>
      <c r="I52" s="10">
        <v>1735</v>
      </c>
      <c r="J52" s="10">
        <f t="shared" si="0"/>
        <v>10410</v>
      </c>
      <c r="K52" s="22">
        <f t="shared" si="4"/>
        <v>1665.6000000000001</v>
      </c>
      <c r="L52" s="4">
        <f t="shared" si="2"/>
        <v>0</v>
      </c>
      <c r="M52" s="11">
        <f t="shared" si="3"/>
        <v>12075.6</v>
      </c>
    </row>
    <row r="53" spans="1:13" hidden="1" x14ac:dyDescent="0.25">
      <c r="A53" s="21" t="s">
        <v>24</v>
      </c>
      <c r="B53" s="7">
        <v>44960</v>
      </c>
      <c r="C53" s="12">
        <v>77121</v>
      </c>
      <c r="D53" s="8" t="s">
        <v>21</v>
      </c>
      <c r="E53" s="9" t="s">
        <v>15</v>
      </c>
      <c r="F53" s="9">
        <v>7.5</v>
      </c>
      <c r="G53" s="9">
        <v>0</v>
      </c>
      <c r="H53" s="10">
        <v>1555</v>
      </c>
      <c r="I53" s="10">
        <v>1555</v>
      </c>
      <c r="J53" s="10">
        <f t="shared" si="0"/>
        <v>11662.5</v>
      </c>
      <c r="K53" s="22">
        <f t="shared" si="4"/>
        <v>1866</v>
      </c>
      <c r="L53" s="4">
        <f t="shared" si="2"/>
        <v>0</v>
      </c>
      <c r="M53" s="11">
        <f t="shared" si="3"/>
        <v>13528.5</v>
      </c>
    </row>
    <row r="54" spans="1:13" hidden="1" x14ac:dyDescent="0.25">
      <c r="A54" s="21" t="s">
        <v>24</v>
      </c>
      <c r="B54" s="7">
        <v>44960</v>
      </c>
      <c r="C54" s="12">
        <v>76949</v>
      </c>
      <c r="D54" s="8" t="s">
        <v>21</v>
      </c>
      <c r="E54" s="9" t="s">
        <v>25</v>
      </c>
      <c r="F54" s="9">
        <v>3</v>
      </c>
      <c r="G54" s="9">
        <v>3</v>
      </c>
      <c r="H54" s="10">
        <v>1798</v>
      </c>
      <c r="I54" s="10">
        <v>1555</v>
      </c>
      <c r="J54" s="10">
        <f t="shared" si="0"/>
        <v>5394</v>
      </c>
      <c r="K54" s="22">
        <f t="shared" si="4"/>
        <v>863.04</v>
      </c>
      <c r="L54" s="4">
        <f t="shared" si="2"/>
        <v>0</v>
      </c>
      <c r="M54" s="11">
        <f t="shared" si="3"/>
        <v>6257.04</v>
      </c>
    </row>
    <row r="55" spans="1:13" hidden="1" x14ac:dyDescent="0.25">
      <c r="A55" s="21" t="s">
        <v>24</v>
      </c>
      <c r="B55" s="7">
        <v>44960</v>
      </c>
      <c r="C55" s="12">
        <v>77119</v>
      </c>
      <c r="D55" s="8" t="s">
        <v>21</v>
      </c>
      <c r="E55" s="9" t="s">
        <v>25</v>
      </c>
      <c r="F55" s="9">
        <v>11</v>
      </c>
      <c r="G55" s="9">
        <v>11</v>
      </c>
      <c r="H55" s="10">
        <v>1798</v>
      </c>
      <c r="I55" s="10">
        <v>1555</v>
      </c>
      <c r="J55" s="10">
        <f t="shared" si="0"/>
        <v>19778</v>
      </c>
      <c r="K55" s="22">
        <f t="shared" si="4"/>
        <v>3164.48</v>
      </c>
      <c r="L55" s="4">
        <f t="shared" si="2"/>
        <v>0</v>
      </c>
      <c r="M55" s="11">
        <f t="shared" si="3"/>
        <v>22942.48</v>
      </c>
    </row>
    <row r="56" spans="1:13" hidden="1" x14ac:dyDescent="0.25">
      <c r="A56" s="21" t="s">
        <v>24</v>
      </c>
      <c r="B56" s="7">
        <v>44960</v>
      </c>
      <c r="C56" s="12">
        <v>77059</v>
      </c>
      <c r="D56" s="8" t="s">
        <v>21</v>
      </c>
      <c r="E56" s="9" t="s">
        <v>25</v>
      </c>
      <c r="F56" s="9">
        <v>14</v>
      </c>
      <c r="G56" s="9">
        <v>14</v>
      </c>
      <c r="H56" s="10">
        <v>1798</v>
      </c>
      <c r="I56" s="10">
        <v>1555</v>
      </c>
      <c r="J56" s="10">
        <f t="shared" si="0"/>
        <v>25172</v>
      </c>
      <c r="K56" s="22">
        <f t="shared" si="4"/>
        <v>4027.52</v>
      </c>
      <c r="L56" s="4">
        <f t="shared" si="2"/>
        <v>0</v>
      </c>
      <c r="M56" s="11">
        <f t="shared" si="3"/>
        <v>29199.52</v>
      </c>
    </row>
    <row r="57" spans="1:13" hidden="1" x14ac:dyDescent="0.25">
      <c r="A57" s="21" t="s">
        <v>24</v>
      </c>
      <c r="B57" s="7">
        <v>44960</v>
      </c>
      <c r="C57" s="12">
        <v>76945</v>
      </c>
      <c r="D57" s="8" t="s">
        <v>21</v>
      </c>
      <c r="E57" s="9" t="s">
        <v>25</v>
      </c>
      <c r="F57" s="9">
        <v>6.5</v>
      </c>
      <c r="G57" s="9">
        <v>6.5</v>
      </c>
      <c r="H57" s="10">
        <v>1798</v>
      </c>
      <c r="I57" s="10">
        <v>1555</v>
      </c>
      <c r="J57" s="10">
        <f t="shared" si="0"/>
        <v>11687</v>
      </c>
      <c r="K57" s="22">
        <f t="shared" si="4"/>
        <v>1869.92</v>
      </c>
      <c r="L57" s="4">
        <f t="shared" si="2"/>
        <v>0</v>
      </c>
      <c r="M57" s="11">
        <f t="shared" si="3"/>
        <v>13556.92</v>
      </c>
    </row>
    <row r="58" spans="1:13" hidden="1" x14ac:dyDescent="0.25">
      <c r="A58" s="21" t="s">
        <v>24</v>
      </c>
      <c r="B58" s="7">
        <v>44960</v>
      </c>
      <c r="C58" s="12">
        <v>77055</v>
      </c>
      <c r="D58" s="8" t="s">
        <v>21</v>
      </c>
      <c r="E58" s="9" t="s">
        <v>25</v>
      </c>
      <c r="F58" s="9">
        <v>7.5</v>
      </c>
      <c r="G58" s="9">
        <v>7.5</v>
      </c>
      <c r="H58" s="10">
        <v>1798</v>
      </c>
      <c r="I58" s="10">
        <v>1555</v>
      </c>
      <c r="J58" s="10">
        <f t="shared" si="0"/>
        <v>13485</v>
      </c>
      <c r="K58" s="22">
        <f t="shared" si="4"/>
        <v>2157.6</v>
      </c>
      <c r="L58" s="4">
        <f t="shared" si="2"/>
        <v>0</v>
      </c>
      <c r="M58" s="11">
        <f t="shared" si="3"/>
        <v>15642.6</v>
      </c>
    </row>
    <row r="59" spans="1:13" s="36" customFormat="1" hidden="1" x14ac:dyDescent="0.25">
      <c r="A59" s="21" t="s">
        <v>24</v>
      </c>
      <c r="B59" s="7">
        <v>44960</v>
      </c>
      <c r="C59" s="12">
        <v>77122</v>
      </c>
      <c r="D59" s="8" t="s">
        <v>13</v>
      </c>
      <c r="E59" s="9" t="s">
        <v>28</v>
      </c>
      <c r="F59" s="9">
        <v>54.5</v>
      </c>
      <c r="G59" s="9">
        <v>0</v>
      </c>
      <c r="H59" s="10">
        <v>2068</v>
      </c>
      <c r="I59" s="10">
        <v>1880</v>
      </c>
      <c r="J59" s="10">
        <f t="shared" si="0"/>
        <v>112706</v>
      </c>
      <c r="K59" s="22">
        <f t="shared" si="4"/>
        <v>18032.96</v>
      </c>
      <c r="L59" s="4">
        <f t="shared" si="2"/>
        <v>0</v>
      </c>
      <c r="M59" s="11">
        <f t="shared" si="3"/>
        <v>130738.95999999999</v>
      </c>
    </row>
    <row r="60" spans="1:13" hidden="1" x14ac:dyDescent="0.25">
      <c r="A60" s="21" t="s">
        <v>24</v>
      </c>
      <c r="B60" s="7">
        <v>44960</v>
      </c>
      <c r="C60" s="12">
        <v>77123</v>
      </c>
      <c r="D60" s="8" t="s">
        <v>13</v>
      </c>
      <c r="E60" s="9" t="s">
        <v>14</v>
      </c>
      <c r="F60" s="9">
        <v>51</v>
      </c>
      <c r="G60" s="9">
        <v>0</v>
      </c>
      <c r="H60" s="10">
        <v>1936</v>
      </c>
      <c r="I60" s="10">
        <v>1735</v>
      </c>
      <c r="J60" s="10">
        <f t="shared" si="0"/>
        <v>98736</v>
      </c>
      <c r="K60" s="22">
        <f t="shared" si="4"/>
        <v>15797.76</v>
      </c>
      <c r="L60" s="4">
        <f t="shared" si="2"/>
        <v>0</v>
      </c>
      <c r="M60" s="11">
        <f t="shared" si="3"/>
        <v>114533.75999999999</v>
      </c>
    </row>
    <row r="61" spans="1:13" x14ac:dyDescent="0.25">
      <c r="A61" s="21" t="s">
        <v>24</v>
      </c>
      <c r="B61" s="7">
        <v>44960</v>
      </c>
      <c r="C61" s="12">
        <v>77125</v>
      </c>
      <c r="D61" s="8" t="s">
        <v>31</v>
      </c>
      <c r="E61" s="9" t="s">
        <v>15</v>
      </c>
      <c r="F61" s="9">
        <v>5</v>
      </c>
      <c r="G61" s="9">
        <v>0</v>
      </c>
      <c r="H61" s="65">
        <f>16830/5</f>
        <v>3366</v>
      </c>
      <c r="I61" s="10">
        <v>1590</v>
      </c>
      <c r="J61" s="10">
        <f t="shared" si="0"/>
        <v>16830</v>
      </c>
      <c r="K61" s="22">
        <f t="shared" si="4"/>
        <v>2692.8</v>
      </c>
      <c r="L61" s="4">
        <f t="shared" si="2"/>
        <v>0</v>
      </c>
      <c r="M61" s="11">
        <f t="shared" si="3"/>
        <v>19522.8</v>
      </c>
    </row>
    <row r="62" spans="1:13" hidden="1" x14ac:dyDescent="0.25">
      <c r="A62" s="21" t="s">
        <v>24</v>
      </c>
      <c r="B62" s="7">
        <v>44960</v>
      </c>
      <c r="C62" s="12">
        <v>76936</v>
      </c>
      <c r="D62" s="8" t="s">
        <v>13</v>
      </c>
      <c r="E62" s="9" t="s">
        <v>32</v>
      </c>
      <c r="F62" s="9">
        <v>17</v>
      </c>
      <c r="G62" s="9">
        <v>17</v>
      </c>
      <c r="H62" s="10">
        <f>2092-264</f>
        <v>1828</v>
      </c>
      <c r="I62" s="10">
        <v>1735</v>
      </c>
      <c r="J62" s="10">
        <f t="shared" si="0"/>
        <v>31076</v>
      </c>
      <c r="K62" s="22">
        <v>0</v>
      </c>
      <c r="L62" s="4">
        <f t="shared" si="2"/>
        <v>31076</v>
      </c>
      <c r="M62" s="11">
        <f t="shared" si="3"/>
        <v>0</v>
      </c>
    </row>
    <row r="63" spans="1:13" hidden="1" x14ac:dyDescent="0.25">
      <c r="A63" s="21" t="s">
        <v>24</v>
      </c>
      <c r="B63" s="7">
        <v>44960</v>
      </c>
      <c r="C63" s="12">
        <v>77008</v>
      </c>
      <c r="D63" s="8" t="s">
        <v>13</v>
      </c>
      <c r="E63" s="9" t="s">
        <v>15</v>
      </c>
      <c r="F63" s="9">
        <v>11</v>
      </c>
      <c r="G63" s="9">
        <v>11</v>
      </c>
      <c r="H63" s="10">
        <v>1590</v>
      </c>
      <c r="I63" s="10">
        <v>1590</v>
      </c>
      <c r="J63" s="10">
        <f t="shared" si="0"/>
        <v>17490</v>
      </c>
      <c r="K63" s="22">
        <v>0</v>
      </c>
      <c r="L63" s="4">
        <f t="shared" si="2"/>
        <v>17490</v>
      </c>
      <c r="M63" s="11">
        <f t="shared" si="3"/>
        <v>0</v>
      </c>
    </row>
    <row r="64" spans="1:13" hidden="1" x14ac:dyDescent="0.25">
      <c r="A64" s="21" t="s">
        <v>24</v>
      </c>
      <c r="B64" s="7">
        <v>44960</v>
      </c>
      <c r="C64" s="12">
        <v>77130</v>
      </c>
      <c r="D64" s="8" t="s">
        <v>13</v>
      </c>
      <c r="E64" s="9" t="s">
        <v>14</v>
      </c>
      <c r="F64" s="9">
        <v>7</v>
      </c>
      <c r="G64" s="9">
        <v>0</v>
      </c>
      <c r="H64" s="10">
        <v>1735</v>
      </c>
      <c r="I64" s="10">
        <v>1735</v>
      </c>
      <c r="J64" s="10">
        <f t="shared" si="0"/>
        <v>12145</v>
      </c>
      <c r="K64" s="22">
        <v>0</v>
      </c>
      <c r="L64" s="4">
        <f t="shared" si="2"/>
        <v>12145</v>
      </c>
      <c r="M64" s="11">
        <f t="shared" si="3"/>
        <v>0</v>
      </c>
    </row>
    <row r="65" spans="1:13" hidden="1" x14ac:dyDescent="0.25">
      <c r="A65" s="21" t="s">
        <v>24</v>
      </c>
      <c r="B65" s="7">
        <v>44960</v>
      </c>
      <c r="C65" s="12">
        <v>77003</v>
      </c>
      <c r="D65" s="8" t="s">
        <v>13</v>
      </c>
      <c r="E65" s="9" t="s">
        <v>15</v>
      </c>
      <c r="F65" s="9">
        <v>14</v>
      </c>
      <c r="G65" s="9">
        <v>0</v>
      </c>
      <c r="H65" s="10">
        <v>1590</v>
      </c>
      <c r="I65" s="10">
        <v>1590</v>
      </c>
      <c r="J65" s="10">
        <f t="shared" si="0"/>
        <v>22260</v>
      </c>
      <c r="K65" s="22">
        <v>0</v>
      </c>
      <c r="L65" s="4">
        <f t="shared" si="2"/>
        <v>22260</v>
      </c>
      <c r="M65" s="11">
        <f t="shared" si="3"/>
        <v>0</v>
      </c>
    </row>
    <row r="66" spans="1:13" hidden="1" x14ac:dyDescent="0.25">
      <c r="A66" s="21" t="s">
        <v>12</v>
      </c>
      <c r="B66" s="31">
        <v>44961</v>
      </c>
      <c r="C66" s="12">
        <v>77244</v>
      </c>
      <c r="D66" s="26" t="s">
        <v>13</v>
      </c>
      <c r="E66" s="9" t="s">
        <v>28</v>
      </c>
      <c r="F66" s="9">
        <v>5</v>
      </c>
      <c r="G66" s="9">
        <v>0</v>
      </c>
      <c r="H66" s="18">
        <v>1980</v>
      </c>
      <c r="I66" s="10">
        <v>1880</v>
      </c>
      <c r="J66" s="10">
        <f t="shared" ref="J66:J121" si="5">+H66*F66</f>
        <v>9900</v>
      </c>
      <c r="K66" s="22">
        <f t="shared" ref="K66:K120" si="6">+J66*0.16</f>
        <v>1584</v>
      </c>
      <c r="L66" s="4">
        <f t="shared" ref="L66:L121" si="7">IF(K66&gt;0,0,J66)</f>
        <v>0</v>
      </c>
      <c r="M66" s="11">
        <f t="shared" ref="M66:M121" si="8">IF(K66=0,0,L66+J66+K66)</f>
        <v>11484</v>
      </c>
    </row>
    <row r="67" spans="1:13" hidden="1" x14ac:dyDescent="0.25">
      <c r="A67" s="21" t="s">
        <v>12</v>
      </c>
      <c r="B67" s="31">
        <v>44961</v>
      </c>
      <c r="C67" s="12">
        <v>77243</v>
      </c>
      <c r="D67" s="26" t="s">
        <v>13</v>
      </c>
      <c r="E67" s="27" t="s">
        <v>15</v>
      </c>
      <c r="F67" s="9">
        <v>4</v>
      </c>
      <c r="G67" s="9">
        <v>0</v>
      </c>
      <c r="H67" s="10">
        <v>1590</v>
      </c>
      <c r="I67" s="10">
        <v>1590</v>
      </c>
      <c r="J67" s="10">
        <f t="shared" si="5"/>
        <v>6360</v>
      </c>
      <c r="K67" s="22">
        <v>0</v>
      </c>
      <c r="L67" s="4">
        <f t="shared" si="7"/>
        <v>6360</v>
      </c>
      <c r="M67" s="11">
        <f t="shared" si="8"/>
        <v>0</v>
      </c>
    </row>
    <row r="68" spans="1:13" hidden="1" x14ac:dyDescent="0.25">
      <c r="A68" s="21" t="s">
        <v>12</v>
      </c>
      <c r="B68" s="31">
        <v>44961</v>
      </c>
      <c r="C68" s="12">
        <v>77128</v>
      </c>
      <c r="D68" s="8" t="s">
        <v>13</v>
      </c>
      <c r="E68" s="9" t="s">
        <v>15</v>
      </c>
      <c r="F68" s="9">
        <v>7</v>
      </c>
      <c r="G68" s="9">
        <v>0</v>
      </c>
      <c r="H68" s="10">
        <v>1590</v>
      </c>
      <c r="I68" s="10">
        <v>1590</v>
      </c>
      <c r="J68" s="10">
        <f t="shared" si="5"/>
        <v>11130</v>
      </c>
      <c r="K68" s="22">
        <v>0</v>
      </c>
      <c r="L68" s="4">
        <f t="shared" si="7"/>
        <v>11130</v>
      </c>
      <c r="M68" s="11">
        <f t="shared" si="8"/>
        <v>0</v>
      </c>
    </row>
    <row r="69" spans="1:13" hidden="1" x14ac:dyDescent="0.25">
      <c r="A69" s="21" t="s">
        <v>12</v>
      </c>
      <c r="B69" s="31">
        <v>44961</v>
      </c>
      <c r="C69" s="12">
        <v>77242</v>
      </c>
      <c r="D69" s="8" t="s">
        <v>13</v>
      </c>
      <c r="E69" s="9" t="s">
        <v>15</v>
      </c>
      <c r="F69" s="9">
        <v>4.5</v>
      </c>
      <c r="G69" s="9">
        <v>0</v>
      </c>
      <c r="H69" s="10">
        <v>1708</v>
      </c>
      <c r="I69" s="10">
        <v>1590</v>
      </c>
      <c r="J69" s="10">
        <f t="shared" si="5"/>
        <v>7686</v>
      </c>
      <c r="K69" s="22">
        <f t="shared" si="6"/>
        <v>1229.76</v>
      </c>
      <c r="L69" s="4">
        <f t="shared" si="7"/>
        <v>0</v>
      </c>
      <c r="M69" s="11">
        <f t="shared" si="8"/>
        <v>8915.76</v>
      </c>
    </row>
    <row r="70" spans="1:13" hidden="1" x14ac:dyDescent="0.25">
      <c r="A70" s="21" t="s">
        <v>12</v>
      </c>
      <c r="B70" s="31">
        <v>44961</v>
      </c>
      <c r="C70" s="12">
        <v>77241</v>
      </c>
      <c r="D70" s="26" t="s">
        <v>13</v>
      </c>
      <c r="E70" s="9" t="s">
        <v>23</v>
      </c>
      <c r="F70" s="9">
        <v>3.5</v>
      </c>
      <c r="G70" s="9">
        <v>0</v>
      </c>
      <c r="H70" s="10">
        <v>1533</v>
      </c>
      <c r="I70" s="10">
        <v>1533</v>
      </c>
      <c r="J70" s="10">
        <f t="shared" si="5"/>
        <v>5365.5</v>
      </c>
      <c r="K70" s="22">
        <v>0</v>
      </c>
      <c r="L70" s="4">
        <f t="shared" si="7"/>
        <v>5365.5</v>
      </c>
      <c r="M70" s="11">
        <f t="shared" si="8"/>
        <v>0</v>
      </c>
    </row>
    <row r="71" spans="1:13" hidden="1" x14ac:dyDescent="0.25">
      <c r="A71" s="21" t="s">
        <v>12</v>
      </c>
      <c r="B71" s="31">
        <v>44961</v>
      </c>
      <c r="C71" s="12">
        <v>77213</v>
      </c>
      <c r="D71" s="26" t="s">
        <v>13</v>
      </c>
      <c r="E71" s="9" t="s">
        <v>14</v>
      </c>
      <c r="F71" s="9">
        <v>4</v>
      </c>
      <c r="G71" s="9">
        <v>0</v>
      </c>
      <c r="H71" s="10">
        <v>1735</v>
      </c>
      <c r="I71" s="10">
        <v>1735</v>
      </c>
      <c r="J71" s="10">
        <f t="shared" si="5"/>
        <v>6940</v>
      </c>
      <c r="K71" s="22">
        <f t="shared" si="6"/>
        <v>1110.4000000000001</v>
      </c>
      <c r="L71" s="4">
        <f t="shared" si="7"/>
        <v>0</v>
      </c>
      <c r="M71" s="11">
        <f t="shared" si="8"/>
        <v>8050.4</v>
      </c>
    </row>
    <row r="72" spans="1:13" hidden="1" x14ac:dyDescent="0.25">
      <c r="A72" s="21" t="s">
        <v>22</v>
      </c>
      <c r="B72" s="7">
        <v>44961</v>
      </c>
      <c r="C72" s="12">
        <v>77215</v>
      </c>
      <c r="D72" s="8" t="s">
        <v>13</v>
      </c>
      <c r="E72" s="9" t="s">
        <v>14</v>
      </c>
      <c r="F72" s="9">
        <v>5.5</v>
      </c>
      <c r="G72" s="9">
        <v>0</v>
      </c>
      <c r="H72" s="10">
        <v>1735</v>
      </c>
      <c r="I72" s="10">
        <v>1735</v>
      </c>
      <c r="J72" s="10">
        <f t="shared" si="5"/>
        <v>9542.5</v>
      </c>
      <c r="K72" s="22">
        <v>0</v>
      </c>
      <c r="L72" s="4">
        <f t="shared" si="7"/>
        <v>9542.5</v>
      </c>
      <c r="M72" s="11">
        <f t="shared" si="8"/>
        <v>0</v>
      </c>
    </row>
    <row r="73" spans="1:13" hidden="1" x14ac:dyDescent="0.25">
      <c r="A73" s="21" t="s">
        <v>22</v>
      </c>
      <c r="B73" s="7">
        <v>44961</v>
      </c>
      <c r="C73" s="12">
        <v>77144</v>
      </c>
      <c r="D73" s="8" t="s">
        <v>27</v>
      </c>
      <c r="E73" s="9" t="s">
        <v>15</v>
      </c>
      <c r="F73" s="9">
        <v>11</v>
      </c>
      <c r="G73" s="9">
        <v>0</v>
      </c>
      <c r="H73" s="10">
        <f>18990/11</f>
        <v>1726.3636363636363</v>
      </c>
      <c r="I73" s="10">
        <v>1590</v>
      </c>
      <c r="J73" s="10">
        <f t="shared" si="5"/>
        <v>18990</v>
      </c>
      <c r="K73" s="22">
        <f t="shared" ref="K73:K76" si="9">+J73*0.16</f>
        <v>3038.4</v>
      </c>
      <c r="L73" s="4">
        <f t="shared" si="7"/>
        <v>0</v>
      </c>
      <c r="M73" s="11">
        <f t="shared" si="8"/>
        <v>22028.400000000001</v>
      </c>
    </row>
    <row r="74" spans="1:13" hidden="1" x14ac:dyDescent="0.25">
      <c r="A74" s="21" t="s">
        <v>22</v>
      </c>
      <c r="B74" s="7">
        <v>44961</v>
      </c>
      <c r="C74" s="12">
        <v>77211</v>
      </c>
      <c r="D74" s="8" t="s">
        <v>13</v>
      </c>
      <c r="E74" s="9" t="s">
        <v>14</v>
      </c>
      <c r="F74" s="9">
        <v>21</v>
      </c>
      <c r="G74" s="9">
        <v>0</v>
      </c>
      <c r="H74" s="10">
        <v>1935</v>
      </c>
      <c r="I74" s="10">
        <v>1735</v>
      </c>
      <c r="J74" s="10">
        <f t="shared" si="5"/>
        <v>40635</v>
      </c>
      <c r="K74" s="22">
        <f t="shared" si="9"/>
        <v>6501.6</v>
      </c>
      <c r="L74" s="4">
        <f t="shared" si="7"/>
        <v>0</v>
      </c>
      <c r="M74" s="11">
        <f t="shared" si="8"/>
        <v>47136.6</v>
      </c>
    </row>
    <row r="75" spans="1:13" hidden="1" x14ac:dyDescent="0.25">
      <c r="A75" s="21" t="s">
        <v>24</v>
      </c>
      <c r="B75" s="7">
        <v>44961</v>
      </c>
      <c r="C75" s="12">
        <v>77212</v>
      </c>
      <c r="D75" s="8" t="s">
        <v>18</v>
      </c>
      <c r="E75" s="9" t="s">
        <v>14</v>
      </c>
      <c r="F75" s="9">
        <v>31</v>
      </c>
      <c r="G75" s="9">
        <v>31</v>
      </c>
      <c r="H75" s="10">
        <f>65534/31</f>
        <v>2114</v>
      </c>
      <c r="I75" s="10">
        <v>1735</v>
      </c>
      <c r="J75" s="10">
        <f t="shared" si="5"/>
        <v>65534</v>
      </c>
      <c r="K75" s="22">
        <f t="shared" si="9"/>
        <v>10485.44</v>
      </c>
      <c r="L75" s="4">
        <f t="shared" si="7"/>
        <v>0</v>
      </c>
      <c r="M75" s="11">
        <f t="shared" si="8"/>
        <v>76019.44</v>
      </c>
    </row>
    <row r="76" spans="1:13" hidden="1" x14ac:dyDescent="0.25">
      <c r="A76" s="21" t="s">
        <v>24</v>
      </c>
      <c r="B76" s="7">
        <v>44961</v>
      </c>
      <c r="C76" s="12">
        <v>77216</v>
      </c>
      <c r="D76" s="8" t="s">
        <v>13</v>
      </c>
      <c r="E76" s="9" t="s">
        <v>14</v>
      </c>
      <c r="F76" s="9">
        <v>14</v>
      </c>
      <c r="G76" s="9">
        <v>0</v>
      </c>
      <c r="H76" s="10">
        <v>1848</v>
      </c>
      <c r="I76" s="10">
        <v>1735</v>
      </c>
      <c r="J76" s="10">
        <f t="shared" si="5"/>
        <v>25872</v>
      </c>
      <c r="K76" s="22">
        <f t="shared" si="9"/>
        <v>4139.5200000000004</v>
      </c>
      <c r="L76" s="4">
        <f t="shared" si="7"/>
        <v>0</v>
      </c>
      <c r="M76" s="11">
        <f t="shared" si="8"/>
        <v>30011.52</v>
      </c>
    </row>
    <row r="77" spans="1:13" hidden="1" x14ac:dyDescent="0.25">
      <c r="A77" s="21" t="s">
        <v>24</v>
      </c>
      <c r="B77" s="7">
        <v>44961</v>
      </c>
      <c r="C77" s="12">
        <v>76790</v>
      </c>
      <c r="D77" s="8" t="s">
        <v>13</v>
      </c>
      <c r="E77" s="9" t="s">
        <v>25</v>
      </c>
      <c r="F77" s="9">
        <v>4</v>
      </c>
      <c r="G77" s="9">
        <v>4</v>
      </c>
      <c r="H77" s="10">
        <v>2250</v>
      </c>
      <c r="I77" s="10">
        <v>1590</v>
      </c>
      <c r="J77" s="10">
        <f t="shared" si="5"/>
        <v>9000</v>
      </c>
      <c r="K77" s="22">
        <v>0</v>
      </c>
      <c r="L77" s="4">
        <f t="shared" si="7"/>
        <v>9000</v>
      </c>
      <c r="M77" s="11">
        <f t="shared" si="8"/>
        <v>0</v>
      </c>
    </row>
    <row r="78" spans="1:13" hidden="1" x14ac:dyDescent="0.25">
      <c r="A78" s="21" t="s">
        <v>12</v>
      </c>
      <c r="B78" s="31">
        <v>44964</v>
      </c>
      <c r="C78" s="12">
        <v>76580</v>
      </c>
      <c r="D78" s="26" t="s">
        <v>21</v>
      </c>
      <c r="E78" s="9" t="s">
        <v>15</v>
      </c>
      <c r="F78" s="9">
        <v>4</v>
      </c>
      <c r="G78" s="9">
        <v>0</v>
      </c>
      <c r="H78" s="10">
        <v>1555</v>
      </c>
      <c r="I78" s="10">
        <v>1555</v>
      </c>
      <c r="J78" s="10">
        <f t="shared" si="5"/>
        <v>6220</v>
      </c>
      <c r="K78" s="22">
        <f t="shared" si="6"/>
        <v>995.2</v>
      </c>
      <c r="L78" s="4">
        <f t="shared" si="7"/>
        <v>0</v>
      </c>
      <c r="M78" s="11">
        <f t="shared" si="8"/>
        <v>7215.2</v>
      </c>
    </row>
    <row r="79" spans="1:13" hidden="1" x14ac:dyDescent="0.25">
      <c r="A79" s="21" t="s">
        <v>12</v>
      </c>
      <c r="B79" s="31">
        <v>44964</v>
      </c>
      <c r="C79" s="12">
        <v>76877</v>
      </c>
      <c r="D79" s="26" t="s">
        <v>21</v>
      </c>
      <c r="E79" s="9" t="s">
        <v>26</v>
      </c>
      <c r="F79" s="9">
        <v>4</v>
      </c>
      <c r="G79" s="9">
        <v>0</v>
      </c>
      <c r="H79" s="10">
        <v>1366</v>
      </c>
      <c r="I79" s="10">
        <v>1366</v>
      </c>
      <c r="J79" s="10">
        <f t="shared" si="5"/>
        <v>5464</v>
      </c>
      <c r="K79" s="22">
        <f t="shared" si="6"/>
        <v>874.24</v>
      </c>
      <c r="L79" s="4">
        <f t="shared" si="7"/>
        <v>0</v>
      </c>
      <c r="M79" s="11">
        <f t="shared" si="8"/>
        <v>6338.24</v>
      </c>
    </row>
    <row r="80" spans="1:13" hidden="1" x14ac:dyDescent="0.25">
      <c r="A80" s="21" t="s">
        <v>12</v>
      </c>
      <c r="B80" s="31">
        <v>44964</v>
      </c>
      <c r="C80" s="12">
        <v>77062</v>
      </c>
      <c r="D80" s="26" t="s">
        <v>21</v>
      </c>
      <c r="E80" s="27" t="s">
        <v>15</v>
      </c>
      <c r="F80" s="9">
        <v>4</v>
      </c>
      <c r="G80" s="9">
        <v>0</v>
      </c>
      <c r="H80" s="10">
        <v>1555</v>
      </c>
      <c r="I80" s="10">
        <v>1555</v>
      </c>
      <c r="J80" s="10">
        <f t="shared" si="5"/>
        <v>6220</v>
      </c>
      <c r="K80" s="22">
        <f t="shared" si="6"/>
        <v>995.2</v>
      </c>
      <c r="L80" s="4">
        <f t="shared" si="7"/>
        <v>0</v>
      </c>
      <c r="M80" s="11">
        <f t="shared" si="8"/>
        <v>7215.2</v>
      </c>
    </row>
    <row r="81" spans="1:13" hidden="1" x14ac:dyDescent="0.25">
      <c r="A81" s="21" t="s">
        <v>12</v>
      </c>
      <c r="B81" s="31">
        <v>44964</v>
      </c>
      <c r="C81" s="12">
        <v>76944</v>
      </c>
      <c r="D81" s="26" t="s">
        <v>21</v>
      </c>
      <c r="E81" s="9" t="s">
        <v>15</v>
      </c>
      <c r="F81" s="9">
        <v>9</v>
      </c>
      <c r="G81" s="9">
        <v>0</v>
      </c>
      <c r="H81" s="10">
        <v>1555</v>
      </c>
      <c r="I81" s="10">
        <v>1555</v>
      </c>
      <c r="J81" s="10">
        <f t="shared" si="5"/>
        <v>13995</v>
      </c>
      <c r="K81" s="22">
        <f t="shared" si="6"/>
        <v>2239.2000000000003</v>
      </c>
      <c r="L81" s="4">
        <f t="shared" si="7"/>
        <v>0</v>
      </c>
      <c r="M81" s="11">
        <f t="shared" si="8"/>
        <v>16234.2</v>
      </c>
    </row>
    <row r="82" spans="1:13" hidden="1" x14ac:dyDescent="0.25">
      <c r="A82" s="21" t="s">
        <v>12</v>
      </c>
      <c r="B82" s="31">
        <v>44964</v>
      </c>
      <c r="C82" s="12">
        <v>76942</v>
      </c>
      <c r="D82" s="26" t="s">
        <v>21</v>
      </c>
      <c r="E82" s="9" t="s">
        <v>25</v>
      </c>
      <c r="F82" s="9">
        <v>7.5</v>
      </c>
      <c r="G82" s="9">
        <v>7.5</v>
      </c>
      <c r="H82" s="10">
        <f>1555+243</f>
        <v>1798</v>
      </c>
      <c r="I82" s="10">
        <v>1555</v>
      </c>
      <c r="J82" s="10">
        <f t="shared" si="5"/>
        <v>13485</v>
      </c>
      <c r="K82" s="22">
        <f t="shared" si="6"/>
        <v>2157.6</v>
      </c>
      <c r="L82" s="4">
        <f t="shared" si="7"/>
        <v>0</v>
      </c>
      <c r="M82" s="11">
        <f t="shared" si="8"/>
        <v>15642.6</v>
      </c>
    </row>
    <row r="83" spans="1:13" hidden="1" x14ac:dyDescent="0.25">
      <c r="A83" s="21" t="s">
        <v>12</v>
      </c>
      <c r="B83" s="31">
        <v>44964</v>
      </c>
      <c r="C83" s="12">
        <v>76941</v>
      </c>
      <c r="D83" s="26" t="s">
        <v>21</v>
      </c>
      <c r="E83" s="9" t="s">
        <v>25</v>
      </c>
      <c r="F83" s="9">
        <v>8</v>
      </c>
      <c r="G83" s="9">
        <v>8</v>
      </c>
      <c r="H83" s="10">
        <f>1555+243</f>
        <v>1798</v>
      </c>
      <c r="I83" s="10">
        <v>1555</v>
      </c>
      <c r="J83" s="10">
        <f t="shared" si="5"/>
        <v>14384</v>
      </c>
      <c r="K83" s="22">
        <f t="shared" si="6"/>
        <v>2301.44</v>
      </c>
      <c r="L83" s="4">
        <f t="shared" si="7"/>
        <v>0</v>
      </c>
      <c r="M83" s="11">
        <f t="shared" si="8"/>
        <v>16685.439999999999</v>
      </c>
    </row>
    <row r="84" spans="1:13" hidden="1" x14ac:dyDescent="0.25">
      <c r="A84" s="21" t="s">
        <v>12</v>
      </c>
      <c r="B84" s="31">
        <v>44964</v>
      </c>
      <c r="C84" s="12">
        <v>77118</v>
      </c>
      <c r="D84" s="26" t="s">
        <v>21</v>
      </c>
      <c r="E84" s="9" t="s">
        <v>15</v>
      </c>
      <c r="F84" s="9">
        <v>12</v>
      </c>
      <c r="G84" s="9">
        <v>0</v>
      </c>
      <c r="H84" s="10">
        <v>1555</v>
      </c>
      <c r="I84" s="10">
        <v>1555</v>
      </c>
      <c r="J84" s="10">
        <f t="shared" si="5"/>
        <v>18660</v>
      </c>
      <c r="K84" s="22">
        <f t="shared" si="6"/>
        <v>2985.6</v>
      </c>
      <c r="L84" s="4">
        <f t="shared" si="7"/>
        <v>0</v>
      </c>
      <c r="M84" s="11">
        <f t="shared" si="8"/>
        <v>21645.599999999999</v>
      </c>
    </row>
    <row r="85" spans="1:13" hidden="1" x14ac:dyDescent="0.25">
      <c r="A85" s="21" t="s">
        <v>12</v>
      </c>
      <c r="B85" s="31">
        <v>44964</v>
      </c>
      <c r="C85" s="12">
        <v>77116</v>
      </c>
      <c r="D85" s="26" t="s">
        <v>21</v>
      </c>
      <c r="E85" s="27" t="s">
        <v>26</v>
      </c>
      <c r="F85" s="9">
        <v>4</v>
      </c>
      <c r="G85" s="9">
        <v>0</v>
      </c>
      <c r="H85" s="10">
        <v>1366</v>
      </c>
      <c r="I85" s="10">
        <v>1366</v>
      </c>
      <c r="J85" s="10">
        <f t="shared" si="5"/>
        <v>5464</v>
      </c>
      <c r="K85" s="22">
        <f t="shared" si="6"/>
        <v>874.24</v>
      </c>
      <c r="L85" s="4">
        <f t="shared" si="7"/>
        <v>0</v>
      </c>
      <c r="M85" s="11">
        <f t="shared" si="8"/>
        <v>6338.24</v>
      </c>
    </row>
    <row r="86" spans="1:13" hidden="1" x14ac:dyDescent="0.25">
      <c r="A86" s="21" t="s">
        <v>12</v>
      </c>
      <c r="B86" s="31">
        <v>44964</v>
      </c>
      <c r="C86" s="12">
        <v>77117</v>
      </c>
      <c r="D86" s="26" t="s">
        <v>21</v>
      </c>
      <c r="E86" s="9" t="s">
        <v>15</v>
      </c>
      <c r="F86" s="9">
        <v>4</v>
      </c>
      <c r="G86" s="9">
        <v>0</v>
      </c>
      <c r="H86" s="10">
        <v>1555</v>
      </c>
      <c r="I86" s="10">
        <v>1555</v>
      </c>
      <c r="J86" s="10">
        <f t="shared" si="5"/>
        <v>6220</v>
      </c>
      <c r="K86" s="22">
        <f t="shared" si="6"/>
        <v>995.2</v>
      </c>
      <c r="L86" s="4">
        <f t="shared" si="7"/>
        <v>0</v>
      </c>
      <c r="M86" s="11">
        <f t="shared" si="8"/>
        <v>7215.2</v>
      </c>
    </row>
    <row r="87" spans="1:13" hidden="1" x14ac:dyDescent="0.25">
      <c r="A87" s="21" t="s">
        <v>12</v>
      </c>
      <c r="B87" s="31">
        <v>44964</v>
      </c>
      <c r="C87" s="24">
        <v>77228</v>
      </c>
      <c r="D87" s="26" t="s">
        <v>21</v>
      </c>
      <c r="E87" s="9" t="s">
        <v>15</v>
      </c>
      <c r="F87" s="25">
        <v>9</v>
      </c>
      <c r="G87" s="25">
        <v>0</v>
      </c>
      <c r="H87" s="10">
        <v>1555</v>
      </c>
      <c r="I87" s="10">
        <v>1555</v>
      </c>
      <c r="J87" s="10">
        <f t="shared" si="5"/>
        <v>13995</v>
      </c>
      <c r="K87" s="22">
        <f t="shared" si="6"/>
        <v>2239.2000000000003</v>
      </c>
      <c r="L87" s="4">
        <f t="shared" si="7"/>
        <v>0</v>
      </c>
      <c r="M87" s="11">
        <f t="shared" si="8"/>
        <v>16234.2</v>
      </c>
    </row>
    <row r="88" spans="1:13" hidden="1" x14ac:dyDescent="0.25">
      <c r="A88" s="21" t="s">
        <v>12</v>
      </c>
      <c r="B88" s="31">
        <v>44964</v>
      </c>
      <c r="C88" s="12">
        <v>77229</v>
      </c>
      <c r="D88" s="26" t="s">
        <v>21</v>
      </c>
      <c r="E88" s="9" t="s">
        <v>15</v>
      </c>
      <c r="F88" s="25">
        <v>9</v>
      </c>
      <c r="G88" s="25">
        <v>0</v>
      </c>
      <c r="H88" s="10">
        <v>1555</v>
      </c>
      <c r="I88" s="10">
        <v>1555</v>
      </c>
      <c r="J88" s="10">
        <f t="shared" si="5"/>
        <v>13995</v>
      </c>
      <c r="K88" s="22">
        <f t="shared" si="6"/>
        <v>2239.2000000000003</v>
      </c>
      <c r="L88" s="4">
        <f t="shared" si="7"/>
        <v>0</v>
      </c>
      <c r="M88" s="11">
        <f t="shared" si="8"/>
        <v>16234.2</v>
      </c>
    </row>
    <row r="89" spans="1:13" hidden="1" x14ac:dyDescent="0.25">
      <c r="A89" s="21" t="s">
        <v>12</v>
      </c>
      <c r="B89" s="31">
        <v>44964</v>
      </c>
      <c r="C89" s="12">
        <v>77115</v>
      </c>
      <c r="D89" s="26" t="s">
        <v>21</v>
      </c>
      <c r="E89" s="9" t="s">
        <v>25</v>
      </c>
      <c r="F89" s="9">
        <v>7</v>
      </c>
      <c r="G89" s="9">
        <v>7</v>
      </c>
      <c r="H89" s="10">
        <f>1555+243</f>
        <v>1798</v>
      </c>
      <c r="I89" s="10">
        <v>1555</v>
      </c>
      <c r="J89" s="10">
        <f t="shared" si="5"/>
        <v>12586</v>
      </c>
      <c r="K89" s="22">
        <f t="shared" si="6"/>
        <v>2013.76</v>
      </c>
      <c r="L89" s="4">
        <f t="shared" si="7"/>
        <v>0</v>
      </c>
      <c r="M89" s="11">
        <f t="shared" si="8"/>
        <v>14599.76</v>
      </c>
    </row>
    <row r="90" spans="1:13" hidden="1" x14ac:dyDescent="0.25">
      <c r="A90" s="21" t="s">
        <v>12</v>
      </c>
      <c r="B90" s="31">
        <v>44964</v>
      </c>
      <c r="C90" s="12">
        <v>77235</v>
      </c>
      <c r="D90" s="26" t="s">
        <v>30</v>
      </c>
      <c r="E90" s="9" t="s">
        <v>15</v>
      </c>
      <c r="F90" s="9">
        <v>6</v>
      </c>
      <c r="G90" s="9">
        <v>0</v>
      </c>
      <c r="H90" s="10">
        <v>1590</v>
      </c>
      <c r="I90" s="10">
        <v>1590</v>
      </c>
      <c r="J90" s="10">
        <f t="shared" si="5"/>
        <v>9540</v>
      </c>
      <c r="K90" s="22">
        <f t="shared" si="6"/>
        <v>1526.4</v>
      </c>
      <c r="L90" s="4">
        <f t="shared" si="7"/>
        <v>0</v>
      </c>
      <c r="M90" s="11">
        <f t="shared" si="8"/>
        <v>11066.4</v>
      </c>
    </row>
    <row r="91" spans="1:13" hidden="1" x14ac:dyDescent="0.25">
      <c r="A91" s="21" t="s">
        <v>12</v>
      </c>
      <c r="B91" s="31">
        <v>44964</v>
      </c>
      <c r="C91" s="12">
        <v>77218</v>
      </c>
      <c r="D91" s="26" t="s">
        <v>18</v>
      </c>
      <c r="E91" s="9" t="s">
        <v>16</v>
      </c>
      <c r="F91" s="9">
        <v>7</v>
      </c>
      <c r="G91" s="9">
        <v>10</v>
      </c>
      <c r="H91" s="10">
        <f>14175.98/F91</f>
        <v>2025.1399999999999</v>
      </c>
      <c r="I91" s="10">
        <v>1648</v>
      </c>
      <c r="J91" s="10">
        <f t="shared" si="5"/>
        <v>14175.98</v>
      </c>
      <c r="K91" s="22">
        <f t="shared" si="6"/>
        <v>2268.1568000000002</v>
      </c>
      <c r="L91" s="4">
        <f t="shared" si="7"/>
        <v>0</v>
      </c>
      <c r="M91" s="11">
        <f t="shared" si="8"/>
        <v>16444.1368</v>
      </c>
    </row>
    <row r="92" spans="1:13" hidden="1" x14ac:dyDescent="0.25">
      <c r="A92" s="21" t="s">
        <v>12</v>
      </c>
      <c r="B92" s="31">
        <v>44964</v>
      </c>
      <c r="C92" s="12">
        <v>77219</v>
      </c>
      <c r="D92" s="26" t="s">
        <v>18</v>
      </c>
      <c r="E92" s="9" t="s">
        <v>15</v>
      </c>
      <c r="F92" s="25">
        <v>4</v>
      </c>
      <c r="G92" s="25">
        <v>0</v>
      </c>
      <c r="H92" s="10">
        <v>1590</v>
      </c>
      <c r="I92" s="10">
        <v>1590</v>
      </c>
      <c r="J92" s="10">
        <f t="shared" si="5"/>
        <v>6360</v>
      </c>
      <c r="K92" s="22">
        <f t="shared" si="6"/>
        <v>1017.6</v>
      </c>
      <c r="L92" s="4">
        <f t="shared" si="7"/>
        <v>0</v>
      </c>
      <c r="M92" s="11">
        <f t="shared" si="8"/>
        <v>7377.6</v>
      </c>
    </row>
    <row r="93" spans="1:13" hidden="1" x14ac:dyDescent="0.25">
      <c r="A93" s="21" t="s">
        <v>12</v>
      </c>
      <c r="B93" s="31">
        <v>44964</v>
      </c>
      <c r="C93" s="12">
        <v>77303</v>
      </c>
      <c r="D93" s="26" t="s">
        <v>13</v>
      </c>
      <c r="E93" s="9" t="s">
        <v>28</v>
      </c>
      <c r="F93" s="25">
        <v>7</v>
      </c>
      <c r="G93" s="25">
        <v>0</v>
      </c>
      <c r="H93" s="10">
        <v>1980</v>
      </c>
      <c r="I93" s="10">
        <v>1880</v>
      </c>
      <c r="J93" s="10">
        <f t="shared" si="5"/>
        <v>13860</v>
      </c>
      <c r="K93" s="22">
        <f t="shared" si="6"/>
        <v>2217.6</v>
      </c>
      <c r="L93" s="4">
        <f t="shared" si="7"/>
        <v>0</v>
      </c>
      <c r="M93" s="11">
        <f t="shared" si="8"/>
        <v>16077.6</v>
      </c>
    </row>
    <row r="94" spans="1:13" hidden="1" x14ac:dyDescent="0.25">
      <c r="A94" s="21" t="s">
        <v>12</v>
      </c>
      <c r="B94" s="31">
        <v>44964</v>
      </c>
      <c r="C94" s="12">
        <v>77304</v>
      </c>
      <c r="D94" s="26" t="s">
        <v>13</v>
      </c>
      <c r="E94" s="9" t="s">
        <v>15</v>
      </c>
      <c r="F94" s="25">
        <v>10.5</v>
      </c>
      <c r="G94" s="25">
        <v>0</v>
      </c>
      <c r="H94" s="10">
        <v>1708</v>
      </c>
      <c r="I94" s="10">
        <v>1590</v>
      </c>
      <c r="J94" s="10">
        <f t="shared" si="5"/>
        <v>17934</v>
      </c>
      <c r="K94" s="22">
        <f t="shared" si="6"/>
        <v>2869.44</v>
      </c>
      <c r="L94" s="4">
        <f t="shared" si="7"/>
        <v>0</v>
      </c>
      <c r="M94" s="11">
        <f t="shared" si="8"/>
        <v>20803.439999999999</v>
      </c>
    </row>
    <row r="95" spans="1:13" hidden="1" x14ac:dyDescent="0.25">
      <c r="A95" s="21" t="s">
        <v>12</v>
      </c>
      <c r="B95" s="31">
        <v>44964</v>
      </c>
      <c r="C95" s="12">
        <v>77305</v>
      </c>
      <c r="D95" s="26" t="s">
        <v>13</v>
      </c>
      <c r="E95" s="27" t="s">
        <v>28</v>
      </c>
      <c r="F95" s="9">
        <v>16</v>
      </c>
      <c r="G95" s="9">
        <v>0</v>
      </c>
      <c r="H95" s="10">
        <v>1880</v>
      </c>
      <c r="I95" s="10">
        <v>1880</v>
      </c>
      <c r="J95" s="10">
        <f t="shared" si="5"/>
        <v>30080</v>
      </c>
      <c r="K95" s="22">
        <v>0</v>
      </c>
      <c r="L95" s="4">
        <f t="shared" si="7"/>
        <v>30080</v>
      </c>
      <c r="M95" s="11">
        <f t="shared" si="8"/>
        <v>0</v>
      </c>
    </row>
    <row r="96" spans="1:13" hidden="1" x14ac:dyDescent="0.25">
      <c r="A96" s="21" t="s">
        <v>12</v>
      </c>
      <c r="B96" s="31">
        <v>44964</v>
      </c>
      <c r="C96" s="12">
        <v>77217</v>
      </c>
      <c r="D96" s="26" t="s">
        <v>13</v>
      </c>
      <c r="E96" s="9" t="s">
        <v>32</v>
      </c>
      <c r="F96" s="9">
        <v>37</v>
      </c>
      <c r="G96" s="9">
        <v>0</v>
      </c>
      <c r="H96" s="10">
        <f>1735+147</f>
        <v>1882</v>
      </c>
      <c r="I96" s="10">
        <v>1735</v>
      </c>
      <c r="J96" s="10">
        <f t="shared" si="5"/>
        <v>69634</v>
      </c>
      <c r="K96" s="22">
        <v>0</v>
      </c>
      <c r="L96" s="4">
        <f t="shared" si="7"/>
        <v>69634</v>
      </c>
      <c r="M96" s="11">
        <f t="shared" si="8"/>
        <v>0</v>
      </c>
    </row>
    <row r="97" spans="1:13" hidden="1" x14ac:dyDescent="0.25">
      <c r="A97" s="21" t="s">
        <v>12</v>
      </c>
      <c r="B97" s="31">
        <v>44964</v>
      </c>
      <c r="C97" s="24">
        <v>77306</v>
      </c>
      <c r="D97" s="26" t="s">
        <v>13</v>
      </c>
      <c r="E97" s="9" t="s">
        <v>14</v>
      </c>
      <c r="F97" s="25">
        <v>28</v>
      </c>
      <c r="G97" s="25">
        <v>0</v>
      </c>
      <c r="H97" s="10">
        <v>1735</v>
      </c>
      <c r="I97" s="10">
        <v>1735</v>
      </c>
      <c r="J97" s="10">
        <f t="shared" si="5"/>
        <v>48580</v>
      </c>
      <c r="K97" s="22">
        <v>0</v>
      </c>
      <c r="L97" s="4">
        <f t="shared" si="7"/>
        <v>48580</v>
      </c>
      <c r="M97" s="11">
        <f t="shared" si="8"/>
        <v>0</v>
      </c>
    </row>
    <row r="98" spans="1:13" hidden="1" x14ac:dyDescent="0.25">
      <c r="A98" s="21" t="s">
        <v>22</v>
      </c>
      <c r="B98" s="31">
        <v>44964</v>
      </c>
      <c r="C98" s="12">
        <v>77051</v>
      </c>
      <c r="D98" s="26" t="s">
        <v>13</v>
      </c>
      <c r="E98" s="9" t="s">
        <v>14</v>
      </c>
      <c r="F98" s="9">
        <v>30.5</v>
      </c>
      <c r="G98" s="9">
        <v>0</v>
      </c>
      <c r="H98" s="10">
        <v>1735</v>
      </c>
      <c r="I98" s="10">
        <v>1735</v>
      </c>
      <c r="J98" s="10">
        <f t="shared" si="5"/>
        <v>52917.5</v>
      </c>
      <c r="K98" s="22">
        <v>0</v>
      </c>
      <c r="L98" s="4">
        <f t="shared" si="7"/>
        <v>52917.5</v>
      </c>
      <c r="M98" s="11">
        <f t="shared" si="8"/>
        <v>0</v>
      </c>
    </row>
    <row r="99" spans="1:13" hidden="1" x14ac:dyDescent="0.25">
      <c r="A99" s="21" t="s">
        <v>22</v>
      </c>
      <c r="B99" s="31">
        <v>44964</v>
      </c>
      <c r="C99" s="12">
        <v>76784</v>
      </c>
      <c r="D99" s="26" t="s">
        <v>21</v>
      </c>
      <c r="E99" s="9" t="s">
        <v>15</v>
      </c>
      <c r="F99" s="9">
        <v>13</v>
      </c>
      <c r="G99" s="9">
        <v>0</v>
      </c>
      <c r="H99" s="10">
        <v>1555</v>
      </c>
      <c r="I99" s="10">
        <v>1555</v>
      </c>
      <c r="J99" s="10">
        <f t="shared" si="5"/>
        <v>20215</v>
      </c>
      <c r="K99" s="22">
        <f t="shared" ref="K99:K105" si="10">+J99*0.16</f>
        <v>3234.4</v>
      </c>
      <c r="L99" s="4">
        <f t="shared" si="7"/>
        <v>0</v>
      </c>
      <c r="M99" s="11">
        <f t="shared" si="8"/>
        <v>23449.4</v>
      </c>
    </row>
    <row r="100" spans="1:13" hidden="1" x14ac:dyDescent="0.25">
      <c r="A100" s="21" t="s">
        <v>24</v>
      </c>
      <c r="B100" s="31">
        <v>44964</v>
      </c>
      <c r="C100" s="12">
        <v>77233</v>
      </c>
      <c r="D100" s="26" t="s">
        <v>21</v>
      </c>
      <c r="E100" s="27" t="s">
        <v>15</v>
      </c>
      <c r="F100" s="9">
        <v>14.5</v>
      </c>
      <c r="G100" s="9">
        <v>0</v>
      </c>
      <c r="H100" s="10">
        <v>1555</v>
      </c>
      <c r="I100" s="10">
        <v>1555</v>
      </c>
      <c r="J100" s="10">
        <f t="shared" si="5"/>
        <v>22547.5</v>
      </c>
      <c r="K100" s="22">
        <f t="shared" si="10"/>
        <v>3607.6</v>
      </c>
      <c r="L100" s="4">
        <f t="shared" si="7"/>
        <v>0</v>
      </c>
      <c r="M100" s="11">
        <f t="shared" si="8"/>
        <v>26155.1</v>
      </c>
    </row>
    <row r="101" spans="1:13" hidden="1" x14ac:dyDescent="0.25">
      <c r="A101" s="21" t="s">
        <v>24</v>
      </c>
      <c r="B101" s="31">
        <v>44964</v>
      </c>
      <c r="C101" s="12">
        <v>77120</v>
      </c>
      <c r="D101" s="26" t="s">
        <v>21</v>
      </c>
      <c r="E101" s="9" t="s">
        <v>15</v>
      </c>
      <c r="F101" s="9">
        <v>3</v>
      </c>
      <c r="G101" s="9">
        <v>0</v>
      </c>
      <c r="H101" s="10">
        <v>1555</v>
      </c>
      <c r="I101" s="10">
        <v>1555</v>
      </c>
      <c r="J101" s="10">
        <f t="shared" si="5"/>
        <v>4665</v>
      </c>
      <c r="K101" s="22">
        <f t="shared" si="10"/>
        <v>746.4</v>
      </c>
      <c r="L101" s="4">
        <f t="shared" si="7"/>
        <v>0</v>
      </c>
      <c r="M101" s="11">
        <f t="shared" si="8"/>
        <v>5411.4</v>
      </c>
    </row>
    <row r="102" spans="1:13" hidden="1" x14ac:dyDescent="0.25">
      <c r="A102" s="21" t="s">
        <v>24</v>
      </c>
      <c r="B102" s="31">
        <v>44964</v>
      </c>
      <c r="C102" s="12">
        <v>77060</v>
      </c>
      <c r="D102" s="26" t="s">
        <v>21</v>
      </c>
      <c r="E102" s="9" t="s">
        <v>23</v>
      </c>
      <c r="F102" s="9">
        <v>4</v>
      </c>
      <c r="G102" s="9">
        <v>0</v>
      </c>
      <c r="H102" s="10">
        <v>1533</v>
      </c>
      <c r="I102" s="10">
        <v>1533</v>
      </c>
      <c r="J102" s="10">
        <f t="shared" si="5"/>
        <v>6132</v>
      </c>
      <c r="K102" s="22">
        <f t="shared" si="10"/>
        <v>981.12</v>
      </c>
      <c r="L102" s="4">
        <f t="shared" si="7"/>
        <v>0</v>
      </c>
      <c r="M102" s="11">
        <f t="shared" si="8"/>
        <v>7113.12</v>
      </c>
    </row>
    <row r="103" spans="1:13" hidden="1" x14ac:dyDescent="0.25">
      <c r="A103" s="21" t="s">
        <v>24</v>
      </c>
      <c r="B103" s="31">
        <v>44964</v>
      </c>
      <c r="C103" s="12">
        <v>77220</v>
      </c>
      <c r="D103" s="26" t="s">
        <v>13</v>
      </c>
      <c r="E103" s="9" t="s">
        <v>14</v>
      </c>
      <c r="F103" s="9">
        <v>15</v>
      </c>
      <c r="G103" s="9">
        <v>0</v>
      </c>
      <c r="H103" s="10">
        <v>1848</v>
      </c>
      <c r="I103" s="10">
        <v>1735</v>
      </c>
      <c r="J103" s="10">
        <f t="shared" si="5"/>
        <v>27720</v>
      </c>
      <c r="K103" s="22">
        <f t="shared" si="10"/>
        <v>4435.2</v>
      </c>
      <c r="L103" s="4">
        <f t="shared" si="7"/>
        <v>0</v>
      </c>
      <c r="M103" s="11">
        <f t="shared" si="8"/>
        <v>32155.200000000001</v>
      </c>
    </row>
    <row r="104" spans="1:13" hidden="1" x14ac:dyDescent="0.25">
      <c r="A104" s="21" t="s">
        <v>24</v>
      </c>
      <c r="B104" s="31">
        <v>44964</v>
      </c>
      <c r="C104" s="12">
        <v>77221</v>
      </c>
      <c r="D104" s="26" t="s">
        <v>13</v>
      </c>
      <c r="E104" s="9" t="s">
        <v>14</v>
      </c>
      <c r="F104" s="9">
        <v>14</v>
      </c>
      <c r="G104" s="9">
        <v>0</v>
      </c>
      <c r="H104" s="10">
        <v>1848</v>
      </c>
      <c r="I104" s="10">
        <v>1735</v>
      </c>
      <c r="J104" s="10">
        <f t="shared" si="5"/>
        <v>25872</v>
      </c>
      <c r="K104" s="22">
        <f t="shared" si="10"/>
        <v>4139.5200000000004</v>
      </c>
      <c r="L104" s="4">
        <f t="shared" si="7"/>
        <v>0</v>
      </c>
      <c r="M104" s="11">
        <f t="shared" si="8"/>
        <v>30011.52</v>
      </c>
    </row>
    <row r="105" spans="1:13" hidden="1" x14ac:dyDescent="0.25">
      <c r="A105" s="21" t="s">
        <v>24</v>
      </c>
      <c r="B105" s="31">
        <v>44964</v>
      </c>
      <c r="C105" s="12">
        <v>77222</v>
      </c>
      <c r="D105" s="26" t="s">
        <v>13</v>
      </c>
      <c r="E105" s="9" t="s">
        <v>14</v>
      </c>
      <c r="F105" s="9">
        <v>7</v>
      </c>
      <c r="G105" s="9">
        <v>0</v>
      </c>
      <c r="H105" s="10">
        <v>1848</v>
      </c>
      <c r="I105" s="10">
        <v>1735</v>
      </c>
      <c r="J105" s="10">
        <f t="shared" si="5"/>
        <v>12936</v>
      </c>
      <c r="K105" s="22">
        <f t="shared" si="10"/>
        <v>2069.7600000000002</v>
      </c>
      <c r="L105" s="4">
        <f t="shared" si="7"/>
        <v>0</v>
      </c>
      <c r="M105" s="11">
        <f t="shared" si="8"/>
        <v>15005.76</v>
      </c>
    </row>
    <row r="106" spans="1:13" hidden="1" x14ac:dyDescent="0.25">
      <c r="A106" s="21" t="s">
        <v>24</v>
      </c>
      <c r="B106" s="31">
        <v>44964</v>
      </c>
      <c r="C106" s="12">
        <v>77223</v>
      </c>
      <c r="D106" s="26" t="s">
        <v>13</v>
      </c>
      <c r="E106" s="27" t="s">
        <v>14</v>
      </c>
      <c r="F106" s="9">
        <v>14.5</v>
      </c>
      <c r="G106" s="9">
        <v>0</v>
      </c>
      <c r="H106" s="10">
        <v>1735</v>
      </c>
      <c r="I106" s="10">
        <v>1735</v>
      </c>
      <c r="J106" s="10">
        <f t="shared" si="5"/>
        <v>25157.5</v>
      </c>
      <c r="K106" s="22">
        <v>0</v>
      </c>
      <c r="L106" s="4">
        <f t="shared" si="7"/>
        <v>25157.5</v>
      </c>
      <c r="M106" s="11">
        <f t="shared" si="8"/>
        <v>0</v>
      </c>
    </row>
    <row r="107" spans="1:13" hidden="1" x14ac:dyDescent="0.25">
      <c r="A107" s="21" t="s">
        <v>12</v>
      </c>
      <c r="B107" s="31">
        <v>44965</v>
      </c>
      <c r="C107" s="12">
        <v>77226</v>
      </c>
      <c r="D107" s="26" t="s">
        <v>21</v>
      </c>
      <c r="E107" s="9" t="s">
        <v>25</v>
      </c>
      <c r="F107" s="25">
        <v>7</v>
      </c>
      <c r="G107" s="25">
        <v>7</v>
      </c>
      <c r="H107" s="10">
        <f>1590+243</f>
        <v>1833</v>
      </c>
      <c r="I107" s="10">
        <v>1590</v>
      </c>
      <c r="J107" s="10">
        <f t="shared" si="5"/>
        <v>12831</v>
      </c>
      <c r="K107" s="22">
        <f t="shared" si="6"/>
        <v>2052.96</v>
      </c>
      <c r="L107" s="4">
        <f t="shared" si="7"/>
        <v>0</v>
      </c>
      <c r="M107" s="11">
        <f t="shared" si="8"/>
        <v>14883.96</v>
      </c>
    </row>
    <row r="108" spans="1:13" hidden="1" x14ac:dyDescent="0.25">
      <c r="A108" s="21" t="s">
        <v>12</v>
      </c>
      <c r="B108" s="31">
        <v>44965</v>
      </c>
      <c r="C108" s="12">
        <v>77301</v>
      </c>
      <c r="D108" s="8" t="s">
        <v>21</v>
      </c>
      <c r="E108" s="9" t="s">
        <v>15</v>
      </c>
      <c r="F108" s="25">
        <v>4</v>
      </c>
      <c r="G108" s="25">
        <v>0</v>
      </c>
      <c r="H108" s="10">
        <v>1555</v>
      </c>
      <c r="I108" s="10">
        <v>1555</v>
      </c>
      <c r="J108" s="10">
        <f t="shared" si="5"/>
        <v>6220</v>
      </c>
      <c r="K108" s="22">
        <f t="shared" si="6"/>
        <v>995.2</v>
      </c>
      <c r="L108" s="4">
        <f t="shared" si="7"/>
        <v>0</v>
      </c>
      <c r="M108" s="11">
        <f t="shared" si="8"/>
        <v>7215.2</v>
      </c>
    </row>
    <row r="109" spans="1:13" hidden="1" x14ac:dyDescent="0.25">
      <c r="A109" s="21" t="s">
        <v>12</v>
      </c>
      <c r="B109" s="31">
        <v>44965</v>
      </c>
      <c r="C109" s="12">
        <v>76880</v>
      </c>
      <c r="D109" s="26" t="s">
        <v>21</v>
      </c>
      <c r="E109" s="9" t="s">
        <v>15</v>
      </c>
      <c r="F109" s="25">
        <v>4</v>
      </c>
      <c r="G109" s="25">
        <v>0</v>
      </c>
      <c r="H109" s="10">
        <v>1555</v>
      </c>
      <c r="I109" s="10">
        <v>1555</v>
      </c>
      <c r="J109" s="10">
        <f t="shared" si="5"/>
        <v>6220</v>
      </c>
      <c r="K109" s="22">
        <f t="shared" si="6"/>
        <v>995.2</v>
      </c>
      <c r="L109" s="4">
        <f t="shared" si="7"/>
        <v>0</v>
      </c>
      <c r="M109" s="11">
        <f t="shared" si="8"/>
        <v>7215.2</v>
      </c>
    </row>
    <row r="110" spans="1:13" hidden="1" x14ac:dyDescent="0.25">
      <c r="A110" s="21" t="s">
        <v>12</v>
      </c>
      <c r="B110" s="31">
        <v>44965</v>
      </c>
      <c r="C110" s="12">
        <v>77298</v>
      </c>
      <c r="D110" s="8" t="s">
        <v>21</v>
      </c>
      <c r="E110" s="9" t="s">
        <v>15</v>
      </c>
      <c r="F110" s="9">
        <v>5</v>
      </c>
      <c r="G110" s="9">
        <v>0</v>
      </c>
      <c r="H110" s="10">
        <v>1555</v>
      </c>
      <c r="I110" s="10">
        <v>1555</v>
      </c>
      <c r="J110" s="10">
        <f t="shared" si="5"/>
        <v>7775</v>
      </c>
      <c r="K110" s="22">
        <f t="shared" si="6"/>
        <v>1244</v>
      </c>
      <c r="L110" s="4">
        <f t="shared" si="7"/>
        <v>0</v>
      </c>
      <c r="M110" s="11">
        <f t="shared" si="8"/>
        <v>9019</v>
      </c>
    </row>
    <row r="111" spans="1:13" hidden="1" x14ac:dyDescent="0.25">
      <c r="A111" s="21" t="s">
        <v>12</v>
      </c>
      <c r="B111" s="31">
        <v>44965</v>
      </c>
      <c r="C111" s="12">
        <v>77359</v>
      </c>
      <c r="D111" s="26" t="s">
        <v>30</v>
      </c>
      <c r="E111" s="9" t="s">
        <v>15</v>
      </c>
      <c r="F111" s="9">
        <v>6</v>
      </c>
      <c r="G111" s="9">
        <v>0</v>
      </c>
      <c r="H111" s="10">
        <v>1590</v>
      </c>
      <c r="I111" s="10">
        <v>1590</v>
      </c>
      <c r="J111" s="10">
        <f t="shared" si="5"/>
        <v>9540</v>
      </c>
      <c r="K111" s="22">
        <f t="shared" si="6"/>
        <v>1526.4</v>
      </c>
      <c r="L111" s="4">
        <f t="shared" si="7"/>
        <v>0</v>
      </c>
      <c r="M111" s="11">
        <f t="shared" si="8"/>
        <v>11066.4</v>
      </c>
    </row>
    <row r="112" spans="1:13" hidden="1" x14ac:dyDescent="0.25">
      <c r="A112" s="21" t="s">
        <v>12</v>
      </c>
      <c r="B112" s="31">
        <v>44965</v>
      </c>
      <c r="C112" s="12">
        <v>77308</v>
      </c>
      <c r="D112" s="8" t="s">
        <v>13</v>
      </c>
      <c r="E112" s="9" t="s">
        <v>25</v>
      </c>
      <c r="F112" s="25">
        <v>11</v>
      </c>
      <c r="G112" s="25">
        <v>11</v>
      </c>
      <c r="H112" s="10">
        <f>20944/F112</f>
        <v>1904</v>
      </c>
      <c r="I112" s="10">
        <v>1590</v>
      </c>
      <c r="J112" s="10">
        <f t="shared" si="5"/>
        <v>20944</v>
      </c>
      <c r="K112" s="22">
        <f t="shared" si="6"/>
        <v>3351.04</v>
      </c>
      <c r="L112" s="4">
        <f t="shared" si="7"/>
        <v>0</v>
      </c>
      <c r="M112" s="11">
        <f t="shared" si="8"/>
        <v>24295.040000000001</v>
      </c>
    </row>
    <row r="113" spans="1:13" hidden="1" x14ac:dyDescent="0.25">
      <c r="A113" s="21" t="s">
        <v>12</v>
      </c>
      <c r="B113" s="31">
        <v>44965</v>
      </c>
      <c r="C113" s="12">
        <v>77295</v>
      </c>
      <c r="D113" s="8" t="s">
        <v>18</v>
      </c>
      <c r="E113" s="9" t="s">
        <v>15</v>
      </c>
      <c r="F113" s="25">
        <v>5</v>
      </c>
      <c r="G113" s="25">
        <v>0</v>
      </c>
      <c r="H113" s="10">
        <v>1590</v>
      </c>
      <c r="I113" s="10">
        <v>1590</v>
      </c>
      <c r="J113" s="10">
        <f t="shared" si="5"/>
        <v>7950</v>
      </c>
      <c r="K113" s="22">
        <f t="shared" si="6"/>
        <v>1272</v>
      </c>
      <c r="L113" s="4">
        <f t="shared" si="7"/>
        <v>0</v>
      </c>
      <c r="M113" s="11">
        <f t="shared" si="8"/>
        <v>9222</v>
      </c>
    </row>
    <row r="114" spans="1:13" hidden="1" x14ac:dyDescent="0.25">
      <c r="A114" s="21" t="s">
        <v>12</v>
      </c>
      <c r="B114" s="31">
        <v>44965</v>
      </c>
      <c r="C114" s="12">
        <v>77391</v>
      </c>
      <c r="D114" s="8" t="s">
        <v>13</v>
      </c>
      <c r="E114" s="9" t="s">
        <v>15</v>
      </c>
      <c r="F114" s="25">
        <v>4</v>
      </c>
      <c r="G114" s="25">
        <v>0</v>
      </c>
      <c r="H114" s="10">
        <v>1590</v>
      </c>
      <c r="I114" s="10">
        <v>1590</v>
      </c>
      <c r="J114" s="10">
        <f t="shared" si="5"/>
        <v>6360</v>
      </c>
      <c r="K114" s="22">
        <v>0</v>
      </c>
      <c r="L114" s="4">
        <f t="shared" si="7"/>
        <v>6360</v>
      </c>
      <c r="M114" s="11">
        <f t="shared" si="8"/>
        <v>0</v>
      </c>
    </row>
    <row r="115" spans="1:13" x14ac:dyDescent="0.25">
      <c r="A115" s="21" t="s">
        <v>12</v>
      </c>
      <c r="B115" s="31">
        <v>44965</v>
      </c>
      <c r="C115" s="12">
        <v>77124</v>
      </c>
      <c r="D115" s="26" t="s">
        <v>31</v>
      </c>
      <c r="E115" s="9" t="s">
        <v>33</v>
      </c>
      <c r="F115" s="25">
        <v>5</v>
      </c>
      <c r="G115" s="25">
        <v>10</v>
      </c>
      <c r="H115" s="65">
        <f>13955/F115</f>
        <v>2791</v>
      </c>
      <c r="I115" s="10">
        <v>1735</v>
      </c>
      <c r="J115" s="10">
        <f t="shared" si="5"/>
        <v>13955</v>
      </c>
      <c r="K115" s="22">
        <f t="shared" si="6"/>
        <v>2232.8000000000002</v>
      </c>
      <c r="L115" s="4">
        <f t="shared" si="7"/>
        <v>0</v>
      </c>
      <c r="M115" s="11">
        <f t="shared" si="8"/>
        <v>16187.8</v>
      </c>
    </row>
    <row r="116" spans="1:13" hidden="1" x14ac:dyDescent="0.25">
      <c r="A116" s="21" t="s">
        <v>12</v>
      </c>
      <c r="B116" s="31">
        <v>44965</v>
      </c>
      <c r="C116" s="12">
        <v>77289</v>
      </c>
      <c r="D116" s="26" t="s">
        <v>13</v>
      </c>
      <c r="E116" s="9" t="s">
        <v>32</v>
      </c>
      <c r="F116" s="9">
        <v>13</v>
      </c>
      <c r="G116" s="9">
        <v>0</v>
      </c>
      <c r="H116" s="10">
        <f>1735+293</f>
        <v>2028</v>
      </c>
      <c r="I116" s="10">
        <v>1735</v>
      </c>
      <c r="J116" s="10">
        <f t="shared" si="5"/>
        <v>26364</v>
      </c>
      <c r="K116" s="22">
        <f t="shared" si="6"/>
        <v>4218.24</v>
      </c>
      <c r="L116" s="4">
        <f t="shared" si="7"/>
        <v>0</v>
      </c>
      <c r="M116" s="11">
        <f t="shared" si="8"/>
        <v>30582.239999999998</v>
      </c>
    </row>
    <row r="117" spans="1:13" hidden="1" x14ac:dyDescent="0.25">
      <c r="A117" s="21" t="s">
        <v>12</v>
      </c>
      <c r="B117" s="31">
        <v>44965</v>
      </c>
      <c r="C117" s="12">
        <v>77296</v>
      </c>
      <c r="D117" s="26" t="s">
        <v>13</v>
      </c>
      <c r="E117" s="9" t="s">
        <v>34</v>
      </c>
      <c r="F117" s="25">
        <v>24</v>
      </c>
      <c r="G117" s="25">
        <v>0</v>
      </c>
      <c r="H117" s="10">
        <v>1683</v>
      </c>
      <c r="I117" s="10">
        <v>1683</v>
      </c>
      <c r="J117" s="10">
        <f t="shared" si="5"/>
        <v>40392</v>
      </c>
      <c r="K117" s="22">
        <v>0</v>
      </c>
      <c r="L117" s="4">
        <f t="shared" si="7"/>
        <v>40392</v>
      </c>
      <c r="M117" s="11">
        <f t="shared" si="8"/>
        <v>0</v>
      </c>
    </row>
    <row r="118" spans="1:13" hidden="1" x14ac:dyDescent="0.25">
      <c r="A118" s="21" t="s">
        <v>12</v>
      </c>
      <c r="B118" s="31">
        <v>44965</v>
      </c>
      <c r="C118" s="12">
        <v>77396</v>
      </c>
      <c r="D118" s="26" t="s">
        <v>13</v>
      </c>
      <c r="E118" s="9" t="s">
        <v>14</v>
      </c>
      <c r="F118" s="9">
        <v>21</v>
      </c>
      <c r="G118" s="25">
        <v>0</v>
      </c>
      <c r="H118" s="10">
        <v>1735</v>
      </c>
      <c r="I118" s="10">
        <v>1735</v>
      </c>
      <c r="J118" s="10">
        <f t="shared" si="5"/>
        <v>36435</v>
      </c>
      <c r="K118" s="22">
        <v>0</v>
      </c>
      <c r="L118" s="4">
        <f t="shared" si="7"/>
        <v>36435</v>
      </c>
      <c r="M118" s="11">
        <f t="shared" si="8"/>
        <v>0</v>
      </c>
    </row>
    <row r="119" spans="1:13" hidden="1" x14ac:dyDescent="0.25">
      <c r="A119" s="21" t="s">
        <v>12</v>
      </c>
      <c r="B119" s="31">
        <v>44965</v>
      </c>
      <c r="C119" s="12">
        <v>77397</v>
      </c>
      <c r="D119" s="29" t="s">
        <v>13</v>
      </c>
      <c r="E119" s="9" t="s">
        <v>15</v>
      </c>
      <c r="F119" s="9">
        <v>3.5</v>
      </c>
      <c r="G119" s="9">
        <v>0</v>
      </c>
      <c r="H119" s="10">
        <v>1590</v>
      </c>
      <c r="I119" s="10">
        <v>1590</v>
      </c>
      <c r="J119" s="10">
        <f t="shared" si="5"/>
        <v>5565</v>
      </c>
      <c r="K119" s="22">
        <v>0</v>
      </c>
      <c r="L119" s="4">
        <f t="shared" si="7"/>
        <v>5565</v>
      </c>
      <c r="M119" s="11">
        <f t="shared" si="8"/>
        <v>0</v>
      </c>
    </row>
    <row r="120" spans="1:13" hidden="1" x14ac:dyDescent="0.25">
      <c r="A120" s="21" t="s">
        <v>12</v>
      </c>
      <c r="B120" s="31">
        <v>44965</v>
      </c>
      <c r="C120" s="12">
        <v>77401</v>
      </c>
      <c r="D120" s="29" t="s">
        <v>13</v>
      </c>
      <c r="E120" s="9" t="s">
        <v>15</v>
      </c>
      <c r="F120" s="9">
        <v>3</v>
      </c>
      <c r="G120" s="9">
        <v>0</v>
      </c>
      <c r="H120" s="10">
        <v>1708</v>
      </c>
      <c r="I120" s="10">
        <v>1590</v>
      </c>
      <c r="J120" s="10">
        <f t="shared" si="5"/>
        <v>5124</v>
      </c>
      <c r="K120" s="22">
        <f t="shared" si="6"/>
        <v>819.84</v>
      </c>
      <c r="L120" s="4">
        <f t="shared" si="7"/>
        <v>0</v>
      </c>
      <c r="M120" s="11">
        <f t="shared" si="8"/>
        <v>5943.84</v>
      </c>
    </row>
    <row r="121" spans="1:13" hidden="1" x14ac:dyDescent="0.25">
      <c r="A121" s="21" t="s">
        <v>12</v>
      </c>
      <c r="B121" s="31">
        <v>44965</v>
      </c>
      <c r="C121" s="12">
        <v>77297</v>
      </c>
      <c r="D121" s="29" t="s">
        <v>13</v>
      </c>
      <c r="E121" s="9" t="s">
        <v>15</v>
      </c>
      <c r="F121" s="9">
        <v>21</v>
      </c>
      <c r="G121" s="9">
        <v>0</v>
      </c>
      <c r="H121" s="10">
        <v>1590</v>
      </c>
      <c r="I121" s="10">
        <v>1590</v>
      </c>
      <c r="J121" s="10">
        <f t="shared" si="5"/>
        <v>33390</v>
      </c>
      <c r="K121" s="22">
        <v>0</v>
      </c>
      <c r="L121" s="4">
        <f t="shared" si="7"/>
        <v>33390</v>
      </c>
      <c r="M121" s="11">
        <f t="shared" si="8"/>
        <v>0</v>
      </c>
    </row>
    <row r="122" spans="1:13" hidden="1" x14ac:dyDescent="0.25">
      <c r="A122" s="21" t="s">
        <v>12</v>
      </c>
      <c r="B122" s="31">
        <v>44966</v>
      </c>
      <c r="C122" s="12">
        <v>77387</v>
      </c>
      <c r="D122" s="8" t="s">
        <v>13</v>
      </c>
      <c r="E122" s="9" t="s">
        <v>15</v>
      </c>
      <c r="F122" s="9">
        <v>14</v>
      </c>
      <c r="G122" s="9">
        <v>0</v>
      </c>
      <c r="H122" s="10">
        <v>1590</v>
      </c>
      <c r="I122" s="10">
        <v>1590</v>
      </c>
      <c r="J122" s="10">
        <f t="shared" ref="J122:J183" si="11">+H122*F122</f>
        <v>22260</v>
      </c>
      <c r="K122" s="22">
        <v>0</v>
      </c>
      <c r="L122" s="4">
        <f t="shared" ref="L122:L183" si="12">IF(K122&gt;0,0,J122)</f>
        <v>22260</v>
      </c>
      <c r="M122" s="11">
        <f t="shared" ref="M122:M183" si="13">IF(K122=0,0,L122+J122+K122)</f>
        <v>0</v>
      </c>
    </row>
    <row r="123" spans="1:13" hidden="1" x14ac:dyDescent="0.25">
      <c r="A123" s="21" t="s">
        <v>12</v>
      </c>
      <c r="B123" s="31">
        <v>44966</v>
      </c>
      <c r="C123" s="12">
        <v>77385</v>
      </c>
      <c r="D123" s="8" t="s">
        <v>18</v>
      </c>
      <c r="E123" s="9" t="s">
        <v>25</v>
      </c>
      <c r="F123" s="9">
        <v>10</v>
      </c>
      <c r="G123" s="9">
        <v>10</v>
      </c>
      <c r="H123" s="10">
        <f>1590+264</f>
        <v>1854</v>
      </c>
      <c r="I123" s="10">
        <v>1590</v>
      </c>
      <c r="J123" s="10">
        <f t="shared" si="11"/>
        <v>18540</v>
      </c>
      <c r="K123" s="22">
        <f t="shared" ref="K123:K183" si="14">+J123*0.16</f>
        <v>2966.4</v>
      </c>
      <c r="L123" s="4">
        <f t="shared" si="12"/>
        <v>0</v>
      </c>
      <c r="M123" s="11">
        <f t="shared" si="13"/>
        <v>21506.400000000001</v>
      </c>
    </row>
    <row r="124" spans="1:13" hidden="1" x14ac:dyDescent="0.25">
      <c r="A124" s="21" t="s">
        <v>12</v>
      </c>
      <c r="B124" s="31">
        <v>44966</v>
      </c>
      <c r="C124" s="12">
        <v>77384</v>
      </c>
      <c r="D124" s="26" t="s">
        <v>18</v>
      </c>
      <c r="E124" s="9" t="s">
        <v>16</v>
      </c>
      <c r="F124" s="9">
        <v>13.5</v>
      </c>
      <c r="G124" s="9">
        <v>13.5</v>
      </c>
      <c r="H124" s="10">
        <f>25812/F124</f>
        <v>1912</v>
      </c>
      <c r="I124" s="10">
        <v>1648</v>
      </c>
      <c r="J124" s="10">
        <f t="shared" si="11"/>
        <v>25812</v>
      </c>
      <c r="K124" s="22">
        <f t="shared" si="14"/>
        <v>4129.92</v>
      </c>
      <c r="L124" s="4">
        <f t="shared" si="12"/>
        <v>0</v>
      </c>
      <c r="M124" s="11">
        <f t="shared" si="13"/>
        <v>29941.919999999998</v>
      </c>
    </row>
    <row r="125" spans="1:13" hidden="1" x14ac:dyDescent="0.25">
      <c r="A125" s="21" t="s">
        <v>12</v>
      </c>
      <c r="B125" s="31">
        <v>44966</v>
      </c>
      <c r="C125" s="24">
        <v>77388</v>
      </c>
      <c r="D125" s="26" t="s">
        <v>13</v>
      </c>
      <c r="E125" s="9" t="s">
        <v>14</v>
      </c>
      <c r="F125" s="9">
        <v>11</v>
      </c>
      <c r="G125" s="9">
        <v>0</v>
      </c>
      <c r="H125" s="10">
        <v>1735</v>
      </c>
      <c r="I125" s="10">
        <v>1735</v>
      </c>
      <c r="J125" s="10">
        <f t="shared" si="11"/>
        <v>19085</v>
      </c>
      <c r="K125" s="22">
        <f t="shared" si="14"/>
        <v>3053.6</v>
      </c>
      <c r="L125" s="4">
        <f t="shared" si="12"/>
        <v>0</v>
      </c>
      <c r="M125" s="11">
        <f t="shared" si="13"/>
        <v>22138.6</v>
      </c>
    </row>
    <row r="126" spans="1:13" hidden="1" x14ac:dyDescent="0.25">
      <c r="A126" s="21" t="s">
        <v>12</v>
      </c>
      <c r="B126" s="31">
        <v>44966</v>
      </c>
      <c r="C126" s="12">
        <v>77389</v>
      </c>
      <c r="D126" s="8" t="s">
        <v>13</v>
      </c>
      <c r="E126" s="9" t="s">
        <v>14</v>
      </c>
      <c r="F126" s="9">
        <v>9.5</v>
      </c>
      <c r="G126" s="9">
        <v>0</v>
      </c>
      <c r="H126" s="10">
        <v>1735</v>
      </c>
      <c r="I126" s="10">
        <v>1735</v>
      </c>
      <c r="J126" s="10">
        <f t="shared" si="11"/>
        <v>16482.5</v>
      </c>
      <c r="K126" s="22">
        <f t="shared" si="14"/>
        <v>2637.2000000000003</v>
      </c>
      <c r="L126" s="4">
        <f t="shared" si="12"/>
        <v>0</v>
      </c>
      <c r="M126" s="11">
        <f t="shared" si="13"/>
        <v>19119.7</v>
      </c>
    </row>
    <row r="127" spans="1:13" hidden="1" x14ac:dyDescent="0.25">
      <c r="A127" s="21" t="s">
        <v>12</v>
      </c>
      <c r="B127" s="31">
        <v>44966</v>
      </c>
      <c r="C127" s="12">
        <v>77390</v>
      </c>
      <c r="D127" s="8" t="s">
        <v>13</v>
      </c>
      <c r="E127" s="9" t="s">
        <v>15</v>
      </c>
      <c r="F127" s="9">
        <v>4</v>
      </c>
      <c r="G127" s="9">
        <v>0</v>
      </c>
      <c r="H127" s="10">
        <v>1590</v>
      </c>
      <c r="I127" s="10">
        <v>1590</v>
      </c>
      <c r="J127" s="10">
        <f t="shared" si="11"/>
        <v>6360</v>
      </c>
      <c r="K127" s="22">
        <v>0</v>
      </c>
      <c r="L127" s="4">
        <f t="shared" si="12"/>
        <v>6360</v>
      </c>
      <c r="M127" s="11">
        <f t="shared" si="13"/>
        <v>0</v>
      </c>
    </row>
    <row r="128" spans="1:13" hidden="1" x14ac:dyDescent="0.25">
      <c r="A128" s="21" t="s">
        <v>12</v>
      </c>
      <c r="B128" s="31">
        <v>44966</v>
      </c>
      <c r="C128" s="12">
        <v>77386</v>
      </c>
      <c r="D128" s="8" t="s">
        <v>13</v>
      </c>
      <c r="E128" s="9" t="s">
        <v>23</v>
      </c>
      <c r="F128" s="9">
        <v>21</v>
      </c>
      <c r="G128" s="9">
        <v>0</v>
      </c>
      <c r="H128" s="10">
        <v>1533</v>
      </c>
      <c r="I128" s="10">
        <v>1533</v>
      </c>
      <c r="J128" s="10">
        <f t="shared" si="11"/>
        <v>32193</v>
      </c>
      <c r="K128" s="22">
        <v>0</v>
      </c>
      <c r="L128" s="4">
        <f t="shared" si="12"/>
        <v>32193</v>
      </c>
      <c r="M128" s="11">
        <f t="shared" si="13"/>
        <v>0</v>
      </c>
    </row>
    <row r="129" spans="1:13" hidden="1" x14ac:dyDescent="0.25">
      <c r="A129" s="21" t="s">
        <v>12</v>
      </c>
      <c r="B129" s="31">
        <v>44966</v>
      </c>
      <c r="C129" s="12">
        <v>77452</v>
      </c>
      <c r="D129" s="8" t="s">
        <v>13</v>
      </c>
      <c r="E129" s="9" t="s">
        <v>25</v>
      </c>
      <c r="F129" s="9">
        <v>11</v>
      </c>
      <c r="G129" s="9">
        <v>11</v>
      </c>
      <c r="H129" s="10">
        <f>20944/F129</f>
        <v>1904</v>
      </c>
      <c r="I129" s="10">
        <v>1590</v>
      </c>
      <c r="J129" s="10">
        <f t="shared" si="11"/>
        <v>20944</v>
      </c>
      <c r="K129" s="22">
        <f t="shared" si="14"/>
        <v>3351.04</v>
      </c>
      <c r="L129" s="4">
        <f t="shared" si="12"/>
        <v>0</v>
      </c>
      <c r="M129" s="11">
        <f t="shared" si="13"/>
        <v>24295.040000000001</v>
      </c>
    </row>
    <row r="130" spans="1:13" hidden="1" x14ac:dyDescent="0.25">
      <c r="A130" s="21" t="s">
        <v>12</v>
      </c>
      <c r="B130" s="31">
        <v>44966</v>
      </c>
      <c r="C130" s="12">
        <v>77453</v>
      </c>
      <c r="D130" s="8" t="s">
        <v>13</v>
      </c>
      <c r="E130" s="9" t="s">
        <v>15</v>
      </c>
      <c r="F130" s="9">
        <v>3</v>
      </c>
      <c r="G130" s="9">
        <v>0</v>
      </c>
      <c r="H130" s="10">
        <v>1708</v>
      </c>
      <c r="I130" s="10">
        <v>1590</v>
      </c>
      <c r="J130" s="10">
        <f t="shared" si="11"/>
        <v>5124</v>
      </c>
      <c r="K130" s="22">
        <f t="shared" si="14"/>
        <v>819.84</v>
      </c>
      <c r="L130" s="4">
        <f t="shared" si="12"/>
        <v>0</v>
      </c>
      <c r="M130" s="11">
        <f t="shared" si="13"/>
        <v>5943.84</v>
      </c>
    </row>
    <row r="131" spans="1:13" hidden="1" x14ac:dyDescent="0.25">
      <c r="A131" s="21" t="s">
        <v>12</v>
      </c>
      <c r="B131" s="31">
        <v>44966</v>
      </c>
      <c r="C131" s="12">
        <v>77454</v>
      </c>
      <c r="D131" s="8" t="s">
        <v>13</v>
      </c>
      <c r="E131" s="9" t="s">
        <v>15</v>
      </c>
      <c r="F131" s="9">
        <v>3.5</v>
      </c>
      <c r="G131" s="9">
        <v>0</v>
      </c>
      <c r="H131" s="10">
        <v>1590</v>
      </c>
      <c r="I131" s="10">
        <v>1590</v>
      </c>
      <c r="J131" s="10">
        <f t="shared" si="11"/>
        <v>5565</v>
      </c>
      <c r="K131" s="22">
        <v>0</v>
      </c>
      <c r="L131" s="4">
        <f t="shared" si="12"/>
        <v>5565</v>
      </c>
      <c r="M131" s="11">
        <f t="shared" si="13"/>
        <v>0</v>
      </c>
    </row>
    <row r="132" spans="1:13" hidden="1" x14ac:dyDescent="0.25">
      <c r="A132" s="21" t="s">
        <v>22</v>
      </c>
      <c r="B132" s="31">
        <v>44966</v>
      </c>
      <c r="C132" s="12">
        <v>77368</v>
      </c>
      <c r="D132" s="8" t="s">
        <v>13</v>
      </c>
      <c r="E132" s="9" t="s">
        <v>33</v>
      </c>
      <c r="F132" s="9">
        <v>30</v>
      </c>
      <c r="G132" s="9">
        <v>0</v>
      </c>
      <c r="H132" s="10">
        <v>1735</v>
      </c>
      <c r="I132" s="10">
        <v>1735</v>
      </c>
      <c r="J132" s="10">
        <f t="shared" si="11"/>
        <v>52050</v>
      </c>
      <c r="K132" s="22">
        <v>0</v>
      </c>
      <c r="L132" s="4">
        <f t="shared" si="12"/>
        <v>52050</v>
      </c>
      <c r="M132" s="11">
        <f t="shared" si="13"/>
        <v>0</v>
      </c>
    </row>
    <row r="133" spans="1:13" hidden="1" x14ac:dyDescent="0.25">
      <c r="A133" s="21" t="s">
        <v>22</v>
      </c>
      <c r="B133" s="31">
        <v>44966</v>
      </c>
      <c r="C133" s="12">
        <v>77434</v>
      </c>
      <c r="D133" s="8" t="s">
        <v>13</v>
      </c>
      <c r="E133" s="9" t="s">
        <v>14</v>
      </c>
      <c r="F133" s="9">
        <v>6</v>
      </c>
      <c r="G133" s="9">
        <v>0</v>
      </c>
      <c r="H133" s="10">
        <v>1735</v>
      </c>
      <c r="I133" s="10">
        <v>1735</v>
      </c>
      <c r="J133" s="10">
        <f t="shared" si="11"/>
        <v>10410</v>
      </c>
      <c r="K133" s="22">
        <v>0</v>
      </c>
      <c r="L133" s="4">
        <f t="shared" si="12"/>
        <v>10410</v>
      </c>
      <c r="M133" s="11">
        <f t="shared" si="13"/>
        <v>0</v>
      </c>
    </row>
    <row r="134" spans="1:13" hidden="1" x14ac:dyDescent="0.25">
      <c r="A134" s="21" t="s">
        <v>22</v>
      </c>
      <c r="B134" s="31">
        <v>44966</v>
      </c>
      <c r="C134" s="12">
        <v>77361</v>
      </c>
      <c r="D134" s="26" t="s">
        <v>13</v>
      </c>
      <c r="E134" s="9" t="s">
        <v>15</v>
      </c>
      <c r="F134" s="9">
        <v>4</v>
      </c>
      <c r="G134" s="9">
        <v>0</v>
      </c>
      <c r="H134" s="10">
        <v>1590</v>
      </c>
      <c r="I134" s="10">
        <v>1590</v>
      </c>
      <c r="J134" s="10">
        <f t="shared" si="11"/>
        <v>6360</v>
      </c>
      <c r="K134" s="22">
        <f t="shared" ref="K134:K147" si="15">+J134*0.16</f>
        <v>1017.6</v>
      </c>
      <c r="L134" s="4">
        <f t="shared" si="12"/>
        <v>0</v>
      </c>
      <c r="M134" s="11">
        <f t="shared" si="13"/>
        <v>7377.6</v>
      </c>
    </row>
    <row r="135" spans="1:13" hidden="1" x14ac:dyDescent="0.25">
      <c r="A135" s="21" t="s">
        <v>22</v>
      </c>
      <c r="B135" s="31">
        <v>44966</v>
      </c>
      <c r="C135" s="12">
        <v>77364</v>
      </c>
      <c r="D135" s="26" t="s">
        <v>13</v>
      </c>
      <c r="E135" s="9" t="s">
        <v>23</v>
      </c>
      <c r="F135" s="9">
        <v>20</v>
      </c>
      <c r="G135" s="9">
        <v>0</v>
      </c>
      <c r="H135" s="10">
        <v>1683</v>
      </c>
      <c r="I135" s="10">
        <v>1590</v>
      </c>
      <c r="J135" s="10">
        <f t="shared" si="11"/>
        <v>33660</v>
      </c>
      <c r="K135" s="22">
        <f t="shared" si="15"/>
        <v>5385.6</v>
      </c>
      <c r="L135" s="4">
        <f t="shared" si="12"/>
        <v>0</v>
      </c>
      <c r="M135" s="11">
        <f t="shared" si="13"/>
        <v>39045.599999999999</v>
      </c>
    </row>
    <row r="136" spans="1:13" hidden="1" x14ac:dyDescent="0.25">
      <c r="A136" s="21" t="s">
        <v>22</v>
      </c>
      <c r="B136" s="31">
        <v>44966</v>
      </c>
      <c r="C136" s="12">
        <v>77362</v>
      </c>
      <c r="D136" s="8" t="s">
        <v>13</v>
      </c>
      <c r="E136" s="9" t="s">
        <v>15</v>
      </c>
      <c r="F136" s="9">
        <v>7</v>
      </c>
      <c r="G136" s="9">
        <v>0</v>
      </c>
      <c r="H136" s="10">
        <v>1739</v>
      </c>
      <c r="I136" s="10">
        <v>1590</v>
      </c>
      <c r="J136" s="10">
        <f t="shared" si="11"/>
        <v>12173</v>
      </c>
      <c r="K136" s="22">
        <f t="shared" si="15"/>
        <v>1947.68</v>
      </c>
      <c r="L136" s="4">
        <f t="shared" si="12"/>
        <v>0</v>
      </c>
      <c r="M136" s="11">
        <f t="shared" si="13"/>
        <v>14120.68</v>
      </c>
    </row>
    <row r="137" spans="1:13" hidden="1" x14ac:dyDescent="0.25">
      <c r="A137" s="21" t="s">
        <v>22</v>
      </c>
      <c r="B137" s="31">
        <v>44966</v>
      </c>
      <c r="C137" s="12">
        <v>77366</v>
      </c>
      <c r="D137" s="8" t="s">
        <v>13</v>
      </c>
      <c r="E137" s="9" t="s">
        <v>14</v>
      </c>
      <c r="F137" s="9">
        <v>14</v>
      </c>
      <c r="G137" s="9">
        <v>0</v>
      </c>
      <c r="H137" s="10">
        <v>1848</v>
      </c>
      <c r="I137" s="10">
        <v>1735</v>
      </c>
      <c r="J137" s="10">
        <f t="shared" si="11"/>
        <v>25872</v>
      </c>
      <c r="K137" s="22">
        <f t="shared" si="15"/>
        <v>4139.5200000000004</v>
      </c>
      <c r="L137" s="4">
        <f t="shared" si="12"/>
        <v>0</v>
      </c>
      <c r="M137" s="11">
        <f t="shared" si="13"/>
        <v>30011.52</v>
      </c>
    </row>
    <row r="138" spans="1:13" hidden="1" x14ac:dyDescent="0.25">
      <c r="A138" s="21" t="s">
        <v>22</v>
      </c>
      <c r="B138" s="31">
        <v>44966</v>
      </c>
      <c r="C138" s="12">
        <v>77363</v>
      </c>
      <c r="D138" s="8" t="s">
        <v>13</v>
      </c>
      <c r="E138" s="9" t="s">
        <v>15</v>
      </c>
      <c r="F138" s="9">
        <v>6</v>
      </c>
      <c r="G138" s="9">
        <v>0</v>
      </c>
      <c r="H138" s="10">
        <v>1739</v>
      </c>
      <c r="I138" s="10">
        <v>1590</v>
      </c>
      <c r="J138" s="10">
        <f t="shared" si="11"/>
        <v>10434</v>
      </c>
      <c r="K138" s="22">
        <f t="shared" si="15"/>
        <v>1669.44</v>
      </c>
      <c r="L138" s="4">
        <f t="shared" si="12"/>
        <v>0</v>
      </c>
      <c r="M138" s="11">
        <f t="shared" si="13"/>
        <v>12103.44</v>
      </c>
    </row>
    <row r="139" spans="1:13" hidden="1" x14ac:dyDescent="0.25">
      <c r="A139" s="21" t="s">
        <v>22</v>
      </c>
      <c r="B139" s="31">
        <v>44966</v>
      </c>
      <c r="C139" s="12">
        <v>77365</v>
      </c>
      <c r="D139" s="8" t="s">
        <v>13</v>
      </c>
      <c r="E139" s="9" t="s">
        <v>14</v>
      </c>
      <c r="F139" s="9">
        <v>19</v>
      </c>
      <c r="G139" s="9">
        <v>0</v>
      </c>
      <c r="H139" s="10">
        <v>1848</v>
      </c>
      <c r="I139" s="10">
        <v>1735</v>
      </c>
      <c r="J139" s="10">
        <f t="shared" si="11"/>
        <v>35112</v>
      </c>
      <c r="K139" s="22">
        <f t="shared" si="15"/>
        <v>5617.92</v>
      </c>
      <c r="L139" s="4">
        <f t="shared" si="12"/>
        <v>0</v>
      </c>
      <c r="M139" s="11">
        <f t="shared" si="13"/>
        <v>40729.919999999998</v>
      </c>
    </row>
    <row r="140" spans="1:13" hidden="1" x14ac:dyDescent="0.25">
      <c r="A140" s="21" t="s">
        <v>22</v>
      </c>
      <c r="B140" s="31">
        <v>44966</v>
      </c>
      <c r="C140" s="12">
        <v>77435</v>
      </c>
      <c r="D140" s="26" t="s">
        <v>27</v>
      </c>
      <c r="E140" s="9" t="s">
        <v>15</v>
      </c>
      <c r="F140" s="9">
        <v>6</v>
      </c>
      <c r="G140" s="9">
        <v>0</v>
      </c>
      <c r="H140" s="10">
        <v>1590</v>
      </c>
      <c r="I140" s="10">
        <v>1590</v>
      </c>
      <c r="J140" s="10">
        <f t="shared" si="11"/>
        <v>9540</v>
      </c>
      <c r="K140" s="22">
        <f t="shared" si="15"/>
        <v>1526.4</v>
      </c>
      <c r="L140" s="4">
        <f t="shared" si="12"/>
        <v>0</v>
      </c>
      <c r="M140" s="11">
        <f t="shared" si="13"/>
        <v>11066.4</v>
      </c>
    </row>
    <row r="141" spans="1:13" hidden="1" x14ac:dyDescent="0.25">
      <c r="A141" s="21" t="s">
        <v>22</v>
      </c>
      <c r="B141" s="31">
        <v>44966</v>
      </c>
      <c r="C141" s="12">
        <v>77377</v>
      </c>
      <c r="D141" s="8" t="s">
        <v>21</v>
      </c>
      <c r="E141" s="9" t="s">
        <v>15</v>
      </c>
      <c r="F141" s="9">
        <v>14</v>
      </c>
      <c r="G141" s="9">
        <v>0</v>
      </c>
      <c r="H141" s="10">
        <v>1555</v>
      </c>
      <c r="I141" s="10">
        <v>1555</v>
      </c>
      <c r="J141" s="10">
        <f t="shared" si="11"/>
        <v>21770</v>
      </c>
      <c r="K141" s="22">
        <f t="shared" si="15"/>
        <v>3483.2000000000003</v>
      </c>
      <c r="L141" s="4">
        <f t="shared" si="12"/>
        <v>0</v>
      </c>
      <c r="M141" s="11">
        <f t="shared" si="13"/>
        <v>25253.200000000001</v>
      </c>
    </row>
    <row r="142" spans="1:13" hidden="1" x14ac:dyDescent="0.25">
      <c r="A142" s="21" t="s">
        <v>24</v>
      </c>
      <c r="B142" s="31">
        <v>44966</v>
      </c>
      <c r="C142" s="12">
        <v>77376</v>
      </c>
      <c r="D142" s="8" t="s">
        <v>21</v>
      </c>
      <c r="E142" s="9" t="s">
        <v>23</v>
      </c>
      <c r="F142" s="9">
        <v>4</v>
      </c>
      <c r="G142" s="9">
        <v>0</v>
      </c>
      <c r="H142" s="10">
        <v>1533</v>
      </c>
      <c r="I142" s="10">
        <v>1533</v>
      </c>
      <c r="J142" s="10">
        <f t="shared" si="11"/>
        <v>6132</v>
      </c>
      <c r="K142" s="22">
        <f t="shared" si="15"/>
        <v>981.12</v>
      </c>
      <c r="L142" s="4">
        <f t="shared" si="12"/>
        <v>0</v>
      </c>
      <c r="M142" s="11">
        <f t="shared" si="13"/>
        <v>7113.12</v>
      </c>
    </row>
    <row r="143" spans="1:13" hidden="1" x14ac:dyDescent="0.25">
      <c r="A143" s="21" t="s">
        <v>24</v>
      </c>
      <c r="B143" s="31">
        <v>44966</v>
      </c>
      <c r="C143" s="12">
        <v>77054</v>
      </c>
      <c r="D143" s="8" t="s">
        <v>21</v>
      </c>
      <c r="E143" s="9" t="s">
        <v>23</v>
      </c>
      <c r="F143" s="9">
        <v>4</v>
      </c>
      <c r="G143" s="9">
        <v>0</v>
      </c>
      <c r="H143" s="10">
        <v>1533</v>
      </c>
      <c r="I143" s="10">
        <v>1533</v>
      </c>
      <c r="J143" s="10">
        <f t="shared" si="11"/>
        <v>6132</v>
      </c>
      <c r="K143" s="22">
        <f t="shared" si="15"/>
        <v>981.12</v>
      </c>
      <c r="L143" s="4">
        <f t="shared" si="12"/>
        <v>0</v>
      </c>
      <c r="M143" s="11">
        <f t="shared" si="13"/>
        <v>7113.12</v>
      </c>
    </row>
    <row r="144" spans="1:13" hidden="1" x14ac:dyDescent="0.25">
      <c r="A144" s="21" t="s">
        <v>24</v>
      </c>
      <c r="B144" s="31">
        <v>44966</v>
      </c>
      <c r="C144" s="24">
        <v>77232</v>
      </c>
      <c r="D144" s="26" t="s">
        <v>21</v>
      </c>
      <c r="E144" s="9" t="s">
        <v>15</v>
      </c>
      <c r="F144" s="9">
        <v>4</v>
      </c>
      <c r="G144" s="9">
        <v>0</v>
      </c>
      <c r="H144" s="10">
        <v>1555</v>
      </c>
      <c r="I144" s="10">
        <v>1555</v>
      </c>
      <c r="J144" s="10">
        <f t="shared" si="11"/>
        <v>6220</v>
      </c>
      <c r="K144" s="22">
        <f t="shared" si="15"/>
        <v>995.2</v>
      </c>
      <c r="L144" s="4">
        <f t="shared" si="12"/>
        <v>0</v>
      </c>
      <c r="M144" s="11">
        <f t="shared" si="13"/>
        <v>7215.2</v>
      </c>
    </row>
    <row r="145" spans="1:13" hidden="1" x14ac:dyDescent="0.25">
      <c r="A145" s="21" t="s">
        <v>24</v>
      </c>
      <c r="B145" s="31">
        <v>44966</v>
      </c>
      <c r="C145" s="12">
        <v>77435</v>
      </c>
      <c r="D145" s="26" t="s">
        <v>27</v>
      </c>
      <c r="E145" s="9" t="s">
        <v>15</v>
      </c>
      <c r="F145" s="9">
        <v>6</v>
      </c>
      <c r="G145" s="35">
        <v>0</v>
      </c>
      <c r="H145" s="10">
        <v>1590</v>
      </c>
      <c r="I145" s="10">
        <v>1590</v>
      </c>
      <c r="J145" s="10">
        <f t="shared" si="11"/>
        <v>9540</v>
      </c>
      <c r="K145" s="22">
        <f t="shared" si="15"/>
        <v>1526.4</v>
      </c>
      <c r="L145" s="4">
        <f t="shared" si="12"/>
        <v>0</v>
      </c>
      <c r="M145" s="11">
        <f t="shared" si="13"/>
        <v>11066.4</v>
      </c>
    </row>
    <row r="146" spans="1:13" hidden="1" x14ac:dyDescent="0.25">
      <c r="A146" s="21" t="s">
        <v>24</v>
      </c>
      <c r="B146" s="31">
        <v>44966</v>
      </c>
      <c r="C146" s="12">
        <v>77371</v>
      </c>
      <c r="D146" s="8" t="s">
        <v>13</v>
      </c>
      <c r="E146" s="9" t="s">
        <v>14</v>
      </c>
      <c r="F146" s="9">
        <v>5</v>
      </c>
      <c r="G146" s="9">
        <v>0</v>
      </c>
      <c r="H146" s="10">
        <v>1936</v>
      </c>
      <c r="I146" s="10">
        <v>1735</v>
      </c>
      <c r="J146" s="10">
        <f t="shared" si="11"/>
        <v>9680</v>
      </c>
      <c r="K146" s="22">
        <f t="shared" si="15"/>
        <v>1548.8</v>
      </c>
      <c r="L146" s="4">
        <f t="shared" si="12"/>
        <v>0</v>
      </c>
      <c r="M146" s="11">
        <f t="shared" si="13"/>
        <v>11228.8</v>
      </c>
    </row>
    <row r="147" spans="1:13" hidden="1" x14ac:dyDescent="0.25">
      <c r="A147" s="21" t="s">
        <v>24</v>
      </c>
      <c r="B147" s="31">
        <v>44966</v>
      </c>
      <c r="C147" s="12">
        <v>77372</v>
      </c>
      <c r="D147" s="8" t="s">
        <v>13</v>
      </c>
      <c r="E147" s="9" t="s">
        <v>14</v>
      </c>
      <c r="F147" s="9">
        <v>27</v>
      </c>
      <c r="G147" s="9">
        <v>0</v>
      </c>
      <c r="H147" s="10">
        <v>1936</v>
      </c>
      <c r="I147" s="10">
        <v>1735</v>
      </c>
      <c r="J147" s="10">
        <f t="shared" si="11"/>
        <v>52272</v>
      </c>
      <c r="K147" s="22">
        <f t="shared" si="15"/>
        <v>8363.52</v>
      </c>
      <c r="L147" s="4">
        <f t="shared" si="12"/>
        <v>0</v>
      </c>
      <c r="M147" s="11">
        <f t="shared" si="13"/>
        <v>60635.520000000004</v>
      </c>
    </row>
    <row r="148" spans="1:13" hidden="1" x14ac:dyDescent="0.25">
      <c r="A148" s="21" t="s">
        <v>24</v>
      </c>
      <c r="B148" s="31">
        <v>44966</v>
      </c>
      <c r="C148" s="12">
        <v>77373</v>
      </c>
      <c r="D148" s="26" t="s">
        <v>13</v>
      </c>
      <c r="E148" s="9" t="s">
        <v>15</v>
      </c>
      <c r="F148" s="9">
        <v>4</v>
      </c>
      <c r="G148" s="9">
        <v>0</v>
      </c>
      <c r="H148" s="10">
        <v>1590</v>
      </c>
      <c r="I148" s="10">
        <v>1590</v>
      </c>
      <c r="J148" s="10">
        <f t="shared" si="11"/>
        <v>6360</v>
      </c>
      <c r="K148" s="22">
        <v>0</v>
      </c>
      <c r="L148" s="4">
        <f t="shared" si="12"/>
        <v>6360</v>
      </c>
      <c r="M148" s="11">
        <f t="shared" si="13"/>
        <v>0</v>
      </c>
    </row>
    <row r="149" spans="1:13" hidden="1" x14ac:dyDescent="0.25">
      <c r="A149" s="21" t="s">
        <v>24</v>
      </c>
      <c r="B149" s="31">
        <v>44966</v>
      </c>
      <c r="C149" s="24">
        <v>77369</v>
      </c>
      <c r="D149" s="26" t="s">
        <v>13</v>
      </c>
      <c r="E149" s="9" t="s">
        <v>15</v>
      </c>
      <c r="F149" s="9">
        <v>21</v>
      </c>
      <c r="G149" s="9">
        <v>0</v>
      </c>
      <c r="H149" s="10">
        <v>1590</v>
      </c>
      <c r="I149" s="10">
        <v>1590</v>
      </c>
      <c r="J149" s="10">
        <f t="shared" si="11"/>
        <v>33390</v>
      </c>
      <c r="K149" s="22">
        <v>0</v>
      </c>
      <c r="L149" s="4">
        <f t="shared" si="12"/>
        <v>33390</v>
      </c>
      <c r="M149" s="11">
        <f t="shared" si="13"/>
        <v>0</v>
      </c>
    </row>
    <row r="150" spans="1:13" hidden="1" x14ac:dyDescent="0.25">
      <c r="A150" s="21" t="s">
        <v>24</v>
      </c>
      <c r="B150" s="31">
        <v>44966</v>
      </c>
      <c r="C150" s="12">
        <v>77433</v>
      </c>
      <c r="D150" s="8" t="s">
        <v>13</v>
      </c>
      <c r="E150" s="9" t="s">
        <v>15</v>
      </c>
      <c r="F150" s="9">
        <v>6</v>
      </c>
      <c r="G150" s="9">
        <v>0</v>
      </c>
      <c r="H150" s="10">
        <v>1590</v>
      </c>
      <c r="I150" s="10">
        <v>1590</v>
      </c>
      <c r="J150" s="10">
        <f t="shared" si="11"/>
        <v>9540</v>
      </c>
      <c r="K150" s="22">
        <v>0</v>
      </c>
      <c r="L150" s="4">
        <f t="shared" si="12"/>
        <v>9540</v>
      </c>
      <c r="M150" s="11">
        <f t="shared" si="13"/>
        <v>0</v>
      </c>
    </row>
    <row r="151" spans="1:13" hidden="1" x14ac:dyDescent="0.25">
      <c r="A151" s="30" t="s">
        <v>12</v>
      </c>
      <c r="B151" s="31">
        <v>44967</v>
      </c>
      <c r="C151" s="12">
        <v>77445</v>
      </c>
      <c r="D151" s="8" t="s">
        <v>13</v>
      </c>
      <c r="E151" s="9" t="s">
        <v>15</v>
      </c>
      <c r="F151" s="9">
        <v>28</v>
      </c>
      <c r="G151" s="9">
        <v>0</v>
      </c>
      <c r="H151" s="10">
        <v>1590</v>
      </c>
      <c r="I151" s="10">
        <v>1590</v>
      </c>
      <c r="J151" s="10">
        <f t="shared" si="11"/>
        <v>44520</v>
      </c>
      <c r="K151" s="22">
        <v>0</v>
      </c>
      <c r="L151" s="4">
        <f t="shared" si="12"/>
        <v>44520</v>
      </c>
      <c r="M151" s="11">
        <f t="shared" si="13"/>
        <v>0</v>
      </c>
    </row>
    <row r="152" spans="1:13" hidden="1" x14ac:dyDescent="0.25">
      <c r="A152" s="30" t="s">
        <v>12</v>
      </c>
      <c r="B152" s="31">
        <v>44967</v>
      </c>
      <c r="C152" s="12">
        <v>77299</v>
      </c>
      <c r="D152" s="8" t="s">
        <v>21</v>
      </c>
      <c r="E152" s="9" t="s">
        <v>15</v>
      </c>
      <c r="F152" s="9">
        <v>4</v>
      </c>
      <c r="G152" s="9">
        <v>0</v>
      </c>
      <c r="H152" s="10">
        <v>1555</v>
      </c>
      <c r="I152" s="10">
        <v>1555</v>
      </c>
      <c r="J152" s="10">
        <f t="shared" si="11"/>
        <v>6220</v>
      </c>
      <c r="K152" s="22">
        <f t="shared" si="14"/>
        <v>995.2</v>
      </c>
      <c r="L152" s="4">
        <f t="shared" si="12"/>
        <v>0</v>
      </c>
      <c r="M152" s="11">
        <f t="shared" si="13"/>
        <v>7215.2</v>
      </c>
    </row>
    <row r="153" spans="1:13" hidden="1" x14ac:dyDescent="0.25">
      <c r="A153" s="30" t="s">
        <v>12</v>
      </c>
      <c r="B153" s="31">
        <v>44967</v>
      </c>
      <c r="C153" s="12">
        <v>77381</v>
      </c>
      <c r="D153" s="8" t="s">
        <v>21</v>
      </c>
      <c r="E153" s="9" t="s">
        <v>15</v>
      </c>
      <c r="F153" s="9">
        <v>4</v>
      </c>
      <c r="G153" s="9">
        <v>0</v>
      </c>
      <c r="H153" s="10">
        <v>1555</v>
      </c>
      <c r="I153" s="10">
        <v>1555</v>
      </c>
      <c r="J153" s="10">
        <f t="shared" si="11"/>
        <v>6220</v>
      </c>
      <c r="K153" s="22">
        <f t="shared" si="14"/>
        <v>995.2</v>
      </c>
      <c r="L153" s="4">
        <f t="shared" si="12"/>
        <v>0</v>
      </c>
      <c r="M153" s="11">
        <f t="shared" si="13"/>
        <v>7215.2</v>
      </c>
    </row>
    <row r="154" spans="1:13" hidden="1" x14ac:dyDescent="0.25">
      <c r="A154" s="30" t="s">
        <v>12</v>
      </c>
      <c r="B154" s="31">
        <v>44967</v>
      </c>
      <c r="C154" s="12">
        <v>77383</v>
      </c>
      <c r="D154" s="8" t="s">
        <v>21</v>
      </c>
      <c r="E154" s="9" t="s">
        <v>15</v>
      </c>
      <c r="F154" s="9">
        <v>9</v>
      </c>
      <c r="G154" s="9">
        <v>0</v>
      </c>
      <c r="H154" s="10">
        <v>1555</v>
      </c>
      <c r="I154" s="10">
        <v>1555</v>
      </c>
      <c r="J154" s="10">
        <f t="shared" si="11"/>
        <v>13995</v>
      </c>
      <c r="K154" s="22">
        <f t="shared" si="14"/>
        <v>2239.2000000000003</v>
      </c>
      <c r="L154" s="4">
        <f t="shared" si="12"/>
        <v>0</v>
      </c>
      <c r="M154" s="11">
        <f t="shared" si="13"/>
        <v>16234.2</v>
      </c>
    </row>
    <row r="155" spans="1:13" hidden="1" x14ac:dyDescent="0.25">
      <c r="A155" s="30" t="s">
        <v>12</v>
      </c>
      <c r="B155" s="31">
        <v>44967</v>
      </c>
      <c r="C155" s="12">
        <v>77378</v>
      </c>
      <c r="D155" s="8" t="s">
        <v>21</v>
      </c>
      <c r="E155" s="9" t="s">
        <v>25</v>
      </c>
      <c r="F155" s="9">
        <v>7</v>
      </c>
      <c r="G155" s="9">
        <v>7</v>
      </c>
      <c r="H155" s="10">
        <f>1555+243</f>
        <v>1798</v>
      </c>
      <c r="I155" s="10">
        <v>1555</v>
      </c>
      <c r="J155" s="10">
        <f t="shared" si="11"/>
        <v>12586</v>
      </c>
      <c r="K155" s="22">
        <f t="shared" si="14"/>
        <v>2013.76</v>
      </c>
      <c r="L155" s="4">
        <f t="shared" si="12"/>
        <v>0</v>
      </c>
      <c r="M155" s="11">
        <f t="shared" si="13"/>
        <v>14599.76</v>
      </c>
    </row>
    <row r="156" spans="1:13" hidden="1" x14ac:dyDescent="0.25">
      <c r="A156" s="30" t="s">
        <v>12</v>
      </c>
      <c r="B156" s="31">
        <v>44967</v>
      </c>
      <c r="C156" s="12">
        <v>77380</v>
      </c>
      <c r="D156" s="8" t="s">
        <v>21</v>
      </c>
      <c r="E156" s="9" t="s">
        <v>15</v>
      </c>
      <c r="F156" s="9">
        <v>6</v>
      </c>
      <c r="G156" s="9">
        <v>0</v>
      </c>
      <c r="H156" s="10">
        <v>1555</v>
      </c>
      <c r="I156" s="10">
        <v>1555</v>
      </c>
      <c r="J156" s="10">
        <f t="shared" si="11"/>
        <v>9330</v>
      </c>
      <c r="K156" s="22">
        <f t="shared" si="14"/>
        <v>1492.8</v>
      </c>
      <c r="L156" s="4">
        <f t="shared" si="12"/>
        <v>0</v>
      </c>
      <c r="M156" s="11">
        <f t="shared" si="13"/>
        <v>10822.8</v>
      </c>
    </row>
    <row r="157" spans="1:13" hidden="1" x14ac:dyDescent="0.25">
      <c r="A157" s="30" t="s">
        <v>12</v>
      </c>
      <c r="B157" s="31">
        <v>44967</v>
      </c>
      <c r="C157" s="12">
        <v>77379</v>
      </c>
      <c r="D157" s="8" t="s">
        <v>21</v>
      </c>
      <c r="E157" s="9" t="s">
        <v>15</v>
      </c>
      <c r="F157" s="9">
        <v>4</v>
      </c>
      <c r="G157" s="9">
        <v>0</v>
      </c>
      <c r="H157" s="10">
        <v>1555</v>
      </c>
      <c r="I157" s="10">
        <v>1555</v>
      </c>
      <c r="J157" s="10">
        <f t="shared" si="11"/>
        <v>6220</v>
      </c>
      <c r="K157" s="22">
        <f t="shared" si="14"/>
        <v>995.2</v>
      </c>
      <c r="L157" s="4">
        <f t="shared" si="12"/>
        <v>0</v>
      </c>
      <c r="M157" s="11">
        <f t="shared" si="13"/>
        <v>7215.2</v>
      </c>
    </row>
    <row r="158" spans="1:13" hidden="1" x14ac:dyDescent="0.25">
      <c r="A158" s="30" t="s">
        <v>12</v>
      </c>
      <c r="B158" s="31">
        <v>44967</v>
      </c>
      <c r="C158" s="12">
        <v>77443</v>
      </c>
      <c r="D158" s="8" t="s">
        <v>18</v>
      </c>
      <c r="E158" s="9" t="s">
        <v>15</v>
      </c>
      <c r="F158" s="9">
        <v>4</v>
      </c>
      <c r="G158" s="9">
        <v>0</v>
      </c>
      <c r="H158" s="10">
        <v>1590</v>
      </c>
      <c r="I158" s="10">
        <v>1590</v>
      </c>
      <c r="J158" s="10">
        <f t="shared" si="11"/>
        <v>6360</v>
      </c>
      <c r="K158" s="22">
        <f t="shared" si="14"/>
        <v>1017.6</v>
      </c>
      <c r="L158" s="4">
        <f t="shared" si="12"/>
        <v>0</v>
      </c>
      <c r="M158" s="11">
        <f t="shared" si="13"/>
        <v>7377.6</v>
      </c>
    </row>
    <row r="159" spans="1:13" hidden="1" x14ac:dyDescent="0.25">
      <c r="A159" s="30" t="s">
        <v>12</v>
      </c>
      <c r="B159" s="31">
        <v>44967</v>
      </c>
      <c r="C159" s="12">
        <v>77450</v>
      </c>
      <c r="D159" s="8" t="s">
        <v>30</v>
      </c>
      <c r="E159" s="9" t="s">
        <v>15</v>
      </c>
      <c r="F159" s="9">
        <v>6</v>
      </c>
      <c r="G159" s="9">
        <v>0</v>
      </c>
      <c r="H159" s="10">
        <v>1590</v>
      </c>
      <c r="I159" s="10">
        <v>1590</v>
      </c>
      <c r="J159" s="10">
        <f t="shared" si="11"/>
        <v>9540</v>
      </c>
      <c r="K159" s="22">
        <f t="shared" si="14"/>
        <v>1526.4</v>
      </c>
      <c r="L159" s="4">
        <f t="shared" si="12"/>
        <v>0</v>
      </c>
      <c r="M159" s="11">
        <f t="shared" si="13"/>
        <v>11066.4</v>
      </c>
    </row>
    <row r="160" spans="1:13" hidden="1" x14ac:dyDescent="0.25">
      <c r="A160" s="30" t="s">
        <v>12</v>
      </c>
      <c r="B160" s="31">
        <v>44967</v>
      </c>
      <c r="C160" s="12">
        <v>77230</v>
      </c>
      <c r="D160" s="8" t="s">
        <v>21</v>
      </c>
      <c r="E160" s="9" t="s">
        <v>26</v>
      </c>
      <c r="F160" s="9">
        <v>4</v>
      </c>
      <c r="G160" s="9">
        <v>0</v>
      </c>
      <c r="H160" s="10">
        <v>1366</v>
      </c>
      <c r="I160" s="10">
        <v>1366</v>
      </c>
      <c r="J160" s="10">
        <f t="shared" si="11"/>
        <v>5464</v>
      </c>
      <c r="K160" s="22">
        <f t="shared" si="14"/>
        <v>874.24</v>
      </c>
      <c r="L160" s="4">
        <f t="shared" si="12"/>
        <v>0</v>
      </c>
      <c r="M160" s="11">
        <f t="shared" si="13"/>
        <v>6338.24</v>
      </c>
    </row>
    <row r="161" spans="1:13" hidden="1" x14ac:dyDescent="0.25">
      <c r="A161" s="30" t="s">
        <v>12</v>
      </c>
      <c r="B161" s="31">
        <v>44967</v>
      </c>
      <c r="C161" s="12">
        <v>77525</v>
      </c>
      <c r="D161" s="8" t="s">
        <v>13</v>
      </c>
      <c r="E161" s="9" t="s">
        <v>32</v>
      </c>
      <c r="F161" s="9">
        <v>42</v>
      </c>
      <c r="G161" s="9">
        <v>0</v>
      </c>
      <c r="H161" s="10">
        <f>1735+93</f>
        <v>1828</v>
      </c>
      <c r="I161" s="10">
        <v>1735</v>
      </c>
      <c r="J161" s="10">
        <f t="shared" si="11"/>
        <v>76776</v>
      </c>
      <c r="K161" s="22">
        <v>0</v>
      </c>
      <c r="L161" s="4">
        <f t="shared" si="12"/>
        <v>76776</v>
      </c>
      <c r="M161" s="11">
        <f t="shared" si="13"/>
        <v>0</v>
      </c>
    </row>
    <row r="162" spans="1:13" hidden="1" x14ac:dyDescent="0.25">
      <c r="A162" s="30" t="s">
        <v>12</v>
      </c>
      <c r="B162" s="31">
        <v>44967</v>
      </c>
      <c r="C162" s="12">
        <v>77526</v>
      </c>
      <c r="D162" s="8" t="s">
        <v>13</v>
      </c>
      <c r="E162" s="9" t="s">
        <v>23</v>
      </c>
      <c r="F162" s="9">
        <v>3</v>
      </c>
      <c r="G162" s="9">
        <v>0</v>
      </c>
      <c r="H162" s="10">
        <v>1533</v>
      </c>
      <c r="I162" s="10">
        <v>1533</v>
      </c>
      <c r="J162" s="10">
        <f t="shared" si="11"/>
        <v>4599</v>
      </c>
      <c r="K162" s="22">
        <v>0</v>
      </c>
      <c r="L162" s="4">
        <f t="shared" si="12"/>
        <v>4599</v>
      </c>
      <c r="M162" s="11">
        <f t="shared" si="13"/>
        <v>0</v>
      </c>
    </row>
    <row r="163" spans="1:13" hidden="1" x14ac:dyDescent="0.25">
      <c r="A163" s="30" t="s">
        <v>12</v>
      </c>
      <c r="B163" s="31">
        <v>44967</v>
      </c>
      <c r="C163" s="12">
        <v>77527</v>
      </c>
      <c r="D163" s="8" t="s">
        <v>13</v>
      </c>
      <c r="E163" s="9" t="s">
        <v>15</v>
      </c>
      <c r="F163" s="9">
        <v>5</v>
      </c>
      <c r="G163" s="9">
        <v>0</v>
      </c>
      <c r="H163" s="10">
        <v>1590</v>
      </c>
      <c r="I163" s="10">
        <v>1590</v>
      </c>
      <c r="J163" s="10">
        <f t="shared" si="11"/>
        <v>7950</v>
      </c>
      <c r="K163" s="22">
        <v>0</v>
      </c>
      <c r="L163" s="4">
        <f t="shared" si="12"/>
        <v>7950</v>
      </c>
      <c r="M163" s="11">
        <f t="shared" si="13"/>
        <v>0</v>
      </c>
    </row>
    <row r="164" spans="1:13" hidden="1" x14ac:dyDescent="0.25">
      <c r="A164" s="30" t="s">
        <v>12</v>
      </c>
      <c r="B164" s="31">
        <v>44967</v>
      </c>
      <c r="C164" s="12">
        <v>77441</v>
      </c>
      <c r="D164" s="8" t="s">
        <v>13</v>
      </c>
      <c r="E164" s="9" t="s">
        <v>14</v>
      </c>
      <c r="F164" s="9">
        <v>6</v>
      </c>
      <c r="G164" s="9">
        <v>0</v>
      </c>
      <c r="H164" s="10">
        <v>1735</v>
      </c>
      <c r="I164" s="10">
        <v>1735</v>
      </c>
      <c r="J164" s="10">
        <f t="shared" si="11"/>
        <v>10410</v>
      </c>
      <c r="K164" s="22">
        <f t="shared" si="14"/>
        <v>1665.6000000000001</v>
      </c>
      <c r="L164" s="4">
        <f t="shared" si="12"/>
        <v>0</v>
      </c>
      <c r="M164" s="11">
        <f t="shared" si="13"/>
        <v>12075.6</v>
      </c>
    </row>
    <row r="165" spans="1:13" hidden="1" x14ac:dyDescent="0.25">
      <c r="A165" s="30" t="s">
        <v>22</v>
      </c>
      <c r="B165" s="31">
        <v>44967</v>
      </c>
      <c r="C165" s="12">
        <v>77405</v>
      </c>
      <c r="D165" s="8" t="s">
        <v>13</v>
      </c>
      <c r="E165" s="9" t="s">
        <v>15</v>
      </c>
      <c r="F165" s="9">
        <v>7</v>
      </c>
      <c r="G165" s="9">
        <v>0</v>
      </c>
      <c r="H165" s="10">
        <v>1590</v>
      </c>
      <c r="I165" s="10">
        <v>1590</v>
      </c>
      <c r="J165" s="10">
        <f t="shared" si="11"/>
        <v>11130</v>
      </c>
      <c r="K165" s="22">
        <v>0</v>
      </c>
      <c r="L165" s="4">
        <f t="shared" si="12"/>
        <v>11130</v>
      </c>
      <c r="M165" s="11">
        <f t="shared" si="13"/>
        <v>0</v>
      </c>
    </row>
    <row r="166" spans="1:13" hidden="1" x14ac:dyDescent="0.25">
      <c r="A166" s="30" t="s">
        <v>22</v>
      </c>
      <c r="B166" s="31">
        <v>44967</v>
      </c>
      <c r="C166" s="12">
        <v>77442</v>
      </c>
      <c r="D166" s="8" t="s">
        <v>13</v>
      </c>
      <c r="E166" s="9" t="s">
        <v>15</v>
      </c>
      <c r="F166" s="9">
        <v>5.5</v>
      </c>
      <c r="G166" s="9">
        <v>0</v>
      </c>
      <c r="H166" s="10">
        <v>1590</v>
      </c>
      <c r="I166" s="10">
        <v>1590</v>
      </c>
      <c r="J166" s="10">
        <f t="shared" si="11"/>
        <v>8745</v>
      </c>
      <c r="K166" s="22">
        <v>0</v>
      </c>
      <c r="L166" s="4">
        <f t="shared" si="12"/>
        <v>8745</v>
      </c>
      <c r="M166" s="11">
        <f t="shared" si="13"/>
        <v>0</v>
      </c>
    </row>
    <row r="167" spans="1:13" hidden="1" x14ac:dyDescent="0.25">
      <c r="A167" s="30" t="s">
        <v>22</v>
      </c>
      <c r="B167" s="31">
        <v>44967</v>
      </c>
      <c r="C167" s="12">
        <v>77455</v>
      </c>
      <c r="D167" s="8" t="s">
        <v>13</v>
      </c>
      <c r="E167" s="9" t="s">
        <v>15</v>
      </c>
      <c r="F167" s="9">
        <v>6.5</v>
      </c>
      <c r="G167" s="9">
        <v>0</v>
      </c>
      <c r="H167" s="10">
        <v>1590</v>
      </c>
      <c r="I167" s="10">
        <v>1590</v>
      </c>
      <c r="J167" s="10">
        <f t="shared" si="11"/>
        <v>10335</v>
      </c>
      <c r="K167" s="22">
        <v>0</v>
      </c>
      <c r="L167" s="4">
        <f t="shared" si="12"/>
        <v>10335</v>
      </c>
      <c r="M167" s="11">
        <f t="shared" si="13"/>
        <v>0</v>
      </c>
    </row>
    <row r="168" spans="1:13" hidden="1" x14ac:dyDescent="0.25">
      <c r="A168" s="30" t="s">
        <v>22</v>
      </c>
      <c r="B168" s="31">
        <v>44967</v>
      </c>
      <c r="C168" s="12">
        <v>77456</v>
      </c>
      <c r="D168" s="8" t="s">
        <v>13</v>
      </c>
      <c r="E168" s="9" t="s">
        <v>15</v>
      </c>
      <c r="F168" s="9">
        <v>15</v>
      </c>
      <c r="G168" s="9">
        <v>0</v>
      </c>
      <c r="H168" s="10">
        <v>1590</v>
      </c>
      <c r="I168" s="10">
        <v>1590</v>
      </c>
      <c r="J168" s="10">
        <f t="shared" si="11"/>
        <v>23850</v>
      </c>
      <c r="K168" s="22">
        <v>0</v>
      </c>
      <c r="L168" s="4">
        <f t="shared" si="12"/>
        <v>23850</v>
      </c>
      <c r="M168" s="11">
        <f t="shared" si="13"/>
        <v>0</v>
      </c>
    </row>
    <row r="169" spans="1:13" hidden="1" x14ac:dyDescent="0.25">
      <c r="A169" s="30" t="s">
        <v>22</v>
      </c>
      <c r="B169" s="31">
        <v>44967</v>
      </c>
      <c r="C169" s="12">
        <v>77436</v>
      </c>
      <c r="D169" s="8" t="s">
        <v>13</v>
      </c>
      <c r="E169" s="9" t="s">
        <v>15</v>
      </c>
      <c r="F169" s="9">
        <v>12</v>
      </c>
      <c r="G169" s="9">
        <v>0</v>
      </c>
      <c r="H169" s="10">
        <v>1590</v>
      </c>
      <c r="I169" s="10">
        <v>1590</v>
      </c>
      <c r="J169" s="10">
        <f t="shared" si="11"/>
        <v>19080</v>
      </c>
      <c r="K169" s="22">
        <v>0</v>
      </c>
      <c r="L169" s="4">
        <f t="shared" si="12"/>
        <v>19080</v>
      </c>
      <c r="M169" s="11">
        <f t="shared" si="13"/>
        <v>0</v>
      </c>
    </row>
    <row r="170" spans="1:13" hidden="1" x14ac:dyDescent="0.25">
      <c r="A170" s="30" t="s">
        <v>22</v>
      </c>
      <c r="B170" s="31">
        <v>44967</v>
      </c>
      <c r="C170" s="12">
        <v>77437</v>
      </c>
      <c r="D170" s="8" t="s">
        <v>13</v>
      </c>
      <c r="E170" s="9" t="s">
        <v>14</v>
      </c>
      <c r="F170" s="9">
        <v>15</v>
      </c>
      <c r="G170" s="9">
        <v>0</v>
      </c>
      <c r="H170" s="10">
        <v>1848</v>
      </c>
      <c r="I170" s="10">
        <v>1735</v>
      </c>
      <c r="J170" s="10">
        <f t="shared" si="11"/>
        <v>27720</v>
      </c>
      <c r="K170" s="22">
        <f t="shared" ref="K170:K176" si="16">+J170*0.16</f>
        <v>4435.2</v>
      </c>
      <c r="L170" s="4">
        <f t="shared" si="12"/>
        <v>0</v>
      </c>
      <c r="M170" s="11">
        <f t="shared" si="13"/>
        <v>32155.200000000001</v>
      </c>
    </row>
    <row r="171" spans="1:13" hidden="1" x14ac:dyDescent="0.25">
      <c r="A171" s="30" t="s">
        <v>22</v>
      </c>
      <c r="B171" s="31">
        <v>44967</v>
      </c>
      <c r="C171" s="12">
        <v>77447</v>
      </c>
      <c r="D171" s="8" t="s">
        <v>21</v>
      </c>
      <c r="E171" s="9" t="s">
        <v>25</v>
      </c>
      <c r="F171" s="9">
        <v>9</v>
      </c>
      <c r="G171" s="9">
        <v>9</v>
      </c>
      <c r="H171" s="10">
        <v>1798</v>
      </c>
      <c r="I171" s="10">
        <v>1555</v>
      </c>
      <c r="J171" s="10">
        <f t="shared" si="11"/>
        <v>16182</v>
      </c>
      <c r="K171" s="22">
        <f t="shared" si="16"/>
        <v>2589.12</v>
      </c>
      <c r="L171" s="4">
        <f t="shared" si="12"/>
        <v>0</v>
      </c>
      <c r="M171" s="11">
        <f t="shared" si="13"/>
        <v>18771.12</v>
      </c>
    </row>
    <row r="172" spans="1:13" hidden="1" x14ac:dyDescent="0.25">
      <c r="A172" s="30" t="s">
        <v>22</v>
      </c>
      <c r="B172" s="31">
        <v>44967</v>
      </c>
      <c r="C172" s="12">
        <v>77448</v>
      </c>
      <c r="D172" s="8" t="s">
        <v>21</v>
      </c>
      <c r="E172" s="9" t="s">
        <v>25</v>
      </c>
      <c r="F172" s="9">
        <v>3</v>
      </c>
      <c r="G172" s="9">
        <v>3</v>
      </c>
      <c r="H172" s="10">
        <v>1798</v>
      </c>
      <c r="I172" s="10">
        <v>1555</v>
      </c>
      <c r="J172" s="10">
        <f t="shared" si="11"/>
        <v>5394</v>
      </c>
      <c r="K172" s="22">
        <f t="shared" si="16"/>
        <v>863.04</v>
      </c>
      <c r="L172" s="4">
        <f t="shared" si="12"/>
        <v>0</v>
      </c>
      <c r="M172" s="11">
        <f t="shared" si="13"/>
        <v>6257.04</v>
      </c>
    </row>
    <row r="173" spans="1:13" hidden="1" x14ac:dyDescent="0.25">
      <c r="A173" s="30" t="s">
        <v>24</v>
      </c>
      <c r="B173" s="31">
        <v>44967</v>
      </c>
      <c r="C173" s="12">
        <v>77329</v>
      </c>
      <c r="D173" s="8" t="s">
        <v>21</v>
      </c>
      <c r="E173" s="9" t="s">
        <v>26</v>
      </c>
      <c r="F173" s="9">
        <v>4</v>
      </c>
      <c r="G173" s="9">
        <v>0</v>
      </c>
      <c r="H173" s="10">
        <v>1366</v>
      </c>
      <c r="I173" s="10">
        <v>1366</v>
      </c>
      <c r="J173" s="10">
        <f t="shared" si="11"/>
        <v>5464</v>
      </c>
      <c r="K173" s="22">
        <f t="shared" si="16"/>
        <v>874.24</v>
      </c>
      <c r="L173" s="4">
        <f t="shared" si="12"/>
        <v>0</v>
      </c>
      <c r="M173" s="11">
        <f t="shared" si="13"/>
        <v>6338.24</v>
      </c>
    </row>
    <row r="174" spans="1:13" hidden="1" x14ac:dyDescent="0.25">
      <c r="A174" s="30" t="s">
        <v>24</v>
      </c>
      <c r="B174" s="31">
        <v>44967</v>
      </c>
      <c r="C174" s="12">
        <v>77449</v>
      </c>
      <c r="D174" s="8" t="s">
        <v>21</v>
      </c>
      <c r="E174" s="9" t="s">
        <v>15</v>
      </c>
      <c r="F174" s="9">
        <v>14</v>
      </c>
      <c r="G174" s="9">
        <v>0</v>
      </c>
      <c r="H174" s="10">
        <v>1555</v>
      </c>
      <c r="I174" s="10">
        <v>1555</v>
      </c>
      <c r="J174" s="10">
        <f t="shared" si="11"/>
        <v>21770</v>
      </c>
      <c r="K174" s="22">
        <f t="shared" si="16"/>
        <v>3483.2000000000003</v>
      </c>
      <c r="L174" s="4">
        <f t="shared" si="12"/>
        <v>0</v>
      </c>
      <c r="M174" s="11">
        <f t="shared" si="13"/>
        <v>25253.200000000001</v>
      </c>
    </row>
    <row r="175" spans="1:13" hidden="1" x14ac:dyDescent="0.25">
      <c r="A175" s="30" t="s">
        <v>24</v>
      </c>
      <c r="B175" s="31">
        <v>44967</v>
      </c>
      <c r="C175" s="12">
        <v>77224</v>
      </c>
      <c r="D175" s="8" t="s">
        <v>13</v>
      </c>
      <c r="E175" s="9" t="s">
        <v>15</v>
      </c>
      <c r="F175" s="9">
        <v>6</v>
      </c>
      <c r="G175" s="9">
        <v>0</v>
      </c>
      <c r="H175" s="10">
        <v>1590</v>
      </c>
      <c r="I175" s="10">
        <v>190</v>
      </c>
      <c r="J175" s="10">
        <f t="shared" si="11"/>
        <v>9540</v>
      </c>
      <c r="K175" s="22">
        <f t="shared" si="16"/>
        <v>1526.4</v>
      </c>
      <c r="L175" s="4">
        <f t="shared" si="12"/>
        <v>0</v>
      </c>
      <c r="M175" s="11">
        <f t="shared" si="13"/>
        <v>11066.4</v>
      </c>
    </row>
    <row r="176" spans="1:13" hidden="1" x14ac:dyDescent="0.25">
      <c r="A176" s="30" t="s">
        <v>24</v>
      </c>
      <c r="B176" s="31">
        <v>44967</v>
      </c>
      <c r="C176" s="12">
        <v>77367</v>
      </c>
      <c r="D176" s="8" t="s">
        <v>13</v>
      </c>
      <c r="E176" s="9" t="s">
        <v>15</v>
      </c>
      <c r="F176" s="9">
        <v>6</v>
      </c>
      <c r="G176" s="9">
        <v>0</v>
      </c>
      <c r="H176" s="10">
        <v>1590</v>
      </c>
      <c r="I176" s="10">
        <v>190</v>
      </c>
      <c r="J176" s="10">
        <f t="shared" si="11"/>
        <v>9540</v>
      </c>
      <c r="K176" s="22">
        <f t="shared" si="16"/>
        <v>1526.4</v>
      </c>
      <c r="L176" s="4">
        <f t="shared" si="12"/>
        <v>0</v>
      </c>
      <c r="M176" s="11">
        <f t="shared" si="13"/>
        <v>11066.4</v>
      </c>
    </row>
    <row r="177" spans="1:13" hidden="1" x14ac:dyDescent="0.25">
      <c r="A177" s="30" t="s">
        <v>24</v>
      </c>
      <c r="B177" s="31">
        <v>44967</v>
      </c>
      <c r="C177" s="12">
        <v>77457</v>
      </c>
      <c r="D177" s="8" t="s">
        <v>13</v>
      </c>
      <c r="E177" s="9" t="s">
        <v>15</v>
      </c>
      <c r="F177" s="9">
        <v>5.5</v>
      </c>
      <c r="G177" s="9">
        <v>0</v>
      </c>
      <c r="H177" s="10">
        <v>1590</v>
      </c>
      <c r="I177" s="10">
        <v>1590</v>
      </c>
      <c r="J177" s="10">
        <f t="shared" si="11"/>
        <v>8745</v>
      </c>
      <c r="K177" s="22">
        <v>0</v>
      </c>
      <c r="L177" s="4">
        <f t="shared" si="12"/>
        <v>8745</v>
      </c>
      <c r="M177" s="11">
        <f t="shared" si="13"/>
        <v>0</v>
      </c>
    </row>
    <row r="178" spans="1:13" hidden="1" x14ac:dyDescent="0.25">
      <c r="A178" s="30" t="s">
        <v>24</v>
      </c>
      <c r="B178" s="31">
        <v>44967</v>
      </c>
      <c r="C178" s="12">
        <v>77451</v>
      </c>
      <c r="D178" s="8" t="s">
        <v>13</v>
      </c>
      <c r="E178" s="9" t="s">
        <v>34</v>
      </c>
      <c r="F178" s="9">
        <v>9</v>
      </c>
      <c r="G178" s="9">
        <v>0</v>
      </c>
      <c r="H178" s="10">
        <v>1683</v>
      </c>
      <c r="I178" s="10">
        <v>1683</v>
      </c>
      <c r="J178" s="10">
        <f t="shared" si="11"/>
        <v>15147</v>
      </c>
      <c r="K178" s="22">
        <v>0</v>
      </c>
      <c r="L178" s="4">
        <f t="shared" si="12"/>
        <v>15147</v>
      </c>
      <c r="M178" s="11">
        <f t="shared" si="13"/>
        <v>0</v>
      </c>
    </row>
    <row r="179" spans="1:13" hidden="1" x14ac:dyDescent="0.25">
      <c r="A179" s="30" t="s">
        <v>12</v>
      </c>
      <c r="B179" s="31">
        <v>44968</v>
      </c>
      <c r="C179" s="12">
        <v>77529</v>
      </c>
      <c r="D179" s="8" t="s">
        <v>13</v>
      </c>
      <c r="E179" s="9" t="s">
        <v>15</v>
      </c>
      <c r="F179" s="9">
        <v>7</v>
      </c>
      <c r="G179" s="9">
        <v>0</v>
      </c>
      <c r="H179" s="10">
        <v>1590</v>
      </c>
      <c r="I179" s="10">
        <v>1590</v>
      </c>
      <c r="J179" s="10">
        <f t="shared" si="11"/>
        <v>11130</v>
      </c>
      <c r="K179" s="22">
        <v>0</v>
      </c>
      <c r="L179" s="4">
        <f t="shared" si="12"/>
        <v>11130</v>
      </c>
      <c r="M179" s="11">
        <f t="shared" si="13"/>
        <v>0</v>
      </c>
    </row>
    <row r="180" spans="1:13" hidden="1" x14ac:dyDescent="0.25">
      <c r="A180" s="30" t="s">
        <v>12</v>
      </c>
      <c r="B180" s="31">
        <v>44968</v>
      </c>
      <c r="C180" s="12">
        <v>77507</v>
      </c>
      <c r="D180" s="8" t="s">
        <v>13</v>
      </c>
      <c r="E180" s="9" t="s">
        <v>14</v>
      </c>
      <c r="F180" s="9">
        <v>7</v>
      </c>
      <c r="G180" s="9">
        <v>0</v>
      </c>
      <c r="H180" s="10">
        <v>1735</v>
      </c>
      <c r="I180" s="10">
        <v>1735</v>
      </c>
      <c r="J180" s="10">
        <f t="shared" si="11"/>
        <v>12145</v>
      </c>
      <c r="K180" s="22">
        <v>0</v>
      </c>
      <c r="L180" s="4">
        <f t="shared" si="12"/>
        <v>12145</v>
      </c>
      <c r="M180" s="11">
        <f t="shared" si="13"/>
        <v>0</v>
      </c>
    </row>
    <row r="181" spans="1:13" hidden="1" x14ac:dyDescent="0.25">
      <c r="A181" s="30" t="s">
        <v>12</v>
      </c>
      <c r="B181" s="31">
        <v>44968</v>
      </c>
      <c r="C181" s="12">
        <v>77506</v>
      </c>
      <c r="D181" s="8" t="s">
        <v>13</v>
      </c>
      <c r="E181" s="9" t="s">
        <v>25</v>
      </c>
      <c r="F181" s="9">
        <v>4.5</v>
      </c>
      <c r="G181" s="9">
        <v>4.5</v>
      </c>
      <c r="H181" s="10">
        <f>1590+264</f>
        <v>1854</v>
      </c>
      <c r="I181" s="10">
        <v>1590</v>
      </c>
      <c r="J181" s="10">
        <f t="shared" si="11"/>
        <v>8343</v>
      </c>
      <c r="K181" s="22">
        <v>0</v>
      </c>
      <c r="L181" s="4">
        <f t="shared" si="12"/>
        <v>8343</v>
      </c>
      <c r="M181" s="11">
        <f t="shared" si="13"/>
        <v>0</v>
      </c>
    </row>
    <row r="182" spans="1:13" hidden="1" x14ac:dyDescent="0.25">
      <c r="A182" s="30" t="s">
        <v>12</v>
      </c>
      <c r="B182" s="31">
        <v>44968</v>
      </c>
      <c r="C182" s="12">
        <v>77502</v>
      </c>
      <c r="D182" s="8" t="s">
        <v>30</v>
      </c>
      <c r="E182" s="9" t="s">
        <v>15</v>
      </c>
      <c r="F182" s="9">
        <v>5.5</v>
      </c>
      <c r="G182" s="9">
        <v>0</v>
      </c>
      <c r="H182" s="10">
        <v>1590</v>
      </c>
      <c r="I182" s="10">
        <v>1590</v>
      </c>
      <c r="J182" s="10">
        <f t="shared" si="11"/>
        <v>8745</v>
      </c>
      <c r="K182" s="22">
        <f t="shared" si="14"/>
        <v>1399.2</v>
      </c>
      <c r="L182" s="4">
        <f t="shared" si="12"/>
        <v>0</v>
      </c>
      <c r="M182" s="11">
        <f t="shared" si="13"/>
        <v>10144.200000000001</v>
      </c>
    </row>
    <row r="183" spans="1:13" hidden="1" x14ac:dyDescent="0.25">
      <c r="A183" s="30" t="s">
        <v>12</v>
      </c>
      <c r="B183" s="31">
        <v>44968</v>
      </c>
      <c r="C183" s="12">
        <v>77501</v>
      </c>
      <c r="D183" s="8" t="s">
        <v>30</v>
      </c>
      <c r="E183" s="9" t="s">
        <v>23</v>
      </c>
      <c r="F183" s="9">
        <v>8.5</v>
      </c>
      <c r="G183" s="9">
        <v>10</v>
      </c>
      <c r="H183" s="10">
        <f>15670.52/F183</f>
        <v>1843.5905882352943</v>
      </c>
      <c r="I183" s="10">
        <v>1533</v>
      </c>
      <c r="J183" s="10">
        <f t="shared" si="11"/>
        <v>15670.52</v>
      </c>
      <c r="K183" s="22">
        <f t="shared" si="14"/>
        <v>2507.2832000000003</v>
      </c>
      <c r="L183" s="4">
        <f t="shared" si="12"/>
        <v>0</v>
      </c>
      <c r="M183" s="11">
        <f t="shared" si="13"/>
        <v>18177.803200000002</v>
      </c>
    </row>
    <row r="184" spans="1:13" hidden="1" x14ac:dyDescent="0.25">
      <c r="A184" s="30" t="s">
        <v>12</v>
      </c>
      <c r="B184" s="31">
        <v>44968</v>
      </c>
      <c r="C184" s="12">
        <v>77528</v>
      </c>
      <c r="D184" s="8" t="s">
        <v>13</v>
      </c>
      <c r="E184" s="9" t="s">
        <v>25</v>
      </c>
      <c r="F184" s="9">
        <v>5.5</v>
      </c>
      <c r="G184" s="9">
        <v>5.5</v>
      </c>
      <c r="H184" s="10">
        <f>1590+264</f>
        <v>1854</v>
      </c>
      <c r="I184" s="10">
        <v>1590</v>
      </c>
      <c r="J184" s="10">
        <f t="shared" ref="J184:J247" si="17">+H184*F184</f>
        <v>10197</v>
      </c>
      <c r="K184" s="22">
        <v>0</v>
      </c>
      <c r="L184" s="4">
        <f t="shared" ref="L184:L247" si="18">IF(K184&gt;0,0,J184)</f>
        <v>10197</v>
      </c>
      <c r="M184" s="11">
        <f t="shared" ref="M184:M247" si="19">IF(K184=0,0,L184+J184+K184)</f>
        <v>0</v>
      </c>
    </row>
    <row r="185" spans="1:13" hidden="1" x14ac:dyDescent="0.25">
      <c r="A185" s="30" t="s">
        <v>22</v>
      </c>
      <c r="B185" s="31">
        <v>44968</v>
      </c>
      <c r="C185" s="12">
        <v>77508</v>
      </c>
      <c r="D185" s="8" t="s">
        <v>13</v>
      </c>
      <c r="E185" s="9" t="s">
        <v>15</v>
      </c>
      <c r="F185" s="9">
        <v>13</v>
      </c>
      <c r="G185" s="9">
        <v>0</v>
      </c>
      <c r="H185" s="10">
        <v>1590</v>
      </c>
      <c r="I185" s="10">
        <v>1590</v>
      </c>
      <c r="J185" s="10">
        <f t="shared" si="17"/>
        <v>20670</v>
      </c>
      <c r="K185" s="22">
        <v>0</v>
      </c>
      <c r="L185" s="4">
        <f t="shared" si="18"/>
        <v>20670</v>
      </c>
      <c r="M185" s="11">
        <f t="shared" si="19"/>
        <v>0</v>
      </c>
    </row>
    <row r="186" spans="1:13" hidden="1" x14ac:dyDescent="0.25">
      <c r="A186" s="30" t="s">
        <v>22</v>
      </c>
      <c r="B186" s="31">
        <v>44968</v>
      </c>
      <c r="C186" s="12">
        <v>77511</v>
      </c>
      <c r="D186" s="8" t="s">
        <v>13</v>
      </c>
      <c r="E186" s="9" t="s">
        <v>15</v>
      </c>
      <c r="F186" s="9">
        <v>7</v>
      </c>
      <c r="G186" s="9">
        <v>0</v>
      </c>
      <c r="H186" s="10">
        <v>1590</v>
      </c>
      <c r="I186" s="10">
        <v>1590</v>
      </c>
      <c r="J186" s="10">
        <f t="shared" si="17"/>
        <v>11130</v>
      </c>
      <c r="K186" s="22">
        <v>0</v>
      </c>
      <c r="L186" s="4">
        <f t="shared" si="18"/>
        <v>11130</v>
      </c>
      <c r="M186" s="11">
        <f t="shared" si="19"/>
        <v>0</v>
      </c>
    </row>
    <row r="187" spans="1:13" hidden="1" x14ac:dyDescent="0.25">
      <c r="A187" s="30" t="s">
        <v>22</v>
      </c>
      <c r="B187" s="31">
        <v>44968</v>
      </c>
      <c r="C187" s="12">
        <v>77509</v>
      </c>
      <c r="D187" s="8" t="s">
        <v>21</v>
      </c>
      <c r="E187" s="9" t="s">
        <v>15</v>
      </c>
      <c r="F187" s="9">
        <v>14</v>
      </c>
      <c r="G187" s="9">
        <v>0</v>
      </c>
      <c r="H187" s="10">
        <v>1555</v>
      </c>
      <c r="I187" s="10">
        <v>1555</v>
      </c>
      <c r="J187" s="10">
        <f t="shared" si="17"/>
        <v>21770</v>
      </c>
      <c r="K187" s="22">
        <f t="shared" ref="K187:K190" si="20">+J187*0.16</f>
        <v>3483.2000000000003</v>
      </c>
      <c r="L187" s="4">
        <f t="shared" si="18"/>
        <v>0</v>
      </c>
      <c r="M187" s="11">
        <f t="shared" si="19"/>
        <v>25253.200000000001</v>
      </c>
    </row>
    <row r="188" spans="1:13" hidden="1" x14ac:dyDescent="0.25">
      <c r="A188" s="30" t="s">
        <v>22</v>
      </c>
      <c r="B188" s="31">
        <v>44968</v>
      </c>
      <c r="C188" s="12">
        <v>77512</v>
      </c>
      <c r="D188" s="8" t="s">
        <v>13</v>
      </c>
      <c r="E188" s="9" t="s">
        <v>14</v>
      </c>
      <c r="F188" s="9">
        <v>11</v>
      </c>
      <c r="G188" s="9">
        <v>0</v>
      </c>
      <c r="H188" s="10">
        <v>1848</v>
      </c>
      <c r="I188" s="10">
        <v>1735</v>
      </c>
      <c r="J188" s="10">
        <f t="shared" si="17"/>
        <v>20328</v>
      </c>
      <c r="K188" s="22">
        <f t="shared" si="20"/>
        <v>3252.48</v>
      </c>
      <c r="L188" s="4">
        <f t="shared" si="18"/>
        <v>0</v>
      </c>
      <c r="M188" s="11">
        <f t="shared" si="19"/>
        <v>23580.48</v>
      </c>
    </row>
    <row r="189" spans="1:13" hidden="1" x14ac:dyDescent="0.25">
      <c r="A189" s="30" t="s">
        <v>24</v>
      </c>
      <c r="B189" s="31">
        <v>44968</v>
      </c>
      <c r="C189" s="12">
        <v>77504</v>
      </c>
      <c r="D189" s="8" t="s">
        <v>13</v>
      </c>
      <c r="E189" s="9" t="s">
        <v>14</v>
      </c>
      <c r="F189" s="9">
        <v>18</v>
      </c>
      <c r="G189" s="9">
        <v>0</v>
      </c>
      <c r="H189" s="10">
        <v>1848</v>
      </c>
      <c r="I189" s="10">
        <v>1735</v>
      </c>
      <c r="J189" s="10">
        <f t="shared" si="17"/>
        <v>33264</v>
      </c>
      <c r="K189" s="22">
        <f t="shared" si="20"/>
        <v>5322.24</v>
      </c>
      <c r="L189" s="4">
        <f t="shared" si="18"/>
        <v>0</v>
      </c>
      <c r="M189" s="11">
        <f t="shared" si="19"/>
        <v>38586.239999999998</v>
      </c>
    </row>
    <row r="190" spans="1:13" hidden="1" x14ac:dyDescent="0.25">
      <c r="A190" s="30" t="s">
        <v>24</v>
      </c>
      <c r="B190" s="31">
        <v>44968</v>
      </c>
      <c r="C190" s="12">
        <v>77503</v>
      </c>
      <c r="D190" s="8" t="s">
        <v>13</v>
      </c>
      <c r="E190" s="9" t="s">
        <v>14</v>
      </c>
      <c r="F190" s="9">
        <v>63</v>
      </c>
      <c r="G190" s="9">
        <v>0</v>
      </c>
      <c r="H190" s="10">
        <v>1935</v>
      </c>
      <c r="I190" s="10">
        <v>1735</v>
      </c>
      <c r="J190" s="10">
        <f t="shared" si="17"/>
        <v>121905</v>
      </c>
      <c r="K190" s="22">
        <f t="shared" si="20"/>
        <v>19504.8</v>
      </c>
      <c r="L190" s="4">
        <f t="shared" si="18"/>
        <v>0</v>
      </c>
      <c r="M190" s="11">
        <f t="shared" si="19"/>
        <v>141409.79999999999</v>
      </c>
    </row>
    <row r="191" spans="1:13" hidden="1" x14ac:dyDescent="0.25">
      <c r="A191" s="30" t="s">
        <v>24</v>
      </c>
      <c r="B191" s="31">
        <v>44968</v>
      </c>
      <c r="C191" s="12">
        <v>77505</v>
      </c>
      <c r="D191" s="8" t="s">
        <v>13</v>
      </c>
      <c r="E191" s="9" t="s">
        <v>25</v>
      </c>
      <c r="F191" s="9">
        <v>4.5</v>
      </c>
      <c r="G191" s="9">
        <v>4.5</v>
      </c>
      <c r="H191" s="10">
        <v>1854</v>
      </c>
      <c r="I191" s="10">
        <v>1590</v>
      </c>
      <c r="J191" s="10">
        <f t="shared" si="17"/>
        <v>8343</v>
      </c>
      <c r="K191" s="22">
        <v>0</v>
      </c>
      <c r="L191" s="4">
        <f t="shared" si="18"/>
        <v>8343</v>
      </c>
      <c r="M191" s="11">
        <f t="shared" si="19"/>
        <v>0</v>
      </c>
    </row>
    <row r="192" spans="1:13" hidden="1" x14ac:dyDescent="0.25">
      <c r="A192" s="30" t="s">
        <v>12</v>
      </c>
      <c r="B192" s="31">
        <v>44970</v>
      </c>
      <c r="C192" s="12">
        <v>77446</v>
      </c>
      <c r="D192" s="8" t="s">
        <v>21</v>
      </c>
      <c r="E192" s="9" t="s">
        <v>25</v>
      </c>
      <c r="F192" s="9">
        <v>8</v>
      </c>
      <c r="G192" s="9">
        <v>8</v>
      </c>
      <c r="H192" s="10">
        <f>1555+243</f>
        <v>1798</v>
      </c>
      <c r="I192" s="10">
        <v>1555</v>
      </c>
      <c r="J192" s="10">
        <f t="shared" si="17"/>
        <v>14384</v>
      </c>
      <c r="K192" s="22">
        <f t="shared" ref="K192:K247" si="21">+J192*0.16</f>
        <v>2301.44</v>
      </c>
      <c r="L192" s="4">
        <f t="shared" si="18"/>
        <v>0</v>
      </c>
      <c r="M192" s="11">
        <f t="shared" si="19"/>
        <v>16685.439999999999</v>
      </c>
    </row>
    <row r="193" spans="1:13" hidden="1" x14ac:dyDescent="0.25">
      <c r="A193" s="30" t="s">
        <v>12</v>
      </c>
      <c r="B193" s="31">
        <v>44970</v>
      </c>
      <c r="C193" s="12">
        <v>77518</v>
      </c>
      <c r="D193" s="8" t="s">
        <v>21</v>
      </c>
      <c r="E193" s="9" t="s">
        <v>15</v>
      </c>
      <c r="F193" s="9">
        <v>5</v>
      </c>
      <c r="G193" s="9">
        <v>0</v>
      </c>
      <c r="H193" s="10">
        <v>1555</v>
      </c>
      <c r="I193" s="10">
        <v>1555</v>
      </c>
      <c r="J193" s="10">
        <f t="shared" si="17"/>
        <v>7775</v>
      </c>
      <c r="K193" s="22">
        <f t="shared" si="21"/>
        <v>1244</v>
      </c>
      <c r="L193" s="4">
        <f t="shared" si="18"/>
        <v>0</v>
      </c>
      <c r="M193" s="11">
        <f t="shared" si="19"/>
        <v>9019</v>
      </c>
    </row>
    <row r="194" spans="1:13" hidden="1" x14ac:dyDescent="0.25">
      <c r="A194" s="30" t="s">
        <v>12</v>
      </c>
      <c r="B194" s="31">
        <v>44970</v>
      </c>
      <c r="C194" s="12">
        <v>77517</v>
      </c>
      <c r="D194" s="8" t="s">
        <v>21</v>
      </c>
      <c r="E194" s="9" t="s">
        <v>15</v>
      </c>
      <c r="F194" s="9">
        <v>6</v>
      </c>
      <c r="G194" s="9">
        <v>0</v>
      </c>
      <c r="H194" s="10">
        <v>1555</v>
      </c>
      <c r="I194" s="10">
        <v>1555</v>
      </c>
      <c r="J194" s="10">
        <f t="shared" si="17"/>
        <v>9330</v>
      </c>
      <c r="K194" s="22">
        <f t="shared" si="21"/>
        <v>1492.8</v>
      </c>
      <c r="L194" s="4">
        <f t="shared" si="18"/>
        <v>0</v>
      </c>
      <c r="M194" s="11">
        <f t="shared" si="19"/>
        <v>10822.8</v>
      </c>
    </row>
    <row r="195" spans="1:13" hidden="1" x14ac:dyDescent="0.25">
      <c r="A195" s="30" t="s">
        <v>12</v>
      </c>
      <c r="B195" s="31">
        <v>44970</v>
      </c>
      <c r="C195" s="12">
        <v>77300</v>
      </c>
      <c r="D195" s="8" t="s">
        <v>21</v>
      </c>
      <c r="E195" s="9" t="s">
        <v>15</v>
      </c>
      <c r="F195" s="9">
        <v>4</v>
      </c>
      <c r="G195" s="9">
        <v>0</v>
      </c>
      <c r="H195" s="10">
        <v>1555</v>
      </c>
      <c r="I195" s="10">
        <v>1555</v>
      </c>
      <c r="J195" s="10">
        <f t="shared" si="17"/>
        <v>6220</v>
      </c>
      <c r="K195" s="22">
        <f t="shared" si="21"/>
        <v>995.2</v>
      </c>
      <c r="L195" s="4">
        <f t="shared" si="18"/>
        <v>0</v>
      </c>
      <c r="M195" s="11">
        <f t="shared" si="19"/>
        <v>7215.2</v>
      </c>
    </row>
    <row r="196" spans="1:13" hidden="1" x14ac:dyDescent="0.25">
      <c r="A196" s="30" t="s">
        <v>12</v>
      </c>
      <c r="B196" s="31">
        <v>44970</v>
      </c>
      <c r="C196" s="12">
        <v>77534</v>
      </c>
      <c r="D196" s="8" t="s">
        <v>13</v>
      </c>
      <c r="E196" s="9" t="s">
        <v>15</v>
      </c>
      <c r="F196" s="9">
        <v>10.5</v>
      </c>
      <c r="G196" s="9">
        <v>0</v>
      </c>
      <c r="H196" s="10">
        <v>1640</v>
      </c>
      <c r="I196" s="10">
        <v>1640</v>
      </c>
      <c r="J196" s="10">
        <f t="shared" si="17"/>
        <v>17220</v>
      </c>
      <c r="K196" s="22">
        <f t="shared" si="21"/>
        <v>2755.2000000000003</v>
      </c>
      <c r="L196" s="4">
        <f t="shared" si="18"/>
        <v>0</v>
      </c>
      <c r="M196" s="11">
        <f t="shared" si="19"/>
        <v>19975.2</v>
      </c>
    </row>
    <row r="197" spans="1:13" hidden="1" x14ac:dyDescent="0.25">
      <c r="A197" s="30" t="s">
        <v>12</v>
      </c>
      <c r="B197" s="31">
        <v>44970</v>
      </c>
      <c r="C197" s="12">
        <v>77536</v>
      </c>
      <c r="D197" s="8" t="s">
        <v>13</v>
      </c>
      <c r="E197" s="9" t="s">
        <v>15</v>
      </c>
      <c r="F197" s="9">
        <v>4</v>
      </c>
      <c r="G197" s="9">
        <v>0</v>
      </c>
      <c r="H197" s="10">
        <v>1640</v>
      </c>
      <c r="I197" s="10">
        <v>1640</v>
      </c>
      <c r="J197" s="10">
        <f t="shared" si="17"/>
        <v>6560</v>
      </c>
      <c r="K197" s="22">
        <f t="shared" si="21"/>
        <v>1049.5999999999999</v>
      </c>
      <c r="L197" s="4">
        <f t="shared" si="18"/>
        <v>0</v>
      </c>
      <c r="M197" s="11">
        <f t="shared" si="19"/>
        <v>7609.6</v>
      </c>
    </row>
    <row r="198" spans="1:13" hidden="1" x14ac:dyDescent="0.25">
      <c r="A198" s="30" t="s">
        <v>12</v>
      </c>
      <c r="B198" s="31">
        <v>44970</v>
      </c>
      <c r="C198" s="12">
        <v>77587</v>
      </c>
      <c r="D198" s="8" t="s">
        <v>13</v>
      </c>
      <c r="E198" s="9" t="s">
        <v>15</v>
      </c>
      <c r="F198" s="9">
        <v>14</v>
      </c>
      <c r="G198" s="9">
        <v>0</v>
      </c>
      <c r="H198" s="10">
        <v>1590</v>
      </c>
      <c r="I198" s="10">
        <v>1590</v>
      </c>
      <c r="J198" s="10">
        <f t="shared" si="17"/>
        <v>22260</v>
      </c>
      <c r="K198" s="22">
        <v>0</v>
      </c>
      <c r="L198" s="4">
        <f t="shared" si="18"/>
        <v>22260</v>
      </c>
      <c r="M198" s="11">
        <f t="shared" si="19"/>
        <v>0</v>
      </c>
    </row>
    <row r="199" spans="1:13" hidden="1" x14ac:dyDescent="0.25">
      <c r="A199" s="30" t="s">
        <v>12</v>
      </c>
      <c r="B199" s="31">
        <v>44970</v>
      </c>
      <c r="C199" s="12">
        <v>77588</v>
      </c>
      <c r="D199" s="8" t="s">
        <v>13</v>
      </c>
      <c r="E199" s="9" t="s">
        <v>15</v>
      </c>
      <c r="F199" s="9">
        <v>21</v>
      </c>
      <c r="G199" s="9">
        <v>0</v>
      </c>
      <c r="H199" s="10">
        <v>1590</v>
      </c>
      <c r="I199" s="10">
        <v>1590</v>
      </c>
      <c r="J199" s="10">
        <f t="shared" si="17"/>
        <v>33390</v>
      </c>
      <c r="K199" s="22">
        <v>0</v>
      </c>
      <c r="L199" s="4">
        <f t="shared" si="18"/>
        <v>33390</v>
      </c>
      <c r="M199" s="11">
        <f t="shared" si="19"/>
        <v>0</v>
      </c>
    </row>
    <row r="200" spans="1:13" hidden="1" x14ac:dyDescent="0.25">
      <c r="A200" s="30" t="s">
        <v>12</v>
      </c>
      <c r="B200" s="31">
        <v>44970</v>
      </c>
      <c r="C200" s="12">
        <v>77589</v>
      </c>
      <c r="D200" s="8" t="s">
        <v>13</v>
      </c>
      <c r="E200" s="9" t="s">
        <v>15</v>
      </c>
      <c r="F200" s="9">
        <v>7</v>
      </c>
      <c r="G200" s="9">
        <v>0</v>
      </c>
      <c r="H200" s="10">
        <v>1590</v>
      </c>
      <c r="I200" s="10">
        <v>1590</v>
      </c>
      <c r="J200" s="10">
        <f t="shared" si="17"/>
        <v>11130</v>
      </c>
      <c r="K200" s="22">
        <v>0</v>
      </c>
      <c r="L200" s="4">
        <f t="shared" si="18"/>
        <v>11130</v>
      </c>
      <c r="M200" s="11">
        <f t="shared" si="19"/>
        <v>0</v>
      </c>
    </row>
    <row r="201" spans="1:13" hidden="1" x14ac:dyDescent="0.25">
      <c r="A201" s="30" t="s">
        <v>12</v>
      </c>
      <c r="B201" s="31">
        <v>44970</v>
      </c>
      <c r="C201" s="12">
        <v>77590</v>
      </c>
      <c r="D201" s="8" t="s">
        <v>13</v>
      </c>
      <c r="E201" s="9" t="s">
        <v>14</v>
      </c>
      <c r="F201" s="9">
        <v>7</v>
      </c>
      <c r="G201" s="9">
        <v>0</v>
      </c>
      <c r="H201" s="10">
        <v>1735</v>
      </c>
      <c r="I201" s="10">
        <v>1735</v>
      </c>
      <c r="J201" s="10">
        <f t="shared" si="17"/>
        <v>12145</v>
      </c>
      <c r="K201" s="22">
        <v>0</v>
      </c>
      <c r="L201" s="4">
        <f t="shared" si="18"/>
        <v>12145</v>
      </c>
      <c r="M201" s="11">
        <f t="shared" si="19"/>
        <v>0</v>
      </c>
    </row>
    <row r="202" spans="1:13" hidden="1" x14ac:dyDescent="0.25">
      <c r="A202" s="30" t="s">
        <v>12</v>
      </c>
      <c r="B202" s="31">
        <v>44970</v>
      </c>
      <c r="C202" s="12">
        <v>77515</v>
      </c>
      <c r="D202" s="8" t="s">
        <v>13</v>
      </c>
      <c r="E202" s="9" t="s">
        <v>14</v>
      </c>
      <c r="F202" s="9">
        <v>8.5</v>
      </c>
      <c r="G202" s="9">
        <v>0</v>
      </c>
      <c r="H202" s="10">
        <v>1735</v>
      </c>
      <c r="I202" s="10">
        <v>1735</v>
      </c>
      <c r="J202" s="10">
        <f t="shared" si="17"/>
        <v>14747.5</v>
      </c>
      <c r="K202" s="22">
        <f t="shared" si="21"/>
        <v>2359.6</v>
      </c>
      <c r="L202" s="4">
        <f t="shared" si="18"/>
        <v>0</v>
      </c>
      <c r="M202" s="11">
        <f t="shared" si="19"/>
        <v>17107.099999999999</v>
      </c>
    </row>
    <row r="203" spans="1:13" hidden="1" x14ac:dyDescent="0.25">
      <c r="A203" s="30" t="s">
        <v>12</v>
      </c>
      <c r="B203" s="31">
        <v>44970</v>
      </c>
      <c r="C203" s="12">
        <v>77604</v>
      </c>
      <c r="D203" s="8" t="s">
        <v>13</v>
      </c>
      <c r="E203" s="9" t="s">
        <v>25</v>
      </c>
      <c r="F203" s="9">
        <v>15</v>
      </c>
      <c r="G203" s="9">
        <v>15</v>
      </c>
      <c r="H203" s="10">
        <f>1590+264</f>
        <v>1854</v>
      </c>
      <c r="I203" s="10">
        <v>1590</v>
      </c>
      <c r="J203" s="10">
        <f t="shared" si="17"/>
        <v>27810</v>
      </c>
      <c r="K203" s="22">
        <v>0</v>
      </c>
      <c r="L203" s="4">
        <f t="shared" si="18"/>
        <v>27810</v>
      </c>
      <c r="M203" s="11">
        <f t="shared" si="19"/>
        <v>0</v>
      </c>
    </row>
    <row r="204" spans="1:13" hidden="1" x14ac:dyDescent="0.25">
      <c r="A204" s="30" t="s">
        <v>12</v>
      </c>
      <c r="B204" s="31">
        <v>44970</v>
      </c>
      <c r="C204" s="12">
        <v>77605</v>
      </c>
      <c r="D204" s="8" t="s">
        <v>13</v>
      </c>
      <c r="E204" s="9" t="s">
        <v>15</v>
      </c>
      <c r="F204" s="9">
        <v>7</v>
      </c>
      <c r="G204" s="9">
        <v>0</v>
      </c>
      <c r="H204" s="10">
        <v>1590</v>
      </c>
      <c r="I204" s="10">
        <v>1590</v>
      </c>
      <c r="J204" s="10">
        <f t="shared" si="17"/>
        <v>11130</v>
      </c>
      <c r="K204" s="22">
        <v>0</v>
      </c>
      <c r="L204" s="4">
        <f t="shared" si="18"/>
        <v>11130</v>
      </c>
      <c r="M204" s="11">
        <f t="shared" si="19"/>
        <v>0</v>
      </c>
    </row>
    <row r="205" spans="1:13" hidden="1" x14ac:dyDescent="0.25">
      <c r="A205" s="30" t="s">
        <v>12</v>
      </c>
      <c r="B205" s="31">
        <v>44970</v>
      </c>
      <c r="C205" s="12">
        <v>77606</v>
      </c>
      <c r="D205" s="8" t="s">
        <v>13</v>
      </c>
      <c r="E205" s="9" t="s">
        <v>15</v>
      </c>
      <c r="F205" s="9">
        <v>10.5</v>
      </c>
      <c r="G205" s="9">
        <v>0</v>
      </c>
      <c r="H205" s="10">
        <v>1708</v>
      </c>
      <c r="I205" s="10">
        <v>1590</v>
      </c>
      <c r="J205" s="10">
        <f t="shared" si="17"/>
        <v>17934</v>
      </c>
      <c r="K205" s="22">
        <f t="shared" si="21"/>
        <v>2869.44</v>
      </c>
      <c r="L205" s="4">
        <f t="shared" si="18"/>
        <v>0</v>
      </c>
      <c r="M205" s="11">
        <f t="shared" si="19"/>
        <v>20803.439999999999</v>
      </c>
    </row>
    <row r="206" spans="1:13" hidden="1" x14ac:dyDescent="0.25">
      <c r="A206" s="30" t="s">
        <v>22</v>
      </c>
      <c r="B206" s="31">
        <v>44970</v>
      </c>
      <c r="C206" s="12">
        <v>77513</v>
      </c>
      <c r="D206" s="8" t="s">
        <v>13</v>
      </c>
      <c r="E206" s="9" t="s">
        <v>33</v>
      </c>
      <c r="F206" s="9">
        <v>23.5</v>
      </c>
      <c r="G206" s="9">
        <v>23.5</v>
      </c>
      <c r="H206" s="10">
        <v>1999</v>
      </c>
      <c r="I206" s="10">
        <v>1735</v>
      </c>
      <c r="J206" s="10">
        <f t="shared" si="17"/>
        <v>46976.5</v>
      </c>
      <c r="K206" s="22">
        <v>0</v>
      </c>
      <c r="L206" s="4">
        <f t="shared" si="18"/>
        <v>46976.5</v>
      </c>
      <c r="M206" s="11">
        <f t="shared" si="19"/>
        <v>0</v>
      </c>
    </row>
    <row r="207" spans="1:13" hidden="1" x14ac:dyDescent="0.25">
      <c r="A207" s="30" t="s">
        <v>22</v>
      </c>
      <c r="B207" s="31">
        <v>44970</v>
      </c>
      <c r="C207" s="12">
        <v>77586</v>
      </c>
      <c r="D207" s="8" t="s">
        <v>13</v>
      </c>
      <c r="E207" s="9" t="s">
        <v>33</v>
      </c>
      <c r="F207" s="9">
        <v>10.5</v>
      </c>
      <c r="G207" s="9">
        <v>10.5</v>
      </c>
      <c r="H207" s="10">
        <v>1999</v>
      </c>
      <c r="I207" s="10">
        <v>1735</v>
      </c>
      <c r="J207" s="10">
        <f t="shared" si="17"/>
        <v>20989.5</v>
      </c>
      <c r="K207" s="22">
        <v>0</v>
      </c>
      <c r="L207" s="4">
        <f t="shared" si="18"/>
        <v>20989.5</v>
      </c>
      <c r="M207" s="11">
        <f t="shared" si="19"/>
        <v>0</v>
      </c>
    </row>
    <row r="208" spans="1:13" hidden="1" x14ac:dyDescent="0.25">
      <c r="A208" s="30" t="s">
        <v>22</v>
      </c>
      <c r="B208" s="31">
        <v>44970</v>
      </c>
      <c r="C208" s="12">
        <v>77521</v>
      </c>
      <c r="D208" s="8" t="s">
        <v>13</v>
      </c>
      <c r="E208" s="9" t="s">
        <v>23</v>
      </c>
      <c r="F208" s="9">
        <v>10</v>
      </c>
      <c r="G208" s="9">
        <v>0</v>
      </c>
      <c r="H208" s="10">
        <v>1683</v>
      </c>
      <c r="I208" s="10">
        <v>1533</v>
      </c>
      <c r="J208" s="10">
        <f t="shared" si="17"/>
        <v>16830</v>
      </c>
      <c r="K208" s="22">
        <f t="shared" ref="K208:K212" si="22">+J208*0.16</f>
        <v>2692.8</v>
      </c>
      <c r="L208" s="4">
        <f t="shared" si="18"/>
        <v>0</v>
      </c>
      <c r="M208" s="11">
        <f t="shared" si="19"/>
        <v>19522.8</v>
      </c>
    </row>
    <row r="209" spans="1:13" hidden="1" x14ac:dyDescent="0.25">
      <c r="A209" s="30" t="s">
        <v>22</v>
      </c>
      <c r="B209" s="31">
        <v>44970</v>
      </c>
      <c r="C209" s="12">
        <v>77522</v>
      </c>
      <c r="D209" s="8" t="s">
        <v>13</v>
      </c>
      <c r="E209" s="9" t="s">
        <v>14</v>
      </c>
      <c r="F209" s="9">
        <v>10</v>
      </c>
      <c r="G209" s="9">
        <v>0</v>
      </c>
      <c r="H209" s="10">
        <v>1848</v>
      </c>
      <c r="I209" s="10">
        <v>1735</v>
      </c>
      <c r="J209" s="10">
        <f t="shared" si="17"/>
        <v>18480</v>
      </c>
      <c r="K209" s="22">
        <f t="shared" si="22"/>
        <v>2956.8</v>
      </c>
      <c r="L209" s="4">
        <f t="shared" si="18"/>
        <v>0</v>
      </c>
      <c r="M209" s="11">
        <f t="shared" si="19"/>
        <v>21436.799999999999</v>
      </c>
    </row>
    <row r="210" spans="1:13" hidden="1" x14ac:dyDescent="0.25">
      <c r="A210" s="30" t="s">
        <v>22</v>
      </c>
      <c r="B210" s="31">
        <v>44970</v>
      </c>
      <c r="C210" s="12">
        <v>77523</v>
      </c>
      <c r="D210" s="8" t="s">
        <v>13</v>
      </c>
      <c r="E210" s="9" t="s">
        <v>14</v>
      </c>
      <c r="F210" s="9">
        <v>7</v>
      </c>
      <c r="G210" s="9">
        <v>0</v>
      </c>
      <c r="H210" s="10">
        <v>1848</v>
      </c>
      <c r="I210" s="10">
        <v>1735</v>
      </c>
      <c r="J210" s="10">
        <f t="shared" si="17"/>
        <v>12936</v>
      </c>
      <c r="K210" s="22">
        <f t="shared" si="22"/>
        <v>2069.7600000000002</v>
      </c>
      <c r="L210" s="4">
        <f t="shared" si="18"/>
        <v>0</v>
      </c>
      <c r="M210" s="11">
        <f t="shared" si="19"/>
        <v>15005.76</v>
      </c>
    </row>
    <row r="211" spans="1:13" hidden="1" x14ac:dyDescent="0.25">
      <c r="A211" s="30" t="s">
        <v>24</v>
      </c>
      <c r="B211" s="31">
        <v>44970</v>
      </c>
      <c r="C211" s="12">
        <v>77510</v>
      </c>
      <c r="D211" s="8" t="s">
        <v>21</v>
      </c>
      <c r="E211" s="9" t="s">
        <v>15</v>
      </c>
      <c r="F211" s="9">
        <v>14</v>
      </c>
      <c r="G211" s="9">
        <v>0</v>
      </c>
      <c r="H211" s="10">
        <v>1555</v>
      </c>
      <c r="I211" s="10">
        <v>1555</v>
      </c>
      <c r="J211" s="10">
        <f t="shared" si="17"/>
        <v>21770</v>
      </c>
      <c r="K211" s="22">
        <f t="shared" si="22"/>
        <v>3483.2000000000003</v>
      </c>
      <c r="L211" s="4">
        <f t="shared" si="18"/>
        <v>0</v>
      </c>
      <c r="M211" s="11">
        <f t="shared" si="19"/>
        <v>25253.200000000001</v>
      </c>
    </row>
    <row r="212" spans="1:13" hidden="1" x14ac:dyDescent="0.25">
      <c r="A212" s="30" t="s">
        <v>24</v>
      </c>
      <c r="B212" s="31">
        <v>44970</v>
      </c>
      <c r="C212" s="12">
        <v>77530</v>
      </c>
      <c r="D212" s="8" t="s">
        <v>13</v>
      </c>
      <c r="E212" s="9" t="s">
        <v>15</v>
      </c>
      <c r="F212" s="9">
        <v>6</v>
      </c>
      <c r="G212" s="9">
        <v>0</v>
      </c>
      <c r="H212" s="10">
        <v>1590</v>
      </c>
      <c r="I212" s="10">
        <v>1590</v>
      </c>
      <c r="J212" s="10">
        <f t="shared" si="17"/>
        <v>9540</v>
      </c>
      <c r="K212" s="22">
        <f t="shared" si="22"/>
        <v>1526.4</v>
      </c>
      <c r="L212" s="4">
        <f t="shared" si="18"/>
        <v>0</v>
      </c>
      <c r="M212" s="11">
        <f t="shared" si="19"/>
        <v>11066.4</v>
      </c>
    </row>
    <row r="213" spans="1:13" hidden="1" x14ac:dyDescent="0.25">
      <c r="A213" s="30" t="s">
        <v>24</v>
      </c>
      <c r="B213" s="31">
        <v>44970</v>
      </c>
      <c r="C213" s="12">
        <v>77370</v>
      </c>
      <c r="D213" s="8" t="s">
        <v>13</v>
      </c>
      <c r="E213" s="9" t="s">
        <v>15</v>
      </c>
      <c r="F213" s="9">
        <v>19.5</v>
      </c>
      <c r="G213" s="9">
        <v>0</v>
      </c>
      <c r="H213" s="10">
        <v>1590</v>
      </c>
      <c r="I213" s="10">
        <v>1590</v>
      </c>
      <c r="J213" s="10">
        <f t="shared" si="17"/>
        <v>31005</v>
      </c>
      <c r="K213" s="22">
        <v>0</v>
      </c>
      <c r="L213" s="4">
        <f t="shared" si="18"/>
        <v>31005</v>
      </c>
      <c r="M213" s="11">
        <f t="shared" si="19"/>
        <v>0</v>
      </c>
    </row>
    <row r="214" spans="1:13" hidden="1" x14ac:dyDescent="0.25">
      <c r="A214" s="30" t="s">
        <v>12</v>
      </c>
      <c r="B214" s="31">
        <v>44971</v>
      </c>
      <c r="C214" s="12">
        <v>77657</v>
      </c>
      <c r="D214" s="8" t="s">
        <v>13</v>
      </c>
      <c r="E214" s="9" t="s">
        <v>25</v>
      </c>
      <c r="F214" s="9">
        <v>7.5</v>
      </c>
      <c r="G214" s="9">
        <v>7.5</v>
      </c>
      <c r="H214" s="10">
        <f>1590+264</f>
        <v>1854</v>
      </c>
      <c r="I214" s="10">
        <v>1590</v>
      </c>
      <c r="J214" s="10">
        <f t="shared" si="17"/>
        <v>13905</v>
      </c>
      <c r="K214" s="22">
        <v>0</v>
      </c>
      <c r="L214" s="4">
        <f t="shared" si="18"/>
        <v>13905</v>
      </c>
      <c r="M214" s="11">
        <f t="shared" si="19"/>
        <v>0</v>
      </c>
    </row>
    <row r="215" spans="1:13" hidden="1" x14ac:dyDescent="0.25">
      <c r="A215" s="30" t="s">
        <v>12</v>
      </c>
      <c r="B215" s="31">
        <v>44971</v>
      </c>
      <c r="C215" s="12">
        <v>77520</v>
      </c>
      <c r="D215" s="8" t="s">
        <v>21</v>
      </c>
      <c r="E215" s="9" t="s">
        <v>15</v>
      </c>
      <c r="F215" s="9">
        <v>4</v>
      </c>
      <c r="G215" s="9">
        <v>0</v>
      </c>
      <c r="H215" s="10">
        <v>1555</v>
      </c>
      <c r="I215" s="10">
        <v>1555</v>
      </c>
      <c r="J215" s="10">
        <f t="shared" si="17"/>
        <v>6220</v>
      </c>
      <c r="K215" s="22">
        <f t="shared" si="21"/>
        <v>995.2</v>
      </c>
      <c r="L215" s="4">
        <f t="shared" si="18"/>
        <v>0</v>
      </c>
      <c r="M215" s="11">
        <f t="shared" si="19"/>
        <v>7215.2</v>
      </c>
    </row>
    <row r="216" spans="1:13" hidden="1" x14ac:dyDescent="0.25">
      <c r="A216" s="30" t="s">
        <v>12</v>
      </c>
      <c r="B216" s="31">
        <v>44971</v>
      </c>
      <c r="C216" s="12">
        <v>77516</v>
      </c>
      <c r="D216" s="8" t="s">
        <v>21</v>
      </c>
      <c r="E216" s="9" t="s">
        <v>25</v>
      </c>
      <c r="F216" s="9">
        <v>6.5</v>
      </c>
      <c r="G216" s="9">
        <v>6.5</v>
      </c>
      <c r="H216" s="10">
        <f>1555+243</f>
        <v>1798</v>
      </c>
      <c r="I216" s="10">
        <v>1555</v>
      </c>
      <c r="J216" s="10">
        <f t="shared" si="17"/>
        <v>11687</v>
      </c>
      <c r="K216" s="22">
        <f t="shared" si="21"/>
        <v>1869.92</v>
      </c>
      <c r="L216" s="4">
        <f t="shared" si="18"/>
        <v>0</v>
      </c>
      <c r="M216" s="11">
        <f t="shared" si="19"/>
        <v>13556.92</v>
      </c>
    </row>
    <row r="217" spans="1:13" hidden="1" x14ac:dyDescent="0.25">
      <c r="A217" s="30" t="s">
        <v>12</v>
      </c>
      <c r="B217" s="31">
        <v>44971</v>
      </c>
      <c r="C217" s="12">
        <v>77519</v>
      </c>
      <c r="D217" s="8" t="s">
        <v>21</v>
      </c>
      <c r="E217" s="9" t="s">
        <v>15</v>
      </c>
      <c r="F217" s="9">
        <v>6</v>
      </c>
      <c r="G217" s="9">
        <v>0</v>
      </c>
      <c r="H217" s="10">
        <v>1555</v>
      </c>
      <c r="I217" s="10">
        <v>1555</v>
      </c>
      <c r="J217" s="10">
        <f t="shared" si="17"/>
        <v>9330</v>
      </c>
      <c r="K217" s="22">
        <f t="shared" si="21"/>
        <v>1492.8</v>
      </c>
      <c r="L217" s="4">
        <f t="shared" si="18"/>
        <v>0</v>
      </c>
      <c r="M217" s="11">
        <f t="shared" si="19"/>
        <v>10822.8</v>
      </c>
    </row>
    <row r="218" spans="1:13" hidden="1" x14ac:dyDescent="0.25">
      <c r="A218" s="30" t="s">
        <v>12</v>
      </c>
      <c r="B218" s="31">
        <v>44971</v>
      </c>
      <c r="C218" s="12">
        <v>77602</v>
      </c>
      <c r="D218" s="8" t="s">
        <v>13</v>
      </c>
      <c r="E218" s="9" t="s">
        <v>14</v>
      </c>
      <c r="F218" s="9">
        <v>9.5</v>
      </c>
      <c r="G218" s="9">
        <v>0</v>
      </c>
      <c r="H218" s="10">
        <v>1735</v>
      </c>
      <c r="I218" s="10">
        <v>1735</v>
      </c>
      <c r="J218" s="10">
        <f t="shared" si="17"/>
        <v>16482.5</v>
      </c>
      <c r="K218" s="22">
        <f t="shared" si="21"/>
        <v>2637.2000000000003</v>
      </c>
      <c r="L218" s="4">
        <f t="shared" si="18"/>
        <v>0</v>
      </c>
      <c r="M218" s="11">
        <f t="shared" si="19"/>
        <v>19119.7</v>
      </c>
    </row>
    <row r="219" spans="1:13" hidden="1" x14ac:dyDescent="0.25">
      <c r="A219" s="30" t="s">
        <v>12</v>
      </c>
      <c r="B219" s="31">
        <v>44971</v>
      </c>
      <c r="C219" s="12">
        <v>77535</v>
      </c>
      <c r="D219" s="8" t="s">
        <v>30</v>
      </c>
      <c r="E219" s="9" t="s">
        <v>23</v>
      </c>
      <c r="F219" s="9">
        <v>12.5</v>
      </c>
      <c r="G219" s="9">
        <v>12.5</v>
      </c>
      <c r="H219" s="10">
        <f>1533+264</f>
        <v>1797</v>
      </c>
      <c r="I219" s="10">
        <v>1533</v>
      </c>
      <c r="J219" s="10">
        <f t="shared" si="17"/>
        <v>22462.5</v>
      </c>
      <c r="K219" s="22">
        <f t="shared" si="21"/>
        <v>3594</v>
      </c>
      <c r="L219" s="4">
        <f t="shared" si="18"/>
        <v>0</v>
      </c>
      <c r="M219" s="11">
        <f t="shared" si="19"/>
        <v>26056.5</v>
      </c>
    </row>
    <row r="220" spans="1:13" hidden="1" x14ac:dyDescent="0.25">
      <c r="A220" s="30" t="s">
        <v>12</v>
      </c>
      <c r="B220" s="31">
        <v>44971</v>
      </c>
      <c r="C220" s="19">
        <v>77444</v>
      </c>
      <c r="D220" s="8" t="s">
        <v>18</v>
      </c>
      <c r="E220" s="9" t="s">
        <v>16</v>
      </c>
      <c r="F220" s="9">
        <v>13</v>
      </c>
      <c r="G220" s="9">
        <v>13</v>
      </c>
      <c r="H220" s="10">
        <f>1648+264</f>
        <v>1912</v>
      </c>
      <c r="I220" s="10">
        <v>1648</v>
      </c>
      <c r="J220" s="10">
        <f t="shared" si="17"/>
        <v>24856</v>
      </c>
      <c r="K220" s="22">
        <f t="shared" si="21"/>
        <v>3976.96</v>
      </c>
      <c r="L220" s="4">
        <f t="shared" si="18"/>
        <v>0</v>
      </c>
      <c r="M220" s="11">
        <f t="shared" si="19"/>
        <v>28832.959999999999</v>
      </c>
    </row>
    <row r="221" spans="1:13" hidden="1" x14ac:dyDescent="0.25">
      <c r="A221" s="30" t="s">
        <v>12</v>
      </c>
      <c r="B221" s="31">
        <v>44971</v>
      </c>
      <c r="C221" s="12">
        <v>77596</v>
      </c>
      <c r="D221" s="8" t="s">
        <v>13</v>
      </c>
      <c r="E221" s="9" t="s">
        <v>25</v>
      </c>
      <c r="F221" s="9">
        <v>6.5</v>
      </c>
      <c r="G221" s="9">
        <v>6.5</v>
      </c>
      <c r="H221" s="10">
        <f>1590+264</f>
        <v>1854</v>
      </c>
      <c r="I221" s="10">
        <v>1590</v>
      </c>
      <c r="J221" s="10">
        <f t="shared" si="17"/>
        <v>12051</v>
      </c>
      <c r="K221" s="22">
        <v>0</v>
      </c>
      <c r="L221" s="4">
        <f t="shared" si="18"/>
        <v>12051</v>
      </c>
      <c r="M221" s="11">
        <f t="shared" si="19"/>
        <v>0</v>
      </c>
    </row>
    <row r="222" spans="1:13" hidden="1" x14ac:dyDescent="0.25">
      <c r="A222" s="30" t="s">
        <v>12</v>
      </c>
      <c r="B222" s="31">
        <v>44971</v>
      </c>
      <c r="C222" s="12">
        <v>77596</v>
      </c>
      <c r="D222" s="8" t="s">
        <v>13</v>
      </c>
      <c r="E222" s="9" t="s">
        <v>14</v>
      </c>
      <c r="F222" s="9">
        <v>19.5</v>
      </c>
      <c r="G222" s="9">
        <v>0</v>
      </c>
      <c r="H222" s="10">
        <v>1735</v>
      </c>
      <c r="I222" s="10">
        <v>1735</v>
      </c>
      <c r="J222" s="10">
        <f t="shared" si="17"/>
        <v>33832.5</v>
      </c>
      <c r="K222" s="22">
        <v>0</v>
      </c>
      <c r="L222" s="4">
        <f t="shared" si="18"/>
        <v>33832.5</v>
      </c>
      <c r="M222" s="11">
        <f t="shared" si="19"/>
        <v>0</v>
      </c>
    </row>
    <row r="223" spans="1:13" hidden="1" x14ac:dyDescent="0.25">
      <c r="A223" s="30" t="s">
        <v>12</v>
      </c>
      <c r="B223" s="31">
        <v>44971</v>
      </c>
      <c r="C223" s="19">
        <v>77531</v>
      </c>
      <c r="D223" s="8" t="s">
        <v>18</v>
      </c>
      <c r="E223" s="9" t="s">
        <v>16</v>
      </c>
      <c r="F223" s="9">
        <v>10.5</v>
      </c>
      <c r="G223" s="9">
        <v>10.5</v>
      </c>
      <c r="H223" s="10">
        <f>1648+264</f>
        <v>1912</v>
      </c>
      <c r="I223" s="10">
        <v>1648</v>
      </c>
      <c r="J223" s="10">
        <f t="shared" si="17"/>
        <v>20076</v>
      </c>
      <c r="K223" s="22">
        <f t="shared" si="21"/>
        <v>3212.16</v>
      </c>
      <c r="L223" s="4">
        <f t="shared" si="18"/>
        <v>0</v>
      </c>
      <c r="M223" s="11">
        <f t="shared" si="19"/>
        <v>23288.16</v>
      </c>
    </row>
    <row r="224" spans="1:13" hidden="1" x14ac:dyDescent="0.25">
      <c r="A224" s="30" t="s">
        <v>12</v>
      </c>
      <c r="B224" s="31">
        <v>44971</v>
      </c>
      <c r="C224" s="19">
        <v>77537</v>
      </c>
      <c r="D224" s="8" t="s">
        <v>13</v>
      </c>
      <c r="E224" s="9" t="s">
        <v>14</v>
      </c>
      <c r="F224" s="9">
        <v>12</v>
      </c>
      <c r="G224" s="9">
        <v>0</v>
      </c>
      <c r="H224" s="10">
        <v>1735</v>
      </c>
      <c r="I224" s="10">
        <v>1735</v>
      </c>
      <c r="J224" s="10">
        <f t="shared" si="17"/>
        <v>20820</v>
      </c>
      <c r="K224" s="22">
        <f t="shared" si="21"/>
        <v>3331.2000000000003</v>
      </c>
      <c r="L224" s="4">
        <f t="shared" si="18"/>
        <v>0</v>
      </c>
      <c r="M224" s="11">
        <f t="shared" si="19"/>
        <v>24151.200000000001</v>
      </c>
    </row>
    <row r="225" spans="1:13" hidden="1" x14ac:dyDescent="0.25">
      <c r="A225" s="30" t="s">
        <v>12</v>
      </c>
      <c r="B225" s="31">
        <v>44971</v>
      </c>
      <c r="C225" s="19">
        <v>77603</v>
      </c>
      <c r="D225" s="8" t="s">
        <v>13</v>
      </c>
      <c r="E225" s="9" t="s">
        <v>15</v>
      </c>
      <c r="F225" s="9">
        <v>47.5</v>
      </c>
      <c r="G225" s="9">
        <v>0</v>
      </c>
      <c r="H225" s="10">
        <v>1590</v>
      </c>
      <c r="I225" s="10">
        <v>1590</v>
      </c>
      <c r="J225" s="10">
        <f t="shared" si="17"/>
        <v>75525</v>
      </c>
      <c r="K225" s="22">
        <v>0</v>
      </c>
      <c r="L225" s="4">
        <f t="shared" si="18"/>
        <v>75525</v>
      </c>
      <c r="M225" s="11">
        <f t="shared" si="19"/>
        <v>0</v>
      </c>
    </row>
    <row r="226" spans="1:13" hidden="1" x14ac:dyDescent="0.25">
      <c r="A226" s="30" t="s">
        <v>12</v>
      </c>
      <c r="B226" s="31">
        <v>44971</v>
      </c>
      <c r="C226" s="12">
        <v>77656</v>
      </c>
      <c r="D226" s="8" t="s">
        <v>13</v>
      </c>
      <c r="E226" s="9" t="s">
        <v>35</v>
      </c>
      <c r="F226" s="9">
        <v>21</v>
      </c>
      <c r="G226" s="9">
        <v>0</v>
      </c>
      <c r="H226" s="10">
        <f>41496/F226</f>
        <v>1976</v>
      </c>
      <c r="I226" s="10">
        <v>1796</v>
      </c>
      <c r="J226" s="10">
        <f t="shared" si="17"/>
        <v>41496</v>
      </c>
      <c r="K226" s="22">
        <f t="shared" si="21"/>
        <v>6639.3600000000006</v>
      </c>
      <c r="L226" s="4">
        <f t="shared" si="18"/>
        <v>0</v>
      </c>
      <c r="M226" s="11">
        <f t="shared" si="19"/>
        <v>48135.360000000001</v>
      </c>
    </row>
    <row r="227" spans="1:13" hidden="1" x14ac:dyDescent="0.25">
      <c r="A227" s="30" t="s">
        <v>12</v>
      </c>
      <c r="B227" s="31">
        <v>44971</v>
      </c>
      <c r="C227" s="12">
        <v>77655</v>
      </c>
      <c r="D227" s="8" t="s">
        <v>13</v>
      </c>
      <c r="E227" s="9" t="s">
        <v>14</v>
      </c>
      <c r="F227" s="9">
        <v>9.5</v>
      </c>
      <c r="G227" s="9">
        <v>0</v>
      </c>
      <c r="H227" s="10">
        <v>1857</v>
      </c>
      <c r="I227" s="10">
        <v>1735</v>
      </c>
      <c r="J227" s="10">
        <f t="shared" si="17"/>
        <v>17641.5</v>
      </c>
      <c r="K227" s="22">
        <f t="shared" si="21"/>
        <v>2822.64</v>
      </c>
      <c r="L227" s="4">
        <f t="shared" si="18"/>
        <v>0</v>
      </c>
      <c r="M227" s="11">
        <f t="shared" si="19"/>
        <v>20464.14</v>
      </c>
    </row>
    <row r="228" spans="1:13" hidden="1" x14ac:dyDescent="0.25">
      <c r="A228" s="30" t="s">
        <v>22</v>
      </c>
      <c r="B228" s="31">
        <v>44971</v>
      </c>
      <c r="C228" s="12">
        <v>77591</v>
      </c>
      <c r="D228" s="8" t="s">
        <v>13</v>
      </c>
      <c r="E228" s="9" t="s">
        <v>15</v>
      </c>
      <c r="F228" s="9">
        <v>18</v>
      </c>
      <c r="G228" s="9">
        <v>0</v>
      </c>
      <c r="H228" s="10">
        <v>1590</v>
      </c>
      <c r="I228" s="10">
        <v>1590</v>
      </c>
      <c r="J228" s="10">
        <f t="shared" si="17"/>
        <v>28620</v>
      </c>
      <c r="K228" s="22">
        <v>0</v>
      </c>
      <c r="L228" s="4">
        <f t="shared" si="18"/>
        <v>28620</v>
      </c>
      <c r="M228" s="11">
        <f t="shared" si="19"/>
        <v>0</v>
      </c>
    </row>
    <row r="229" spans="1:13" hidden="1" x14ac:dyDescent="0.25">
      <c r="A229" s="30" t="s">
        <v>22</v>
      </c>
      <c r="B229" s="31">
        <v>44971</v>
      </c>
      <c r="C229" s="12">
        <v>77592</v>
      </c>
      <c r="D229" s="8" t="s">
        <v>13</v>
      </c>
      <c r="E229" s="9" t="s">
        <v>26</v>
      </c>
      <c r="F229" s="9">
        <v>7</v>
      </c>
      <c r="G229" s="9">
        <v>0</v>
      </c>
      <c r="H229" s="10">
        <v>1401</v>
      </c>
      <c r="I229" s="10">
        <v>1401</v>
      </c>
      <c r="J229" s="10">
        <f t="shared" si="17"/>
        <v>9807</v>
      </c>
      <c r="K229" s="22">
        <v>0</v>
      </c>
      <c r="L229" s="4">
        <f t="shared" si="18"/>
        <v>9807</v>
      </c>
      <c r="M229" s="11">
        <f t="shared" si="19"/>
        <v>0</v>
      </c>
    </row>
    <row r="230" spans="1:13" hidden="1" x14ac:dyDescent="0.25">
      <c r="A230" s="30" t="s">
        <v>22</v>
      </c>
      <c r="B230" s="31">
        <v>44971</v>
      </c>
      <c r="C230" s="12">
        <v>77599</v>
      </c>
      <c r="D230" s="8" t="s">
        <v>21</v>
      </c>
      <c r="E230" s="9" t="s">
        <v>25</v>
      </c>
      <c r="F230" s="9">
        <v>11</v>
      </c>
      <c r="G230" s="9">
        <v>11</v>
      </c>
      <c r="H230" s="10">
        <v>1798</v>
      </c>
      <c r="I230" s="10">
        <v>1590</v>
      </c>
      <c r="J230" s="10">
        <f t="shared" si="17"/>
        <v>19778</v>
      </c>
      <c r="K230" s="22">
        <f t="shared" ref="K230:K238" si="23">+J230*0.16</f>
        <v>3164.48</v>
      </c>
      <c r="L230" s="4">
        <f t="shared" si="18"/>
        <v>0</v>
      </c>
      <c r="M230" s="11">
        <f t="shared" si="19"/>
        <v>22942.48</v>
      </c>
    </row>
    <row r="231" spans="1:13" hidden="1" x14ac:dyDescent="0.25">
      <c r="A231" s="30" t="s">
        <v>22</v>
      </c>
      <c r="B231" s="31">
        <v>44971</v>
      </c>
      <c r="C231" s="12">
        <v>77601</v>
      </c>
      <c r="D231" s="8" t="s">
        <v>21</v>
      </c>
      <c r="E231" s="9" t="s">
        <v>23</v>
      </c>
      <c r="F231" s="9">
        <v>4</v>
      </c>
      <c r="G231" s="9">
        <v>0</v>
      </c>
      <c r="H231" s="10">
        <v>1533</v>
      </c>
      <c r="I231" s="10">
        <v>1533</v>
      </c>
      <c r="J231" s="10">
        <f t="shared" si="17"/>
        <v>6132</v>
      </c>
      <c r="K231" s="22">
        <f t="shared" si="23"/>
        <v>981.12</v>
      </c>
      <c r="L231" s="4">
        <f t="shared" si="18"/>
        <v>0</v>
      </c>
      <c r="M231" s="11">
        <f t="shared" si="19"/>
        <v>7113.12</v>
      </c>
    </row>
    <row r="232" spans="1:13" hidden="1" x14ac:dyDescent="0.25">
      <c r="A232" s="30" t="s">
        <v>22</v>
      </c>
      <c r="B232" s="31">
        <v>44971</v>
      </c>
      <c r="C232" s="12">
        <v>77597</v>
      </c>
      <c r="D232" s="8" t="s">
        <v>30</v>
      </c>
      <c r="E232" s="9" t="s">
        <v>15</v>
      </c>
      <c r="F232" s="9">
        <v>6</v>
      </c>
      <c r="G232" s="9">
        <v>0</v>
      </c>
      <c r="H232" s="10">
        <v>1590</v>
      </c>
      <c r="I232" s="10">
        <v>1590</v>
      </c>
      <c r="J232" s="10">
        <f t="shared" si="17"/>
        <v>9540</v>
      </c>
      <c r="K232" s="22">
        <f t="shared" si="23"/>
        <v>1526.4</v>
      </c>
      <c r="L232" s="4">
        <f t="shared" si="18"/>
        <v>0</v>
      </c>
      <c r="M232" s="11">
        <f t="shared" si="19"/>
        <v>11066.4</v>
      </c>
    </row>
    <row r="233" spans="1:13" hidden="1" x14ac:dyDescent="0.25">
      <c r="A233" s="30" t="s">
        <v>22</v>
      </c>
      <c r="B233" s="31">
        <v>44971</v>
      </c>
      <c r="C233" s="12">
        <v>77594</v>
      </c>
      <c r="D233" s="8" t="s">
        <v>13</v>
      </c>
      <c r="E233" s="9" t="s">
        <v>14</v>
      </c>
      <c r="F233" s="9">
        <v>7</v>
      </c>
      <c r="G233" s="9">
        <v>0</v>
      </c>
      <c r="H233" s="10">
        <v>1848</v>
      </c>
      <c r="I233" s="10">
        <v>1735</v>
      </c>
      <c r="J233" s="10">
        <f t="shared" si="17"/>
        <v>12936</v>
      </c>
      <c r="K233" s="22">
        <f t="shared" si="23"/>
        <v>2069.7600000000002</v>
      </c>
      <c r="L233" s="4">
        <f t="shared" si="18"/>
        <v>0</v>
      </c>
      <c r="M233" s="11">
        <f t="shared" si="19"/>
        <v>15005.76</v>
      </c>
    </row>
    <row r="234" spans="1:13" hidden="1" x14ac:dyDescent="0.25">
      <c r="A234" s="30" t="s">
        <v>24</v>
      </c>
      <c r="B234" s="31">
        <v>44971</v>
      </c>
      <c r="C234" s="19">
        <v>77598</v>
      </c>
      <c r="D234" s="8" t="s">
        <v>21</v>
      </c>
      <c r="E234" s="9" t="s">
        <v>26</v>
      </c>
      <c r="F234" s="9">
        <v>7</v>
      </c>
      <c r="G234" s="9">
        <v>0</v>
      </c>
      <c r="H234" s="10">
        <v>1366</v>
      </c>
      <c r="I234" s="10">
        <v>1366</v>
      </c>
      <c r="J234" s="10">
        <f t="shared" si="17"/>
        <v>9562</v>
      </c>
      <c r="K234" s="22">
        <f t="shared" si="23"/>
        <v>1529.92</v>
      </c>
      <c r="L234" s="4">
        <f t="shared" si="18"/>
        <v>0</v>
      </c>
      <c r="M234" s="11">
        <f t="shared" si="19"/>
        <v>11091.92</v>
      </c>
    </row>
    <row r="235" spans="1:13" hidden="1" x14ac:dyDescent="0.25">
      <c r="A235" s="30" t="s">
        <v>24</v>
      </c>
      <c r="B235" s="31">
        <v>44971</v>
      </c>
      <c r="C235" s="12">
        <v>77595</v>
      </c>
      <c r="D235" s="8" t="s">
        <v>21</v>
      </c>
      <c r="E235" s="9" t="s">
        <v>15</v>
      </c>
      <c r="F235" s="9">
        <v>14</v>
      </c>
      <c r="G235" s="9">
        <v>0</v>
      </c>
      <c r="H235" s="10">
        <v>1555</v>
      </c>
      <c r="I235" s="10">
        <v>1555</v>
      </c>
      <c r="J235" s="10">
        <f t="shared" si="17"/>
        <v>21770</v>
      </c>
      <c r="K235" s="22">
        <f t="shared" si="23"/>
        <v>3483.2000000000003</v>
      </c>
      <c r="L235" s="4">
        <f t="shared" si="18"/>
        <v>0</v>
      </c>
      <c r="M235" s="11">
        <f t="shared" si="19"/>
        <v>25253.200000000001</v>
      </c>
    </row>
    <row r="236" spans="1:13" hidden="1" x14ac:dyDescent="0.25">
      <c r="A236" s="30" t="s">
        <v>24</v>
      </c>
      <c r="B236" s="31">
        <v>44971</v>
      </c>
      <c r="C236" s="19">
        <v>77343</v>
      </c>
      <c r="D236" s="8" t="s">
        <v>21</v>
      </c>
      <c r="E236" s="9" t="s">
        <v>15</v>
      </c>
      <c r="F236" s="9">
        <v>4</v>
      </c>
      <c r="G236" s="9">
        <v>0</v>
      </c>
      <c r="H236" s="10">
        <v>1555</v>
      </c>
      <c r="I236" s="10">
        <v>1555</v>
      </c>
      <c r="J236" s="10">
        <f t="shared" si="17"/>
        <v>6220</v>
      </c>
      <c r="K236" s="22">
        <f t="shared" si="23"/>
        <v>995.2</v>
      </c>
      <c r="L236" s="4">
        <f t="shared" si="18"/>
        <v>0</v>
      </c>
      <c r="M236" s="11">
        <f t="shared" si="19"/>
        <v>7215.2</v>
      </c>
    </row>
    <row r="237" spans="1:13" hidden="1" x14ac:dyDescent="0.25">
      <c r="A237" s="30" t="s">
        <v>24</v>
      </c>
      <c r="B237" s="31">
        <v>44971</v>
      </c>
      <c r="C237" s="19">
        <v>77532</v>
      </c>
      <c r="D237" s="8" t="s">
        <v>13</v>
      </c>
      <c r="E237" s="9" t="s">
        <v>15</v>
      </c>
      <c r="F237" s="9">
        <v>6</v>
      </c>
      <c r="G237" s="9">
        <v>0</v>
      </c>
      <c r="H237" s="10">
        <v>1590</v>
      </c>
      <c r="I237" s="10">
        <v>1590</v>
      </c>
      <c r="J237" s="10">
        <f t="shared" si="17"/>
        <v>9540</v>
      </c>
      <c r="K237" s="22">
        <f t="shared" si="23"/>
        <v>1526.4</v>
      </c>
      <c r="L237" s="4">
        <f t="shared" si="18"/>
        <v>0</v>
      </c>
      <c r="M237" s="11">
        <f t="shared" si="19"/>
        <v>11066.4</v>
      </c>
    </row>
    <row r="238" spans="1:13" hidden="1" x14ac:dyDescent="0.25">
      <c r="A238" s="30" t="s">
        <v>24</v>
      </c>
      <c r="B238" s="31">
        <v>44971</v>
      </c>
      <c r="C238" s="19">
        <v>77593</v>
      </c>
      <c r="D238" s="8" t="s">
        <v>13</v>
      </c>
      <c r="E238" s="9" t="s">
        <v>14</v>
      </c>
      <c r="F238" s="9">
        <v>15</v>
      </c>
      <c r="G238" s="9">
        <v>0</v>
      </c>
      <c r="H238" s="10">
        <v>1848</v>
      </c>
      <c r="I238" s="10">
        <v>1735</v>
      </c>
      <c r="J238" s="10">
        <f t="shared" si="17"/>
        <v>27720</v>
      </c>
      <c r="K238" s="22">
        <f t="shared" si="23"/>
        <v>4435.2</v>
      </c>
      <c r="L238" s="4">
        <f t="shared" si="18"/>
        <v>0</v>
      </c>
      <c r="M238" s="11">
        <f t="shared" si="19"/>
        <v>32155.200000000001</v>
      </c>
    </row>
    <row r="239" spans="1:13" hidden="1" x14ac:dyDescent="0.25">
      <c r="A239" s="21" t="s">
        <v>12</v>
      </c>
      <c r="B239" s="31">
        <v>44972</v>
      </c>
      <c r="C239" s="12">
        <v>77733</v>
      </c>
      <c r="D239" s="8" t="s">
        <v>13</v>
      </c>
      <c r="E239" s="9" t="s">
        <v>25</v>
      </c>
      <c r="F239" s="9">
        <v>5.5</v>
      </c>
      <c r="G239" s="9">
        <v>5.5</v>
      </c>
      <c r="H239" s="10">
        <f>1590+264</f>
        <v>1854</v>
      </c>
      <c r="I239" s="10">
        <v>1590</v>
      </c>
      <c r="J239" s="10">
        <f t="shared" si="17"/>
        <v>10197</v>
      </c>
      <c r="K239" s="22">
        <v>0</v>
      </c>
      <c r="L239" s="4">
        <f t="shared" si="18"/>
        <v>10197</v>
      </c>
      <c r="M239" s="11">
        <f t="shared" si="19"/>
        <v>0</v>
      </c>
    </row>
    <row r="240" spans="1:13" hidden="1" x14ac:dyDescent="0.25">
      <c r="A240" s="21" t="s">
        <v>12</v>
      </c>
      <c r="B240" s="31">
        <v>44972</v>
      </c>
      <c r="C240" s="12">
        <v>77694</v>
      </c>
      <c r="D240" s="8" t="s">
        <v>13</v>
      </c>
      <c r="E240" s="9" t="s">
        <v>15</v>
      </c>
      <c r="F240" s="9">
        <v>3</v>
      </c>
      <c r="G240" s="9">
        <v>0</v>
      </c>
      <c r="H240" s="10">
        <v>1590</v>
      </c>
      <c r="I240" s="10">
        <v>150</v>
      </c>
      <c r="J240" s="10">
        <f t="shared" si="17"/>
        <v>4770</v>
      </c>
      <c r="K240" s="22">
        <v>0</v>
      </c>
      <c r="L240" s="4">
        <f t="shared" si="18"/>
        <v>4770</v>
      </c>
      <c r="M240" s="11">
        <f t="shared" si="19"/>
        <v>0</v>
      </c>
    </row>
    <row r="241" spans="1:13" x14ac:dyDescent="0.25">
      <c r="A241" s="21" t="s">
        <v>12</v>
      </c>
      <c r="B241" s="31">
        <v>44972</v>
      </c>
      <c r="C241" s="12">
        <v>77642</v>
      </c>
      <c r="D241" s="8" t="s">
        <v>31</v>
      </c>
      <c r="E241" s="9" t="s">
        <v>32</v>
      </c>
      <c r="F241" s="9">
        <v>30</v>
      </c>
      <c r="G241" s="9">
        <v>30</v>
      </c>
      <c r="H241" s="65">
        <f>62760/F241</f>
        <v>2092</v>
      </c>
      <c r="I241" s="10">
        <v>1735</v>
      </c>
      <c r="J241" s="10">
        <f t="shared" si="17"/>
        <v>62760</v>
      </c>
      <c r="K241" s="22">
        <f t="shared" si="21"/>
        <v>10041.6</v>
      </c>
      <c r="L241" s="4">
        <f t="shared" si="18"/>
        <v>0</v>
      </c>
      <c r="M241" s="11">
        <f t="shared" si="19"/>
        <v>72801.600000000006</v>
      </c>
    </row>
    <row r="242" spans="1:13" hidden="1" x14ac:dyDescent="0.25">
      <c r="A242" s="21" t="s">
        <v>12</v>
      </c>
      <c r="B242" s="31">
        <v>44972</v>
      </c>
      <c r="C242" s="12">
        <v>77651</v>
      </c>
      <c r="D242" s="8" t="s">
        <v>13</v>
      </c>
      <c r="E242" s="9" t="s">
        <v>14</v>
      </c>
      <c r="F242" s="9">
        <v>9</v>
      </c>
      <c r="G242" s="9">
        <v>0</v>
      </c>
      <c r="H242" s="10">
        <v>1735</v>
      </c>
      <c r="I242" s="10">
        <v>1735</v>
      </c>
      <c r="J242" s="10">
        <f t="shared" si="17"/>
        <v>15615</v>
      </c>
      <c r="K242" s="22">
        <f t="shared" si="21"/>
        <v>2498.4</v>
      </c>
      <c r="L242" s="4">
        <f t="shared" si="18"/>
        <v>0</v>
      </c>
      <c r="M242" s="11">
        <f t="shared" si="19"/>
        <v>18113.400000000001</v>
      </c>
    </row>
    <row r="243" spans="1:13" hidden="1" x14ac:dyDescent="0.25">
      <c r="A243" s="21" t="s">
        <v>12</v>
      </c>
      <c r="B243" s="31">
        <v>44972</v>
      </c>
      <c r="C243" s="12">
        <v>77514</v>
      </c>
      <c r="D243" s="8" t="s">
        <v>30</v>
      </c>
      <c r="E243" s="9" t="s">
        <v>36</v>
      </c>
      <c r="F243" s="9">
        <v>22</v>
      </c>
      <c r="G243" s="9">
        <v>22</v>
      </c>
      <c r="H243" s="10">
        <f>42834/F243</f>
        <v>1947</v>
      </c>
      <c r="I243" s="10">
        <v>1590</v>
      </c>
      <c r="J243" s="10">
        <f t="shared" si="17"/>
        <v>42834</v>
      </c>
      <c r="K243" s="22">
        <f t="shared" si="21"/>
        <v>6853.4400000000005</v>
      </c>
      <c r="L243" s="4">
        <f t="shared" si="18"/>
        <v>0</v>
      </c>
      <c r="M243" s="11">
        <f t="shared" si="19"/>
        <v>49687.44</v>
      </c>
    </row>
    <row r="244" spans="1:13" hidden="1" x14ac:dyDescent="0.25">
      <c r="A244" s="21" t="s">
        <v>12</v>
      </c>
      <c r="B244" s="31">
        <v>44972</v>
      </c>
      <c r="C244" s="12">
        <v>77646</v>
      </c>
      <c r="D244" s="8" t="s">
        <v>13</v>
      </c>
      <c r="E244" s="9" t="s">
        <v>14</v>
      </c>
      <c r="F244" s="9">
        <v>39</v>
      </c>
      <c r="G244" s="9">
        <v>0</v>
      </c>
      <c r="H244" s="10">
        <v>1735</v>
      </c>
      <c r="I244" s="10">
        <v>1735</v>
      </c>
      <c r="J244" s="10">
        <f t="shared" si="17"/>
        <v>67665</v>
      </c>
      <c r="K244" s="22">
        <v>0</v>
      </c>
      <c r="L244" s="4">
        <f t="shared" si="18"/>
        <v>67665</v>
      </c>
      <c r="M244" s="11">
        <f t="shared" si="19"/>
        <v>0</v>
      </c>
    </row>
    <row r="245" spans="1:13" hidden="1" x14ac:dyDescent="0.25">
      <c r="A245" s="21" t="s">
        <v>12</v>
      </c>
      <c r="B245" s="31">
        <v>44972</v>
      </c>
      <c r="C245" s="12">
        <v>77652</v>
      </c>
      <c r="D245" s="8" t="s">
        <v>13</v>
      </c>
      <c r="E245" s="9" t="s">
        <v>14</v>
      </c>
      <c r="F245" s="9">
        <v>10</v>
      </c>
      <c r="G245" s="9">
        <v>0</v>
      </c>
      <c r="H245" s="10">
        <v>1735</v>
      </c>
      <c r="I245" s="10">
        <v>1735</v>
      </c>
      <c r="J245" s="10">
        <f t="shared" si="17"/>
        <v>17350</v>
      </c>
      <c r="K245" s="22">
        <f t="shared" si="21"/>
        <v>2776</v>
      </c>
      <c r="L245" s="4">
        <f t="shared" si="18"/>
        <v>0</v>
      </c>
      <c r="M245" s="11">
        <f t="shared" si="19"/>
        <v>20126</v>
      </c>
    </row>
    <row r="246" spans="1:13" hidden="1" x14ac:dyDescent="0.25">
      <c r="A246" s="21" t="s">
        <v>12</v>
      </c>
      <c r="B246" s="31">
        <v>44972</v>
      </c>
      <c r="C246" s="12">
        <v>77726</v>
      </c>
      <c r="D246" s="8" t="s">
        <v>13</v>
      </c>
      <c r="E246" s="9" t="s">
        <v>33</v>
      </c>
      <c r="F246" s="9">
        <v>7</v>
      </c>
      <c r="G246" s="9">
        <v>7</v>
      </c>
      <c r="H246" s="10">
        <f>1735+264</f>
        <v>1999</v>
      </c>
      <c r="I246" s="10">
        <v>1735</v>
      </c>
      <c r="J246" s="10">
        <f t="shared" si="17"/>
        <v>13993</v>
      </c>
      <c r="K246" s="22">
        <v>0</v>
      </c>
      <c r="L246" s="4">
        <f t="shared" si="18"/>
        <v>13993</v>
      </c>
      <c r="M246" s="11">
        <f t="shared" si="19"/>
        <v>0</v>
      </c>
    </row>
    <row r="247" spans="1:13" hidden="1" x14ac:dyDescent="0.25">
      <c r="A247" s="21" t="s">
        <v>12</v>
      </c>
      <c r="B247" s="31">
        <v>44972</v>
      </c>
      <c r="C247" s="19">
        <v>77727</v>
      </c>
      <c r="D247" s="8" t="s">
        <v>13</v>
      </c>
      <c r="E247" s="9" t="s">
        <v>26</v>
      </c>
      <c r="F247" s="9">
        <v>6</v>
      </c>
      <c r="G247" s="9">
        <v>0</v>
      </c>
      <c r="H247" s="10">
        <v>1401</v>
      </c>
      <c r="I247" s="10">
        <v>1401</v>
      </c>
      <c r="J247" s="10">
        <f t="shared" si="17"/>
        <v>8406</v>
      </c>
      <c r="K247" s="22">
        <f t="shared" si="21"/>
        <v>1344.96</v>
      </c>
      <c r="L247" s="4">
        <f t="shared" si="18"/>
        <v>0</v>
      </c>
      <c r="M247" s="11">
        <f t="shared" si="19"/>
        <v>9750.9599999999991</v>
      </c>
    </row>
    <row r="248" spans="1:13" hidden="1" x14ac:dyDescent="0.25">
      <c r="A248" s="21" t="s">
        <v>12</v>
      </c>
      <c r="B248" s="31">
        <v>44972</v>
      </c>
      <c r="C248" s="19">
        <v>77728</v>
      </c>
      <c r="D248" s="8" t="s">
        <v>13</v>
      </c>
      <c r="E248" s="9" t="s">
        <v>14</v>
      </c>
      <c r="F248" s="9">
        <v>9</v>
      </c>
      <c r="G248" s="9">
        <v>0</v>
      </c>
      <c r="H248" s="10">
        <v>1735</v>
      </c>
      <c r="I248" s="10">
        <v>1735</v>
      </c>
      <c r="J248" s="10">
        <f t="shared" ref="J248:J311" si="24">+H248*F248</f>
        <v>15615</v>
      </c>
      <c r="K248" s="22">
        <v>0</v>
      </c>
      <c r="L248" s="4">
        <f t="shared" ref="L248:L311" si="25">IF(K248&gt;0,0,J248)</f>
        <v>15615</v>
      </c>
      <c r="M248" s="11">
        <f t="shared" ref="M248:M311" si="26">IF(K248=0,0,L248+J248+K248)</f>
        <v>0</v>
      </c>
    </row>
    <row r="249" spans="1:13" hidden="1" x14ac:dyDescent="0.25">
      <c r="A249" s="21" t="s">
        <v>12</v>
      </c>
      <c r="B249" s="31">
        <v>44972</v>
      </c>
      <c r="C249" s="19">
        <v>77729</v>
      </c>
      <c r="D249" s="8" t="s">
        <v>13</v>
      </c>
      <c r="E249" s="9" t="s">
        <v>14</v>
      </c>
      <c r="F249" s="9">
        <v>5.5</v>
      </c>
      <c r="G249" s="9">
        <v>0</v>
      </c>
      <c r="H249" s="10">
        <v>1857</v>
      </c>
      <c r="I249" s="10">
        <v>1735</v>
      </c>
      <c r="J249" s="10">
        <f t="shared" si="24"/>
        <v>10213.5</v>
      </c>
      <c r="K249" s="22">
        <f t="shared" ref="K249:K304" si="27">+J249*0.16</f>
        <v>1634.16</v>
      </c>
      <c r="L249" s="4">
        <f t="shared" si="25"/>
        <v>0</v>
      </c>
      <c r="M249" s="11">
        <f t="shared" si="26"/>
        <v>11847.66</v>
      </c>
    </row>
    <row r="250" spans="1:13" hidden="1" x14ac:dyDescent="0.25">
      <c r="A250" s="21" t="s">
        <v>12</v>
      </c>
      <c r="B250" s="31">
        <v>44972</v>
      </c>
      <c r="C250" s="12">
        <v>77729</v>
      </c>
      <c r="D250" s="8" t="s">
        <v>13</v>
      </c>
      <c r="E250" s="9" t="s">
        <v>15</v>
      </c>
      <c r="F250" s="9">
        <v>11.5</v>
      </c>
      <c r="G250" s="9">
        <v>0</v>
      </c>
      <c r="H250" s="10">
        <v>1708</v>
      </c>
      <c r="I250" s="10">
        <v>1590</v>
      </c>
      <c r="J250" s="10">
        <f t="shared" si="24"/>
        <v>19642</v>
      </c>
      <c r="K250" s="22">
        <f t="shared" si="27"/>
        <v>3142.7200000000003</v>
      </c>
      <c r="L250" s="4">
        <f t="shared" si="25"/>
        <v>0</v>
      </c>
      <c r="M250" s="11">
        <f t="shared" si="26"/>
        <v>22784.720000000001</v>
      </c>
    </row>
    <row r="251" spans="1:13" hidden="1" x14ac:dyDescent="0.25">
      <c r="A251" s="21" t="s">
        <v>12</v>
      </c>
      <c r="B251" s="31">
        <v>44972</v>
      </c>
      <c r="C251" s="12">
        <v>77731</v>
      </c>
      <c r="D251" s="8" t="s">
        <v>13</v>
      </c>
      <c r="E251" s="9" t="s">
        <v>37</v>
      </c>
      <c r="F251" s="9">
        <v>19</v>
      </c>
      <c r="G251" s="9">
        <v>0</v>
      </c>
      <c r="H251" s="10">
        <f>36955/F251</f>
        <v>1945</v>
      </c>
      <c r="I251" s="10">
        <v>1768</v>
      </c>
      <c r="J251" s="10">
        <f t="shared" si="24"/>
        <v>36955</v>
      </c>
      <c r="K251" s="22">
        <f t="shared" si="27"/>
        <v>5912.8</v>
      </c>
      <c r="L251" s="4">
        <f t="shared" si="25"/>
        <v>0</v>
      </c>
      <c r="M251" s="11">
        <f t="shared" si="26"/>
        <v>42867.8</v>
      </c>
    </row>
    <row r="252" spans="1:13" hidden="1" x14ac:dyDescent="0.25">
      <c r="A252" s="21" t="s">
        <v>22</v>
      </c>
      <c r="B252" s="31">
        <v>44972</v>
      </c>
      <c r="C252" s="12">
        <v>77679</v>
      </c>
      <c r="D252" s="8" t="s">
        <v>13</v>
      </c>
      <c r="E252" s="9" t="s">
        <v>14</v>
      </c>
      <c r="F252" s="9">
        <v>21</v>
      </c>
      <c r="G252" s="9">
        <v>0</v>
      </c>
      <c r="H252" s="10">
        <v>1735</v>
      </c>
      <c r="I252" s="10">
        <v>1735</v>
      </c>
      <c r="J252" s="10">
        <f t="shared" si="24"/>
        <v>36435</v>
      </c>
      <c r="K252" s="22">
        <v>0</v>
      </c>
      <c r="L252" s="4">
        <f t="shared" si="25"/>
        <v>36435</v>
      </c>
      <c r="M252" s="11">
        <f t="shared" si="26"/>
        <v>0</v>
      </c>
    </row>
    <row r="253" spans="1:13" hidden="1" x14ac:dyDescent="0.25">
      <c r="A253" s="21" t="s">
        <v>22</v>
      </c>
      <c r="B253" s="31">
        <v>44972</v>
      </c>
      <c r="C253" s="12">
        <v>77662</v>
      </c>
      <c r="D253" s="8" t="s">
        <v>13</v>
      </c>
      <c r="E253" s="9" t="s">
        <v>14</v>
      </c>
      <c r="F253" s="9">
        <v>4</v>
      </c>
      <c r="G253" s="9">
        <v>0</v>
      </c>
      <c r="H253" s="10">
        <v>1735</v>
      </c>
      <c r="I253" s="10">
        <v>1735</v>
      </c>
      <c r="J253" s="10">
        <f t="shared" si="24"/>
        <v>6940</v>
      </c>
      <c r="K253" s="22">
        <v>0</v>
      </c>
      <c r="L253" s="4">
        <f t="shared" si="25"/>
        <v>6940</v>
      </c>
      <c r="M253" s="11">
        <f t="shared" si="26"/>
        <v>0</v>
      </c>
    </row>
    <row r="254" spans="1:13" hidden="1" x14ac:dyDescent="0.25">
      <c r="A254" s="21" t="s">
        <v>22</v>
      </c>
      <c r="B254" s="31">
        <v>44972</v>
      </c>
      <c r="C254" s="12">
        <v>77641</v>
      </c>
      <c r="D254" s="8" t="s">
        <v>13</v>
      </c>
      <c r="E254" s="9" t="s">
        <v>25</v>
      </c>
      <c r="F254" s="9">
        <v>12</v>
      </c>
      <c r="G254" s="9">
        <v>12</v>
      </c>
      <c r="H254" s="10">
        <v>1854</v>
      </c>
      <c r="I254" s="10">
        <v>1590</v>
      </c>
      <c r="J254" s="10">
        <f t="shared" si="24"/>
        <v>22248</v>
      </c>
      <c r="K254" s="22">
        <v>0</v>
      </c>
      <c r="L254" s="4">
        <f t="shared" si="25"/>
        <v>22248</v>
      </c>
      <c r="M254" s="11">
        <f t="shared" si="26"/>
        <v>0</v>
      </c>
    </row>
    <row r="255" spans="1:13" hidden="1" x14ac:dyDescent="0.25">
      <c r="A255" s="21" t="s">
        <v>22</v>
      </c>
      <c r="B255" s="31">
        <v>44972</v>
      </c>
      <c r="C255" s="12">
        <v>77647</v>
      </c>
      <c r="D255" s="8" t="s">
        <v>13</v>
      </c>
      <c r="E255" s="9" t="s">
        <v>14</v>
      </c>
      <c r="F255" s="9">
        <v>10</v>
      </c>
      <c r="G255" s="9">
        <v>0</v>
      </c>
      <c r="H255" s="10">
        <v>1848</v>
      </c>
      <c r="I255" s="10">
        <v>1735</v>
      </c>
      <c r="J255" s="10">
        <f t="shared" si="24"/>
        <v>18480</v>
      </c>
      <c r="K255" s="22">
        <f t="shared" ref="K255:K265" si="28">+J255*0.16</f>
        <v>2956.8</v>
      </c>
      <c r="L255" s="4">
        <f t="shared" si="25"/>
        <v>0</v>
      </c>
      <c r="M255" s="11">
        <f t="shared" si="26"/>
        <v>21436.799999999999</v>
      </c>
    </row>
    <row r="256" spans="1:13" hidden="1" x14ac:dyDescent="0.25">
      <c r="A256" s="21" t="s">
        <v>22</v>
      </c>
      <c r="B256" s="31">
        <v>44972</v>
      </c>
      <c r="C256" s="12">
        <v>77648</v>
      </c>
      <c r="D256" s="8" t="s">
        <v>13</v>
      </c>
      <c r="E256" s="9" t="s">
        <v>23</v>
      </c>
      <c r="F256" s="9">
        <v>16.5</v>
      </c>
      <c r="G256" s="9">
        <v>0</v>
      </c>
      <c r="H256" s="10">
        <v>1683</v>
      </c>
      <c r="I256" s="10">
        <v>1533</v>
      </c>
      <c r="J256" s="10">
        <f t="shared" si="24"/>
        <v>27769.5</v>
      </c>
      <c r="K256" s="22">
        <f t="shared" si="28"/>
        <v>4443.12</v>
      </c>
      <c r="L256" s="4">
        <f t="shared" si="25"/>
        <v>0</v>
      </c>
      <c r="M256" s="11">
        <f t="shared" si="26"/>
        <v>32212.62</v>
      </c>
    </row>
    <row r="257" spans="1:13" hidden="1" x14ac:dyDescent="0.25">
      <c r="A257" s="21" t="s">
        <v>22</v>
      </c>
      <c r="B257" s="31">
        <v>44972</v>
      </c>
      <c r="C257" s="12">
        <v>77706</v>
      </c>
      <c r="D257" s="8" t="s">
        <v>13</v>
      </c>
      <c r="E257" s="9" t="s">
        <v>15</v>
      </c>
      <c r="F257" s="9">
        <v>4</v>
      </c>
      <c r="G257" s="9">
        <v>0</v>
      </c>
      <c r="H257" s="10">
        <v>1590</v>
      </c>
      <c r="I257" s="10">
        <v>1590</v>
      </c>
      <c r="J257" s="10">
        <f t="shared" si="24"/>
        <v>6360</v>
      </c>
      <c r="K257" s="22">
        <f t="shared" si="28"/>
        <v>1017.6</v>
      </c>
      <c r="L257" s="4">
        <f t="shared" si="25"/>
        <v>0</v>
      </c>
      <c r="M257" s="11">
        <f t="shared" si="26"/>
        <v>7377.6</v>
      </c>
    </row>
    <row r="258" spans="1:13" hidden="1" x14ac:dyDescent="0.25">
      <c r="A258" s="21" t="s">
        <v>22</v>
      </c>
      <c r="B258" s="31">
        <v>44972</v>
      </c>
      <c r="C258" s="12">
        <v>77643</v>
      </c>
      <c r="D258" s="8" t="s">
        <v>13</v>
      </c>
      <c r="E258" s="9" t="s">
        <v>15</v>
      </c>
      <c r="F258" s="9">
        <v>6</v>
      </c>
      <c r="G258" s="9">
        <v>0</v>
      </c>
      <c r="H258" s="10">
        <v>1590</v>
      </c>
      <c r="I258" s="10">
        <v>1590</v>
      </c>
      <c r="J258" s="10">
        <f t="shared" si="24"/>
        <v>9540</v>
      </c>
      <c r="K258" s="22">
        <f t="shared" si="28"/>
        <v>1526.4</v>
      </c>
      <c r="L258" s="4">
        <f t="shared" si="25"/>
        <v>0</v>
      </c>
      <c r="M258" s="11">
        <f t="shared" si="26"/>
        <v>11066.4</v>
      </c>
    </row>
    <row r="259" spans="1:13" hidden="1" x14ac:dyDescent="0.25">
      <c r="A259" s="21" t="s">
        <v>22</v>
      </c>
      <c r="B259" s="31">
        <v>44972</v>
      </c>
      <c r="C259" s="12">
        <v>77644</v>
      </c>
      <c r="D259" s="8" t="s">
        <v>13</v>
      </c>
      <c r="E259" s="9" t="s">
        <v>15</v>
      </c>
      <c r="F259" s="9">
        <v>7</v>
      </c>
      <c r="G259" s="9">
        <v>0</v>
      </c>
      <c r="H259" s="10">
        <v>1590</v>
      </c>
      <c r="I259" s="10">
        <v>1590</v>
      </c>
      <c r="J259" s="10">
        <f t="shared" si="24"/>
        <v>11130</v>
      </c>
      <c r="K259" s="22">
        <f t="shared" si="28"/>
        <v>1780.8</v>
      </c>
      <c r="L259" s="4">
        <f t="shared" si="25"/>
        <v>0</v>
      </c>
      <c r="M259" s="11">
        <f t="shared" si="26"/>
        <v>12910.8</v>
      </c>
    </row>
    <row r="260" spans="1:13" hidden="1" x14ac:dyDescent="0.25">
      <c r="A260" s="21" t="s">
        <v>22</v>
      </c>
      <c r="B260" s="31">
        <v>44972</v>
      </c>
      <c r="C260" s="19">
        <v>77524</v>
      </c>
      <c r="D260" s="8" t="s">
        <v>21</v>
      </c>
      <c r="E260" s="9" t="s">
        <v>26</v>
      </c>
      <c r="F260" s="9">
        <v>4</v>
      </c>
      <c r="G260" s="9">
        <v>0</v>
      </c>
      <c r="H260" s="10">
        <v>1366</v>
      </c>
      <c r="I260" s="10">
        <v>1366</v>
      </c>
      <c r="J260" s="10">
        <f t="shared" si="24"/>
        <v>5464</v>
      </c>
      <c r="K260" s="22">
        <f t="shared" si="28"/>
        <v>874.24</v>
      </c>
      <c r="L260" s="4">
        <f t="shared" si="25"/>
        <v>0</v>
      </c>
      <c r="M260" s="11">
        <f t="shared" si="26"/>
        <v>6338.24</v>
      </c>
    </row>
    <row r="261" spans="1:13" hidden="1" x14ac:dyDescent="0.25">
      <c r="A261" s="21" t="s">
        <v>22</v>
      </c>
      <c r="B261" s="31">
        <v>44972</v>
      </c>
      <c r="C261" s="19">
        <v>77375</v>
      </c>
      <c r="D261" s="8" t="s">
        <v>21</v>
      </c>
      <c r="E261" s="9" t="s">
        <v>25</v>
      </c>
      <c r="F261" s="9">
        <v>14</v>
      </c>
      <c r="G261" s="9">
        <v>14</v>
      </c>
      <c r="H261" s="10">
        <v>1798</v>
      </c>
      <c r="I261" s="10">
        <v>1555</v>
      </c>
      <c r="J261" s="10">
        <f t="shared" si="24"/>
        <v>25172</v>
      </c>
      <c r="K261" s="22">
        <f t="shared" si="28"/>
        <v>4027.52</v>
      </c>
      <c r="L261" s="4">
        <f t="shared" si="25"/>
        <v>0</v>
      </c>
      <c r="M261" s="11">
        <f t="shared" si="26"/>
        <v>29199.52</v>
      </c>
    </row>
    <row r="262" spans="1:13" hidden="1" x14ac:dyDescent="0.25">
      <c r="A262" s="21" t="s">
        <v>24</v>
      </c>
      <c r="B262" s="31">
        <v>44972</v>
      </c>
      <c r="C262" s="19">
        <v>77654</v>
      </c>
      <c r="D262" s="8" t="s">
        <v>21</v>
      </c>
      <c r="E262" s="9" t="s">
        <v>15</v>
      </c>
      <c r="F262" s="9">
        <v>14</v>
      </c>
      <c r="G262" s="9">
        <v>0</v>
      </c>
      <c r="H262" s="10">
        <v>1555</v>
      </c>
      <c r="I262" s="10">
        <v>1555</v>
      </c>
      <c r="J262" s="10">
        <f t="shared" si="24"/>
        <v>21770</v>
      </c>
      <c r="K262" s="22">
        <f t="shared" si="28"/>
        <v>3483.2000000000003</v>
      </c>
      <c r="L262" s="4">
        <f t="shared" si="25"/>
        <v>0</v>
      </c>
      <c r="M262" s="11">
        <f t="shared" si="26"/>
        <v>25253.200000000001</v>
      </c>
    </row>
    <row r="263" spans="1:13" hidden="1" x14ac:dyDescent="0.25">
      <c r="A263" s="21" t="s">
        <v>24</v>
      </c>
      <c r="B263" s="31">
        <v>44972</v>
      </c>
      <c r="C263" s="12">
        <v>77374</v>
      </c>
      <c r="D263" s="8" t="s">
        <v>21</v>
      </c>
      <c r="E263" s="9" t="s">
        <v>15</v>
      </c>
      <c r="F263" s="9">
        <v>15</v>
      </c>
      <c r="G263" s="9">
        <v>0</v>
      </c>
      <c r="H263" s="10">
        <v>1555</v>
      </c>
      <c r="I263" s="10">
        <v>1555</v>
      </c>
      <c r="J263" s="10">
        <f t="shared" si="24"/>
        <v>23325</v>
      </c>
      <c r="K263" s="22">
        <f t="shared" si="28"/>
        <v>3732</v>
      </c>
      <c r="L263" s="4">
        <f t="shared" si="25"/>
        <v>0</v>
      </c>
      <c r="M263" s="11">
        <f t="shared" si="26"/>
        <v>27057</v>
      </c>
    </row>
    <row r="264" spans="1:13" hidden="1" x14ac:dyDescent="0.25">
      <c r="A264" s="21" t="s">
        <v>24</v>
      </c>
      <c r="B264" s="31">
        <v>44972</v>
      </c>
      <c r="C264" s="12">
        <v>77600</v>
      </c>
      <c r="D264" s="8" t="s">
        <v>21</v>
      </c>
      <c r="E264" s="9" t="s">
        <v>23</v>
      </c>
      <c r="F264" s="9">
        <v>4</v>
      </c>
      <c r="G264" s="9">
        <v>0</v>
      </c>
      <c r="H264" s="10">
        <v>1533</v>
      </c>
      <c r="I264" s="10">
        <v>1533</v>
      </c>
      <c r="J264" s="10">
        <f t="shared" si="24"/>
        <v>6132</v>
      </c>
      <c r="K264" s="22">
        <f t="shared" si="28"/>
        <v>981.12</v>
      </c>
      <c r="L264" s="4">
        <f t="shared" si="25"/>
        <v>0</v>
      </c>
      <c r="M264" s="11">
        <f t="shared" si="26"/>
        <v>7113.12</v>
      </c>
    </row>
    <row r="265" spans="1:13" hidden="1" x14ac:dyDescent="0.25">
      <c r="A265" s="21" t="s">
        <v>24</v>
      </c>
      <c r="B265" s="31">
        <v>44972</v>
      </c>
      <c r="C265" s="12">
        <v>77645</v>
      </c>
      <c r="D265" s="8" t="s">
        <v>13</v>
      </c>
      <c r="E265" s="9" t="s">
        <v>15</v>
      </c>
      <c r="F265" s="9">
        <v>7</v>
      </c>
      <c r="G265" s="9">
        <v>0</v>
      </c>
      <c r="H265" s="10">
        <v>1590</v>
      </c>
      <c r="I265" s="10">
        <v>1590</v>
      </c>
      <c r="J265" s="10">
        <f t="shared" si="24"/>
        <v>11130</v>
      </c>
      <c r="K265" s="22">
        <f t="shared" si="28"/>
        <v>1780.8</v>
      </c>
      <c r="L265" s="4">
        <f t="shared" si="25"/>
        <v>0</v>
      </c>
      <c r="M265" s="11">
        <f t="shared" si="26"/>
        <v>12910.8</v>
      </c>
    </row>
    <row r="266" spans="1:13" hidden="1" x14ac:dyDescent="0.25">
      <c r="A266" s="21" t="s">
        <v>24</v>
      </c>
      <c r="B266" s="31">
        <v>44972</v>
      </c>
      <c r="C266" s="12">
        <v>77658</v>
      </c>
      <c r="D266" s="8" t="s">
        <v>13</v>
      </c>
      <c r="E266" s="9" t="s">
        <v>32</v>
      </c>
      <c r="F266" s="9">
        <v>21</v>
      </c>
      <c r="G266" s="9">
        <v>21</v>
      </c>
      <c r="H266" s="10">
        <v>1828</v>
      </c>
      <c r="I266" s="10">
        <v>1735</v>
      </c>
      <c r="J266" s="10">
        <f t="shared" si="24"/>
        <v>38388</v>
      </c>
      <c r="K266" s="22">
        <v>0</v>
      </c>
      <c r="L266" s="4">
        <f t="shared" si="25"/>
        <v>38388</v>
      </c>
      <c r="M266" s="11">
        <f t="shared" si="26"/>
        <v>0</v>
      </c>
    </row>
    <row r="267" spans="1:13" hidden="1" x14ac:dyDescent="0.25">
      <c r="A267" s="21" t="s">
        <v>24</v>
      </c>
      <c r="B267" s="31">
        <v>44972</v>
      </c>
      <c r="C267" s="12">
        <v>77678</v>
      </c>
      <c r="D267" s="8" t="s">
        <v>13</v>
      </c>
      <c r="E267" s="9" t="s">
        <v>14</v>
      </c>
      <c r="F267" s="9">
        <v>14</v>
      </c>
      <c r="G267" s="9">
        <v>0</v>
      </c>
      <c r="H267" s="10">
        <v>1735</v>
      </c>
      <c r="I267" s="10">
        <v>1735</v>
      </c>
      <c r="J267" s="10">
        <f t="shared" si="24"/>
        <v>24290</v>
      </c>
      <c r="K267" s="22">
        <v>0</v>
      </c>
      <c r="L267" s="4">
        <f t="shared" si="25"/>
        <v>24290</v>
      </c>
      <c r="M267" s="11">
        <f t="shared" si="26"/>
        <v>0</v>
      </c>
    </row>
    <row r="268" spans="1:13" hidden="1" x14ac:dyDescent="0.25">
      <c r="A268" s="21" t="s">
        <v>12</v>
      </c>
      <c r="B268" s="37">
        <v>44973</v>
      </c>
      <c r="C268" s="12">
        <v>77735</v>
      </c>
      <c r="D268" s="8" t="s">
        <v>13</v>
      </c>
      <c r="E268" s="9" t="s">
        <v>14</v>
      </c>
      <c r="F268" s="9">
        <v>7.5</v>
      </c>
      <c r="G268" s="9">
        <v>0</v>
      </c>
      <c r="H268" s="10">
        <v>1735</v>
      </c>
      <c r="I268" s="10">
        <v>1735</v>
      </c>
      <c r="J268" s="10">
        <f t="shared" si="24"/>
        <v>13012.5</v>
      </c>
      <c r="K268" s="22">
        <f t="shared" si="27"/>
        <v>2082</v>
      </c>
      <c r="L268" s="4">
        <f t="shared" si="25"/>
        <v>0</v>
      </c>
      <c r="M268" s="11">
        <f t="shared" si="26"/>
        <v>15094.5</v>
      </c>
    </row>
    <row r="269" spans="1:13" hidden="1" x14ac:dyDescent="0.25">
      <c r="A269" s="21" t="s">
        <v>12</v>
      </c>
      <c r="B269" s="37">
        <v>44973</v>
      </c>
      <c r="C269" s="12">
        <v>77653</v>
      </c>
      <c r="D269" s="8" t="s">
        <v>18</v>
      </c>
      <c r="E269" s="9" t="s">
        <v>16</v>
      </c>
      <c r="F269" s="9">
        <v>7</v>
      </c>
      <c r="G269" s="9">
        <v>10</v>
      </c>
      <c r="H269" s="10">
        <f>14175.98/F269</f>
        <v>2025.1399999999999</v>
      </c>
      <c r="I269" s="10">
        <v>1648</v>
      </c>
      <c r="J269" s="10">
        <f t="shared" si="24"/>
        <v>14175.98</v>
      </c>
      <c r="K269" s="22">
        <f t="shared" si="27"/>
        <v>2268.1568000000002</v>
      </c>
      <c r="L269" s="4">
        <f t="shared" si="25"/>
        <v>0</v>
      </c>
      <c r="M269" s="11">
        <f t="shared" si="26"/>
        <v>16444.1368</v>
      </c>
    </row>
    <row r="270" spans="1:13" hidden="1" x14ac:dyDescent="0.25">
      <c r="A270" s="21" t="s">
        <v>12</v>
      </c>
      <c r="B270" s="37">
        <v>44973</v>
      </c>
      <c r="C270" s="12">
        <v>77721</v>
      </c>
      <c r="D270" s="8" t="s">
        <v>13</v>
      </c>
      <c r="E270" s="9" t="s">
        <v>15</v>
      </c>
      <c r="F270" s="9">
        <v>9</v>
      </c>
      <c r="G270" s="9">
        <v>0</v>
      </c>
      <c r="H270" s="10">
        <v>1590</v>
      </c>
      <c r="I270" s="10">
        <v>1590</v>
      </c>
      <c r="J270" s="10">
        <f t="shared" si="24"/>
        <v>14310</v>
      </c>
      <c r="K270" s="22">
        <v>0</v>
      </c>
      <c r="L270" s="4">
        <f t="shared" si="25"/>
        <v>14310</v>
      </c>
      <c r="M270" s="11">
        <f t="shared" si="26"/>
        <v>0</v>
      </c>
    </row>
    <row r="271" spans="1:13" hidden="1" x14ac:dyDescent="0.25">
      <c r="A271" s="21" t="s">
        <v>12</v>
      </c>
      <c r="B271" s="37">
        <v>44973</v>
      </c>
      <c r="C271" s="12">
        <v>77663</v>
      </c>
      <c r="D271" s="8" t="s">
        <v>21</v>
      </c>
      <c r="E271" s="9" t="s">
        <v>25</v>
      </c>
      <c r="F271" s="9">
        <v>6.5</v>
      </c>
      <c r="G271" s="9">
        <v>6.5</v>
      </c>
      <c r="H271" s="10">
        <f>1555+243</f>
        <v>1798</v>
      </c>
      <c r="I271" s="10">
        <v>1555</v>
      </c>
      <c r="J271" s="10">
        <f t="shared" si="24"/>
        <v>11687</v>
      </c>
      <c r="K271" s="22">
        <f t="shared" si="27"/>
        <v>1869.92</v>
      </c>
      <c r="L271" s="4">
        <f t="shared" si="25"/>
        <v>0</v>
      </c>
      <c r="M271" s="11">
        <f t="shared" si="26"/>
        <v>13556.92</v>
      </c>
    </row>
    <row r="272" spans="1:13" hidden="1" x14ac:dyDescent="0.25">
      <c r="A272" s="21" t="s">
        <v>12</v>
      </c>
      <c r="B272" s="37">
        <v>44973</v>
      </c>
      <c r="C272" s="12">
        <v>77668</v>
      </c>
      <c r="D272" s="8" t="s">
        <v>21</v>
      </c>
      <c r="E272" s="9" t="s">
        <v>15</v>
      </c>
      <c r="F272" s="9">
        <v>4</v>
      </c>
      <c r="G272" s="9">
        <v>0</v>
      </c>
      <c r="H272" s="10">
        <v>1555</v>
      </c>
      <c r="I272" s="10">
        <v>1555</v>
      </c>
      <c r="J272" s="10">
        <f t="shared" si="24"/>
        <v>6220</v>
      </c>
      <c r="K272" s="22">
        <f t="shared" si="27"/>
        <v>995.2</v>
      </c>
      <c r="L272" s="4">
        <f t="shared" si="25"/>
        <v>0</v>
      </c>
      <c r="M272" s="11">
        <f t="shared" si="26"/>
        <v>7215.2</v>
      </c>
    </row>
    <row r="273" spans="1:13" hidden="1" x14ac:dyDescent="0.25">
      <c r="A273" s="21" t="s">
        <v>12</v>
      </c>
      <c r="B273" s="37">
        <v>44973</v>
      </c>
      <c r="C273" s="12">
        <v>77666</v>
      </c>
      <c r="D273" s="8" t="s">
        <v>21</v>
      </c>
      <c r="E273" s="9" t="s">
        <v>15</v>
      </c>
      <c r="F273" s="9">
        <v>6</v>
      </c>
      <c r="G273" s="9">
        <v>0</v>
      </c>
      <c r="H273" s="10">
        <v>1555</v>
      </c>
      <c r="I273" s="10">
        <v>1555</v>
      </c>
      <c r="J273" s="10">
        <f t="shared" si="24"/>
        <v>9330</v>
      </c>
      <c r="K273" s="22">
        <f t="shared" si="27"/>
        <v>1492.8</v>
      </c>
      <c r="L273" s="4">
        <f t="shared" si="25"/>
        <v>0</v>
      </c>
      <c r="M273" s="11">
        <f t="shared" si="26"/>
        <v>10822.8</v>
      </c>
    </row>
    <row r="274" spans="1:13" hidden="1" x14ac:dyDescent="0.25">
      <c r="A274" s="21" t="s">
        <v>12</v>
      </c>
      <c r="B274" s="37">
        <v>44973</v>
      </c>
      <c r="C274" s="12">
        <v>77707</v>
      </c>
      <c r="D274" s="8" t="s">
        <v>21</v>
      </c>
      <c r="E274" s="9" t="s">
        <v>25</v>
      </c>
      <c r="F274" s="9">
        <v>6.5</v>
      </c>
      <c r="G274" s="9">
        <v>6.5</v>
      </c>
      <c r="H274" s="10">
        <f>1555+243</f>
        <v>1798</v>
      </c>
      <c r="I274" s="10">
        <v>1555</v>
      </c>
      <c r="J274" s="10">
        <f t="shared" si="24"/>
        <v>11687</v>
      </c>
      <c r="K274" s="22">
        <f t="shared" si="27"/>
        <v>1869.92</v>
      </c>
      <c r="L274" s="4">
        <f t="shared" si="25"/>
        <v>0</v>
      </c>
      <c r="M274" s="11">
        <f t="shared" si="26"/>
        <v>13556.92</v>
      </c>
    </row>
    <row r="275" spans="1:13" hidden="1" x14ac:dyDescent="0.25">
      <c r="A275" s="21" t="s">
        <v>12</v>
      </c>
      <c r="B275" s="37">
        <v>44973</v>
      </c>
      <c r="C275" s="12">
        <v>77665</v>
      </c>
      <c r="D275" s="8" t="s">
        <v>21</v>
      </c>
      <c r="E275" s="9" t="s">
        <v>26</v>
      </c>
      <c r="F275" s="9">
        <v>4</v>
      </c>
      <c r="G275" s="9">
        <v>0</v>
      </c>
      <c r="H275" s="10">
        <v>1555</v>
      </c>
      <c r="I275" s="10">
        <v>1555</v>
      </c>
      <c r="J275" s="10">
        <f t="shared" si="24"/>
        <v>6220</v>
      </c>
      <c r="K275" s="22">
        <f t="shared" si="27"/>
        <v>995.2</v>
      </c>
      <c r="L275" s="4">
        <f t="shared" si="25"/>
        <v>0</v>
      </c>
      <c r="M275" s="11">
        <f t="shared" si="26"/>
        <v>7215.2</v>
      </c>
    </row>
    <row r="276" spans="1:13" hidden="1" x14ac:dyDescent="0.25">
      <c r="A276" s="21" t="s">
        <v>12</v>
      </c>
      <c r="B276" s="37">
        <v>44973</v>
      </c>
      <c r="C276" s="12">
        <v>77667</v>
      </c>
      <c r="D276" s="8" t="s">
        <v>21</v>
      </c>
      <c r="E276" s="9" t="s">
        <v>15</v>
      </c>
      <c r="F276" s="9">
        <v>6</v>
      </c>
      <c r="G276" s="9">
        <v>0</v>
      </c>
      <c r="H276" s="10">
        <v>1555</v>
      </c>
      <c r="I276" s="10">
        <v>1555</v>
      </c>
      <c r="J276" s="10">
        <f t="shared" si="24"/>
        <v>9330</v>
      </c>
      <c r="K276" s="22">
        <f t="shared" si="27"/>
        <v>1492.8</v>
      </c>
      <c r="L276" s="4">
        <f t="shared" si="25"/>
        <v>0</v>
      </c>
      <c r="M276" s="11">
        <f t="shared" si="26"/>
        <v>10822.8</v>
      </c>
    </row>
    <row r="277" spans="1:13" hidden="1" x14ac:dyDescent="0.25">
      <c r="A277" s="21" t="s">
        <v>12</v>
      </c>
      <c r="B277" s="37">
        <v>44973</v>
      </c>
      <c r="C277" s="12">
        <v>77709</v>
      </c>
      <c r="D277" s="8" t="s">
        <v>21</v>
      </c>
      <c r="E277" s="9" t="s">
        <v>15</v>
      </c>
      <c r="F277" s="9">
        <v>9</v>
      </c>
      <c r="G277" s="9">
        <v>0</v>
      </c>
      <c r="H277" s="10">
        <v>1555</v>
      </c>
      <c r="I277" s="10">
        <v>1555</v>
      </c>
      <c r="J277" s="10">
        <f t="shared" si="24"/>
        <v>13995</v>
      </c>
      <c r="K277" s="22">
        <f t="shared" si="27"/>
        <v>2239.2000000000003</v>
      </c>
      <c r="L277" s="4">
        <f t="shared" si="25"/>
        <v>0</v>
      </c>
      <c r="M277" s="11">
        <f t="shared" si="26"/>
        <v>16234.2</v>
      </c>
    </row>
    <row r="278" spans="1:13" hidden="1" x14ac:dyDescent="0.25">
      <c r="A278" s="21" t="s">
        <v>12</v>
      </c>
      <c r="B278" s="37">
        <v>44973</v>
      </c>
      <c r="C278" s="12">
        <v>77711</v>
      </c>
      <c r="D278" s="8" t="s">
        <v>21</v>
      </c>
      <c r="E278" s="9" t="s">
        <v>15</v>
      </c>
      <c r="F278" s="9">
        <v>4</v>
      </c>
      <c r="G278" s="9">
        <v>0</v>
      </c>
      <c r="H278" s="10">
        <v>1555</v>
      </c>
      <c r="I278" s="10">
        <v>1555</v>
      </c>
      <c r="J278" s="10">
        <f t="shared" si="24"/>
        <v>6220</v>
      </c>
      <c r="K278" s="22">
        <f t="shared" si="27"/>
        <v>995.2</v>
      </c>
      <c r="L278" s="4">
        <f t="shared" si="25"/>
        <v>0</v>
      </c>
      <c r="M278" s="11">
        <f t="shared" si="26"/>
        <v>7215.2</v>
      </c>
    </row>
    <row r="279" spans="1:13" hidden="1" x14ac:dyDescent="0.25">
      <c r="A279" s="21" t="s">
        <v>12</v>
      </c>
      <c r="B279" s="37">
        <v>44973</v>
      </c>
      <c r="C279" s="12">
        <v>77720</v>
      </c>
      <c r="D279" s="8" t="s">
        <v>13</v>
      </c>
      <c r="E279" s="9" t="s">
        <v>14</v>
      </c>
      <c r="F279" s="9">
        <v>77</v>
      </c>
      <c r="G279" s="9">
        <v>0</v>
      </c>
      <c r="H279" s="10">
        <v>1735</v>
      </c>
      <c r="I279" s="10">
        <v>1735</v>
      </c>
      <c r="J279" s="10">
        <f t="shared" si="24"/>
        <v>133595</v>
      </c>
      <c r="K279" s="22">
        <v>0</v>
      </c>
      <c r="L279" s="4">
        <f t="shared" si="25"/>
        <v>133595</v>
      </c>
      <c r="M279" s="11">
        <f t="shared" si="26"/>
        <v>0</v>
      </c>
    </row>
    <row r="280" spans="1:13" hidden="1" x14ac:dyDescent="0.25">
      <c r="A280" s="21" t="s">
        <v>12</v>
      </c>
      <c r="B280" s="37">
        <v>44973</v>
      </c>
      <c r="C280" s="12">
        <v>77722</v>
      </c>
      <c r="D280" s="8" t="s">
        <v>30</v>
      </c>
      <c r="E280" s="9" t="s">
        <v>23</v>
      </c>
      <c r="F280" s="9">
        <v>8</v>
      </c>
      <c r="G280" s="9">
        <v>10</v>
      </c>
      <c r="H280" s="10">
        <f>14904/F280</f>
        <v>1863</v>
      </c>
      <c r="I280" s="10">
        <v>1533</v>
      </c>
      <c r="J280" s="10">
        <f t="shared" si="24"/>
        <v>14904</v>
      </c>
      <c r="K280" s="22">
        <f t="shared" si="27"/>
        <v>2384.64</v>
      </c>
      <c r="L280" s="4">
        <f t="shared" si="25"/>
        <v>0</v>
      </c>
      <c r="M280" s="11">
        <f t="shared" si="26"/>
        <v>17288.64</v>
      </c>
    </row>
    <row r="281" spans="1:13" hidden="1" x14ac:dyDescent="0.25">
      <c r="A281" s="21" t="s">
        <v>12</v>
      </c>
      <c r="B281" s="37">
        <v>44973</v>
      </c>
      <c r="C281" s="12">
        <v>77806</v>
      </c>
      <c r="D281" s="8" t="s">
        <v>13</v>
      </c>
      <c r="E281" s="9" t="s">
        <v>15</v>
      </c>
      <c r="F281" s="9">
        <v>3</v>
      </c>
      <c r="G281" s="9">
        <v>0</v>
      </c>
      <c r="H281" s="10">
        <v>1708</v>
      </c>
      <c r="I281" s="10">
        <v>1590</v>
      </c>
      <c r="J281" s="10">
        <f t="shared" si="24"/>
        <v>5124</v>
      </c>
      <c r="K281" s="22">
        <f t="shared" si="27"/>
        <v>819.84</v>
      </c>
      <c r="L281" s="4">
        <f t="shared" si="25"/>
        <v>0</v>
      </c>
      <c r="M281" s="11">
        <f t="shared" si="26"/>
        <v>5943.84</v>
      </c>
    </row>
    <row r="282" spans="1:13" hidden="1" x14ac:dyDescent="0.25">
      <c r="A282" s="21" t="s">
        <v>12</v>
      </c>
      <c r="B282" s="37">
        <v>44973</v>
      </c>
      <c r="C282" s="12">
        <v>77807</v>
      </c>
      <c r="D282" s="8" t="s">
        <v>13</v>
      </c>
      <c r="E282" s="9" t="s">
        <v>37</v>
      </c>
      <c r="F282" s="9">
        <v>14</v>
      </c>
      <c r="G282" s="9">
        <v>0</v>
      </c>
      <c r="H282" s="10">
        <f>27230/F282</f>
        <v>1945</v>
      </c>
      <c r="I282" s="10">
        <v>1768</v>
      </c>
      <c r="J282" s="10">
        <f t="shared" si="24"/>
        <v>27230</v>
      </c>
      <c r="K282" s="22">
        <f t="shared" si="27"/>
        <v>4356.8</v>
      </c>
      <c r="L282" s="4">
        <f t="shared" si="25"/>
        <v>0</v>
      </c>
      <c r="M282" s="11">
        <f t="shared" si="26"/>
        <v>31586.799999999999</v>
      </c>
    </row>
    <row r="283" spans="1:13" hidden="1" x14ac:dyDescent="0.25">
      <c r="A283" s="21" t="s">
        <v>22</v>
      </c>
      <c r="B283" s="37">
        <v>44973</v>
      </c>
      <c r="C283" s="12">
        <v>77734</v>
      </c>
      <c r="D283" s="8" t="s">
        <v>13</v>
      </c>
      <c r="E283" s="9" t="s">
        <v>26</v>
      </c>
      <c r="F283" s="9">
        <v>7</v>
      </c>
      <c r="G283" s="9">
        <v>0</v>
      </c>
      <c r="H283" s="10">
        <v>1401</v>
      </c>
      <c r="I283" s="10">
        <v>1401</v>
      </c>
      <c r="J283" s="10">
        <f t="shared" si="24"/>
        <v>9807</v>
      </c>
      <c r="K283" s="22">
        <v>0</v>
      </c>
      <c r="L283" s="4">
        <f t="shared" si="25"/>
        <v>9807</v>
      </c>
      <c r="M283" s="11">
        <f t="shared" si="26"/>
        <v>0</v>
      </c>
    </row>
    <row r="284" spans="1:13" hidden="1" x14ac:dyDescent="0.25">
      <c r="A284" s="21" t="s">
        <v>22</v>
      </c>
      <c r="B284" s="37">
        <v>44973</v>
      </c>
      <c r="C284" s="12">
        <v>77760</v>
      </c>
      <c r="D284" s="8" t="s">
        <v>13</v>
      </c>
      <c r="E284" s="9" t="s">
        <v>15</v>
      </c>
      <c r="F284" s="9">
        <v>5</v>
      </c>
      <c r="G284" s="9">
        <v>0</v>
      </c>
      <c r="H284" s="10">
        <v>1590</v>
      </c>
      <c r="I284" s="10">
        <v>1590</v>
      </c>
      <c r="J284" s="10">
        <f t="shared" si="24"/>
        <v>7950</v>
      </c>
      <c r="K284" s="22">
        <f t="shared" ref="K284:K296" si="29">+J284*0.16</f>
        <v>1272</v>
      </c>
      <c r="L284" s="4">
        <f t="shared" si="25"/>
        <v>0</v>
      </c>
      <c r="M284" s="11">
        <f t="shared" si="26"/>
        <v>9222</v>
      </c>
    </row>
    <row r="285" spans="1:13" hidden="1" x14ac:dyDescent="0.25">
      <c r="A285" s="21" t="s">
        <v>22</v>
      </c>
      <c r="B285" s="37">
        <v>44973</v>
      </c>
      <c r="C285" s="12">
        <v>77732</v>
      </c>
      <c r="D285" s="8" t="s">
        <v>13</v>
      </c>
      <c r="E285" s="9" t="s">
        <v>15</v>
      </c>
      <c r="F285" s="9">
        <v>6</v>
      </c>
      <c r="G285" s="9">
        <v>0</v>
      </c>
      <c r="H285" s="10">
        <v>1590</v>
      </c>
      <c r="I285" s="10">
        <v>1590</v>
      </c>
      <c r="J285" s="10">
        <f t="shared" si="24"/>
        <v>9540</v>
      </c>
      <c r="K285" s="22">
        <f t="shared" si="29"/>
        <v>1526.4</v>
      </c>
      <c r="L285" s="4">
        <f t="shared" si="25"/>
        <v>0</v>
      </c>
      <c r="M285" s="11">
        <f t="shared" si="26"/>
        <v>11066.4</v>
      </c>
    </row>
    <row r="286" spans="1:13" hidden="1" x14ac:dyDescent="0.25">
      <c r="A286" s="21" t="s">
        <v>22</v>
      </c>
      <c r="B286" s="37">
        <v>44973</v>
      </c>
      <c r="C286" s="12">
        <v>77725</v>
      </c>
      <c r="D286" s="8" t="s">
        <v>13</v>
      </c>
      <c r="E286" s="9" t="s">
        <v>14</v>
      </c>
      <c r="F286" s="9">
        <v>7</v>
      </c>
      <c r="G286" s="9">
        <v>0</v>
      </c>
      <c r="H286" s="10">
        <v>1848</v>
      </c>
      <c r="I286" s="10">
        <v>1735</v>
      </c>
      <c r="J286" s="10">
        <f t="shared" si="24"/>
        <v>12936</v>
      </c>
      <c r="K286" s="22">
        <f t="shared" si="29"/>
        <v>2069.7600000000002</v>
      </c>
      <c r="L286" s="4">
        <f t="shared" si="25"/>
        <v>0</v>
      </c>
      <c r="M286" s="11">
        <f t="shared" si="26"/>
        <v>15005.76</v>
      </c>
    </row>
    <row r="287" spans="1:13" hidden="1" x14ac:dyDescent="0.25">
      <c r="A287" s="21" t="s">
        <v>22</v>
      </c>
      <c r="B287" s="37">
        <v>44973</v>
      </c>
      <c r="C287" s="12">
        <v>77719</v>
      </c>
      <c r="D287" s="8" t="s">
        <v>30</v>
      </c>
      <c r="E287" s="9" t="s">
        <v>15</v>
      </c>
      <c r="F287" s="9">
        <v>6</v>
      </c>
      <c r="G287" s="9">
        <v>0</v>
      </c>
      <c r="H287" s="10">
        <v>1590</v>
      </c>
      <c r="I287" s="10">
        <v>1590</v>
      </c>
      <c r="J287" s="10">
        <f t="shared" si="24"/>
        <v>9540</v>
      </c>
      <c r="K287" s="22">
        <f t="shared" si="29"/>
        <v>1526.4</v>
      </c>
      <c r="L287" s="4">
        <f t="shared" si="25"/>
        <v>0</v>
      </c>
      <c r="M287" s="11">
        <f t="shared" si="26"/>
        <v>11066.4</v>
      </c>
    </row>
    <row r="288" spans="1:13" hidden="1" x14ac:dyDescent="0.25">
      <c r="A288" s="21" t="s">
        <v>22</v>
      </c>
      <c r="B288" s="37">
        <v>44973</v>
      </c>
      <c r="C288" s="12">
        <v>77712</v>
      </c>
      <c r="D288" s="8" t="s">
        <v>21</v>
      </c>
      <c r="E288" s="9" t="s">
        <v>15</v>
      </c>
      <c r="F288" s="9">
        <v>14</v>
      </c>
      <c r="G288" s="9">
        <v>0</v>
      </c>
      <c r="H288" s="10">
        <v>1555</v>
      </c>
      <c r="I288" s="10">
        <v>1555</v>
      </c>
      <c r="J288" s="10">
        <f t="shared" si="24"/>
        <v>21770</v>
      </c>
      <c r="K288" s="22">
        <f t="shared" si="29"/>
        <v>3483.2000000000003</v>
      </c>
      <c r="L288" s="4">
        <f t="shared" si="25"/>
        <v>0</v>
      </c>
      <c r="M288" s="11">
        <f t="shared" si="26"/>
        <v>25253.200000000001</v>
      </c>
    </row>
    <row r="289" spans="1:13" hidden="1" x14ac:dyDescent="0.25">
      <c r="A289" s="21" t="s">
        <v>22</v>
      </c>
      <c r="B289" s="37">
        <v>44973</v>
      </c>
      <c r="C289" s="12">
        <v>77714</v>
      </c>
      <c r="D289" s="8" t="s">
        <v>21</v>
      </c>
      <c r="E289" s="9" t="s">
        <v>25</v>
      </c>
      <c r="F289" s="9">
        <v>8</v>
      </c>
      <c r="G289" s="9">
        <v>0</v>
      </c>
      <c r="H289" s="10">
        <v>1798</v>
      </c>
      <c r="I289" s="10">
        <v>1555</v>
      </c>
      <c r="J289" s="10">
        <f t="shared" si="24"/>
        <v>14384</v>
      </c>
      <c r="K289" s="22">
        <f t="shared" si="29"/>
        <v>2301.44</v>
      </c>
      <c r="L289" s="4">
        <f t="shared" si="25"/>
        <v>0</v>
      </c>
      <c r="M289" s="11">
        <f t="shared" si="26"/>
        <v>16685.439999999999</v>
      </c>
    </row>
    <row r="290" spans="1:13" hidden="1" x14ac:dyDescent="0.25">
      <c r="A290" s="21" t="s">
        <v>22</v>
      </c>
      <c r="B290" s="37">
        <v>44973</v>
      </c>
      <c r="C290" s="12">
        <v>77715</v>
      </c>
      <c r="D290" s="8" t="s">
        <v>21</v>
      </c>
      <c r="E290" s="9" t="s">
        <v>15</v>
      </c>
      <c r="F290" s="9">
        <v>14.5</v>
      </c>
      <c r="G290" s="9">
        <v>0</v>
      </c>
      <c r="H290" s="10">
        <v>1555</v>
      </c>
      <c r="I290" s="10">
        <v>1555</v>
      </c>
      <c r="J290" s="10">
        <f t="shared" si="24"/>
        <v>22547.5</v>
      </c>
      <c r="K290" s="22">
        <f t="shared" si="29"/>
        <v>3607.6</v>
      </c>
      <c r="L290" s="4">
        <f t="shared" si="25"/>
        <v>0</v>
      </c>
      <c r="M290" s="11">
        <f t="shared" si="26"/>
        <v>26155.1</v>
      </c>
    </row>
    <row r="291" spans="1:13" hidden="1" x14ac:dyDescent="0.25">
      <c r="A291" s="21" t="s">
        <v>24</v>
      </c>
      <c r="B291" s="37">
        <v>44973</v>
      </c>
      <c r="C291" s="12">
        <v>77780</v>
      </c>
      <c r="D291" s="8" t="s">
        <v>21</v>
      </c>
      <c r="E291" s="9" t="s">
        <v>15</v>
      </c>
      <c r="F291" s="9">
        <v>5</v>
      </c>
      <c r="G291" s="9">
        <v>0</v>
      </c>
      <c r="H291" s="10">
        <v>1555</v>
      </c>
      <c r="I291" s="10">
        <v>1555</v>
      </c>
      <c r="J291" s="10">
        <f t="shared" si="24"/>
        <v>7775</v>
      </c>
      <c r="K291" s="22">
        <f t="shared" si="29"/>
        <v>1244</v>
      </c>
      <c r="L291" s="4">
        <f t="shared" si="25"/>
        <v>0</v>
      </c>
      <c r="M291" s="11">
        <f t="shared" si="26"/>
        <v>9019</v>
      </c>
    </row>
    <row r="292" spans="1:13" hidden="1" x14ac:dyDescent="0.25">
      <c r="A292" s="21" t="s">
        <v>24</v>
      </c>
      <c r="B292" s="37">
        <v>44973</v>
      </c>
      <c r="C292" s="12">
        <v>77779</v>
      </c>
      <c r="D292" s="8" t="s">
        <v>27</v>
      </c>
      <c r="E292" s="9" t="s">
        <v>28</v>
      </c>
      <c r="F292" s="9">
        <v>8</v>
      </c>
      <c r="G292" s="9">
        <v>0</v>
      </c>
      <c r="H292" s="10">
        <v>2073</v>
      </c>
      <c r="I292" s="10">
        <v>1880</v>
      </c>
      <c r="J292" s="10">
        <f t="shared" si="24"/>
        <v>16584</v>
      </c>
      <c r="K292" s="22">
        <f t="shared" si="29"/>
        <v>2653.44</v>
      </c>
      <c r="L292" s="4">
        <f t="shared" si="25"/>
        <v>0</v>
      </c>
      <c r="M292" s="11">
        <f t="shared" si="26"/>
        <v>19237.439999999999</v>
      </c>
    </row>
    <row r="293" spans="1:13" hidden="1" x14ac:dyDescent="0.25">
      <c r="A293" s="21" t="s">
        <v>24</v>
      </c>
      <c r="B293" s="37">
        <v>44973</v>
      </c>
      <c r="C293" s="12">
        <v>77718</v>
      </c>
      <c r="D293" s="8" t="s">
        <v>30</v>
      </c>
      <c r="E293" s="9" t="s">
        <v>15</v>
      </c>
      <c r="F293" s="9">
        <v>6</v>
      </c>
      <c r="G293" s="9">
        <v>0</v>
      </c>
      <c r="H293" s="10">
        <v>1590</v>
      </c>
      <c r="I293" s="10">
        <v>1590</v>
      </c>
      <c r="J293" s="10">
        <f t="shared" si="24"/>
        <v>9540</v>
      </c>
      <c r="K293" s="22">
        <f t="shared" si="29"/>
        <v>1526.4</v>
      </c>
      <c r="L293" s="4">
        <f t="shared" si="25"/>
        <v>0</v>
      </c>
      <c r="M293" s="11">
        <f t="shared" si="26"/>
        <v>11066.4</v>
      </c>
    </row>
    <row r="294" spans="1:13" hidden="1" x14ac:dyDescent="0.25">
      <c r="A294" s="21" t="s">
        <v>24</v>
      </c>
      <c r="B294" s="37">
        <v>44973</v>
      </c>
      <c r="C294" s="12">
        <v>77730</v>
      </c>
      <c r="D294" s="8" t="s">
        <v>13</v>
      </c>
      <c r="E294" s="9" t="s">
        <v>15</v>
      </c>
      <c r="F294" s="9">
        <v>6</v>
      </c>
      <c r="G294" s="9">
        <v>0</v>
      </c>
      <c r="H294" s="10">
        <v>1590</v>
      </c>
      <c r="I294" s="10">
        <v>1590</v>
      </c>
      <c r="J294" s="10">
        <f t="shared" si="24"/>
        <v>9540</v>
      </c>
      <c r="K294" s="22">
        <f t="shared" si="29"/>
        <v>1526.4</v>
      </c>
      <c r="L294" s="4">
        <f t="shared" si="25"/>
        <v>0</v>
      </c>
      <c r="M294" s="11">
        <f t="shared" si="26"/>
        <v>11066.4</v>
      </c>
    </row>
    <row r="295" spans="1:13" hidden="1" x14ac:dyDescent="0.25">
      <c r="A295" s="21" t="s">
        <v>24</v>
      </c>
      <c r="B295" s="37">
        <v>44973</v>
      </c>
      <c r="C295" s="12">
        <v>77723</v>
      </c>
      <c r="D295" s="8" t="s">
        <v>13</v>
      </c>
      <c r="E295" s="9" t="s">
        <v>14</v>
      </c>
      <c r="F295" s="9">
        <v>12</v>
      </c>
      <c r="G295" s="9">
        <v>0</v>
      </c>
      <c r="H295" s="10">
        <v>1848</v>
      </c>
      <c r="I295" s="10">
        <v>1735</v>
      </c>
      <c r="J295" s="10">
        <f t="shared" si="24"/>
        <v>22176</v>
      </c>
      <c r="K295" s="22">
        <f t="shared" si="29"/>
        <v>3548.16</v>
      </c>
      <c r="L295" s="4">
        <f t="shared" si="25"/>
        <v>0</v>
      </c>
      <c r="M295" s="11">
        <f t="shared" si="26"/>
        <v>25724.16</v>
      </c>
    </row>
    <row r="296" spans="1:13" hidden="1" x14ac:dyDescent="0.25">
      <c r="A296" s="21" t="s">
        <v>24</v>
      </c>
      <c r="B296" s="37">
        <v>44973</v>
      </c>
      <c r="C296" s="12">
        <v>77724</v>
      </c>
      <c r="D296" s="8" t="s">
        <v>13</v>
      </c>
      <c r="E296" s="9" t="s">
        <v>14</v>
      </c>
      <c r="F296" s="9">
        <v>25</v>
      </c>
      <c r="G296" s="9">
        <v>0</v>
      </c>
      <c r="H296" s="10">
        <v>1848</v>
      </c>
      <c r="I296" s="10">
        <v>1735</v>
      </c>
      <c r="J296" s="10">
        <f t="shared" si="24"/>
        <v>46200</v>
      </c>
      <c r="K296" s="22">
        <f t="shared" si="29"/>
        <v>7392</v>
      </c>
      <c r="L296" s="4">
        <f t="shared" si="25"/>
        <v>0</v>
      </c>
      <c r="M296" s="11">
        <f t="shared" si="26"/>
        <v>53592</v>
      </c>
    </row>
    <row r="297" spans="1:13" hidden="1" x14ac:dyDescent="0.25">
      <c r="A297" s="21" t="s">
        <v>24</v>
      </c>
      <c r="B297" s="37">
        <v>44973</v>
      </c>
      <c r="C297" s="12">
        <v>77717</v>
      </c>
      <c r="D297" s="8" t="s">
        <v>13</v>
      </c>
      <c r="E297" s="9" t="s">
        <v>25</v>
      </c>
      <c r="F297" s="9">
        <v>32</v>
      </c>
      <c r="G297" s="9">
        <v>0</v>
      </c>
      <c r="H297" s="10">
        <v>1854</v>
      </c>
      <c r="I297" s="10">
        <v>1590</v>
      </c>
      <c r="J297" s="10">
        <f t="shared" si="24"/>
        <v>59328</v>
      </c>
      <c r="K297" s="22">
        <v>0</v>
      </c>
      <c r="L297" s="4">
        <f t="shared" si="25"/>
        <v>59328</v>
      </c>
      <c r="M297" s="11">
        <f t="shared" si="26"/>
        <v>0</v>
      </c>
    </row>
    <row r="298" spans="1:13" hidden="1" x14ac:dyDescent="0.25">
      <c r="A298" s="21" t="s">
        <v>12</v>
      </c>
      <c r="B298" s="31">
        <v>44974</v>
      </c>
      <c r="C298" s="12">
        <v>77911</v>
      </c>
      <c r="D298" s="8" t="s">
        <v>13</v>
      </c>
      <c r="E298" s="9" t="s">
        <v>38</v>
      </c>
      <c r="F298" s="9">
        <v>5.5</v>
      </c>
      <c r="G298" s="9">
        <v>10</v>
      </c>
      <c r="H298" s="10">
        <f>11896.5/F298</f>
        <v>2163</v>
      </c>
      <c r="I298" s="10">
        <v>1683</v>
      </c>
      <c r="J298" s="10">
        <f t="shared" si="24"/>
        <v>11896.5</v>
      </c>
      <c r="K298" s="22">
        <v>0</v>
      </c>
      <c r="L298" s="4">
        <f t="shared" si="25"/>
        <v>11896.5</v>
      </c>
      <c r="M298" s="11">
        <f t="shared" si="26"/>
        <v>0</v>
      </c>
    </row>
    <row r="299" spans="1:13" x14ac:dyDescent="0.25">
      <c r="A299" s="21" t="s">
        <v>12</v>
      </c>
      <c r="B299" s="31">
        <v>44974</v>
      </c>
      <c r="C299" s="12">
        <v>77797</v>
      </c>
      <c r="D299" s="8" t="s">
        <v>31</v>
      </c>
      <c r="E299" s="9" t="s">
        <v>15</v>
      </c>
      <c r="F299" s="9">
        <v>10</v>
      </c>
      <c r="G299" s="9">
        <v>0</v>
      </c>
      <c r="H299" s="65">
        <v>1590</v>
      </c>
      <c r="I299" s="10">
        <v>1590</v>
      </c>
      <c r="J299" s="10">
        <f t="shared" si="24"/>
        <v>15900</v>
      </c>
      <c r="K299" s="22">
        <v>1</v>
      </c>
      <c r="L299" s="4">
        <f t="shared" si="25"/>
        <v>0</v>
      </c>
      <c r="M299" s="11">
        <f t="shared" si="26"/>
        <v>15901</v>
      </c>
    </row>
    <row r="300" spans="1:13" hidden="1" x14ac:dyDescent="0.25">
      <c r="A300" s="21" t="s">
        <v>12</v>
      </c>
      <c r="B300" s="31">
        <v>44974</v>
      </c>
      <c r="C300" s="12">
        <v>77802</v>
      </c>
      <c r="D300" s="8" t="s">
        <v>13</v>
      </c>
      <c r="E300" s="9" t="s">
        <v>14</v>
      </c>
      <c r="F300" s="9">
        <v>9</v>
      </c>
      <c r="G300" s="9">
        <v>0</v>
      </c>
      <c r="H300" s="10">
        <v>1735</v>
      </c>
      <c r="I300" s="10">
        <v>1735</v>
      </c>
      <c r="J300" s="10">
        <f t="shared" si="24"/>
        <v>15615</v>
      </c>
      <c r="K300" s="22">
        <f t="shared" si="27"/>
        <v>2498.4</v>
      </c>
      <c r="L300" s="4">
        <f t="shared" si="25"/>
        <v>0</v>
      </c>
      <c r="M300" s="11">
        <f t="shared" si="26"/>
        <v>18113.400000000001</v>
      </c>
    </row>
    <row r="301" spans="1:13" hidden="1" x14ac:dyDescent="0.25">
      <c r="A301" s="21" t="s">
        <v>12</v>
      </c>
      <c r="B301" s="31">
        <v>44974</v>
      </c>
      <c r="C301" s="12">
        <v>77653</v>
      </c>
      <c r="D301" s="8" t="s">
        <v>18</v>
      </c>
      <c r="E301" s="9" t="s">
        <v>16</v>
      </c>
      <c r="F301" s="9">
        <v>3</v>
      </c>
      <c r="G301" s="9">
        <v>0</v>
      </c>
      <c r="H301" s="10">
        <v>1648</v>
      </c>
      <c r="I301" s="10">
        <v>1648</v>
      </c>
      <c r="J301" s="10">
        <f t="shared" si="24"/>
        <v>4944</v>
      </c>
      <c r="K301" s="22">
        <f t="shared" si="27"/>
        <v>791.04</v>
      </c>
      <c r="L301" s="4">
        <f t="shared" si="25"/>
        <v>0</v>
      </c>
      <c r="M301" s="11">
        <f t="shared" si="26"/>
        <v>5735.04</v>
      </c>
    </row>
    <row r="302" spans="1:13" hidden="1" x14ac:dyDescent="0.25">
      <c r="A302" s="21" t="s">
        <v>12</v>
      </c>
      <c r="B302" s="31">
        <v>44974</v>
      </c>
      <c r="C302" s="12">
        <v>77912</v>
      </c>
      <c r="D302" s="8" t="s">
        <v>13</v>
      </c>
      <c r="E302" s="9" t="s">
        <v>25</v>
      </c>
      <c r="F302" s="9">
        <v>4</v>
      </c>
      <c r="G302" s="9">
        <v>4</v>
      </c>
      <c r="H302" s="10">
        <f>1590+264</f>
        <v>1854</v>
      </c>
      <c r="I302" s="10">
        <v>1590</v>
      </c>
      <c r="J302" s="10">
        <f t="shared" si="24"/>
        <v>7416</v>
      </c>
      <c r="K302" s="22">
        <v>0</v>
      </c>
      <c r="L302" s="4">
        <f t="shared" si="25"/>
        <v>7416</v>
      </c>
      <c r="M302" s="11">
        <f t="shared" si="26"/>
        <v>0</v>
      </c>
    </row>
    <row r="303" spans="1:13" hidden="1" x14ac:dyDescent="0.25">
      <c r="A303" s="21" t="s">
        <v>12</v>
      </c>
      <c r="B303" s="31">
        <v>44974</v>
      </c>
      <c r="C303" s="12">
        <v>77793</v>
      </c>
      <c r="D303" s="8" t="s">
        <v>30</v>
      </c>
      <c r="E303" s="9" t="s">
        <v>14</v>
      </c>
      <c r="F303" s="9">
        <v>5.5</v>
      </c>
      <c r="G303" s="9">
        <v>0</v>
      </c>
      <c r="H303" s="10">
        <v>1735</v>
      </c>
      <c r="I303" s="10">
        <v>1735</v>
      </c>
      <c r="J303" s="10">
        <f t="shared" si="24"/>
        <v>9542.5</v>
      </c>
      <c r="K303" s="22">
        <f t="shared" si="27"/>
        <v>1526.8</v>
      </c>
      <c r="L303" s="4">
        <f t="shared" si="25"/>
        <v>0</v>
      </c>
      <c r="M303" s="11">
        <f t="shared" si="26"/>
        <v>11069.3</v>
      </c>
    </row>
    <row r="304" spans="1:13" hidden="1" x14ac:dyDescent="0.25">
      <c r="A304" s="21" t="s">
        <v>12</v>
      </c>
      <c r="B304" s="31">
        <v>44974</v>
      </c>
      <c r="C304" s="12">
        <v>77794</v>
      </c>
      <c r="D304" s="8" t="s">
        <v>30</v>
      </c>
      <c r="E304" s="9" t="s">
        <v>23</v>
      </c>
      <c r="F304" s="9">
        <v>3.5</v>
      </c>
      <c r="G304" s="9">
        <v>0</v>
      </c>
      <c r="H304" s="10">
        <f>6165.5/F304</f>
        <v>1761.5714285714287</v>
      </c>
      <c r="I304" s="10">
        <v>1533</v>
      </c>
      <c r="J304" s="10">
        <f t="shared" si="24"/>
        <v>6165.5</v>
      </c>
      <c r="K304" s="22">
        <f t="shared" si="27"/>
        <v>986.48</v>
      </c>
      <c r="L304" s="4">
        <f t="shared" si="25"/>
        <v>0</v>
      </c>
      <c r="M304" s="11">
        <f t="shared" si="26"/>
        <v>7151.98</v>
      </c>
    </row>
    <row r="305" spans="1:13" hidden="1" x14ac:dyDescent="0.25">
      <c r="A305" s="21" t="s">
        <v>12</v>
      </c>
      <c r="B305" s="31">
        <v>44974</v>
      </c>
      <c r="C305" s="12">
        <v>77788</v>
      </c>
      <c r="D305" s="8" t="s">
        <v>13</v>
      </c>
      <c r="E305" s="9" t="s">
        <v>14</v>
      </c>
      <c r="F305" s="9">
        <v>41</v>
      </c>
      <c r="G305" s="9">
        <v>0</v>
      </c>
      <c r="H305" s="10">
        <v>1735</v>
      </c>
      <c r="I305" s="10">
        <v>1735</v>
      </c>
      <c r="J305" s="10">
        <f t="shared" si="24"/>
        <v>71135</v>
      </c>
      <c r="K305" s="22">
        <v>0</v>
      </c>
      <c r="L305" s="4">
        <f t="shared" si="25"/>
        <v>71135</v>
      </c>
      <c r="M305" s="11">
        <f t="shared" si="26"/>
        <v>0</v>
      </c>
    </row>
    <row r="306" spans="1:13" hidden="1" x14ac:dyDescent="0.25">
      <c r="A306" s="21" t="s">
        <v>12</v>
      </c>
      <c r="B306" s="31">
        <v>44974</v>
      </c>
      <c r="C306" s="12">
        <v>77799</v>
      </c>
      <c r="D306" s="8" t="s">
        <v>13</v>
      </c>
      <c r="E306" s="9" t="s">
        <v>14</v>
      </c>
      <c r="F306" s="9">
        <v>14</v>
      </c>
      <c r="G306" s="9">
        <v>0</v>
      </c>
      <c r="H306" s="10">
        <v>1735</v>
      </c>
      <c r="I306" s="10">
        <v>1735</v>
      </c>
      <c r="J306" s="10">
        <f t="shared" si="24"/>
        <v>24290</v>
      </c>
      <c r="K306" s="22">
        <v>0</v>
      </c>
      <c r="L306" s="4">
        <f t="shared" si="25"/>
        <v>24290</v>
      </c>
      <c r="M306" s="11">
        <f t="shared" si="26"/>
        <v>0</v>
      </c>
    </row>
    <row r="307" spans="1:13" hidden="1" x14ac:dyDescent="0.25">
      <c r="A307" s="21" t="s">
        <v>12</v>
      </c>
      <c r="B307" s="31">
        <v>44974</v>
      </c>
      <c r="C307" s="12">
        <v>77805</v>
      </c>
      <c r="D307" s="8" t="s">
        <v>13</v>
      </c>
      <c r="E307" s="9" t="s">
        <v>15</v>
      </c>
      <c r="F307" s="9">
        <v>12.5</v>
      </c>
      <c r="G307" s="9">
        <v>0</v>
      </c>
      <c r="H307" s="10">
        <v>1590</v>
      </c>
      <c r="I307" s="10">
        <v>1590</v>
      </c>
      <c r="J307" s="10">
        <f t="shared" si="24"/>
        <v>19875</v>
      </c>
      <c r="K307" s="22">
        <v>0</v>
      </c>
      <c r="L307" s="4">
        <f t="shared" si="25"/>
        <v>19875</v>
      </c>
      <c r="M307" s="11">
        <f t="shared" si="26"/>
        <v>0</v>
      </c>
    </row>
    <row r="308" spans="1:13" hidden="1" x14ac:dyDescent="0.25">
      <c r="A308" s="21" t="s">
        <v>22</v>
      </c>
      <c r="B308" s="26">
        <v>44974</v>
      </c>
      <c r="C308" s="12">
        <v>77795</v>
      </c>
      <c r="D308" s="8" t="s">
        <v>13</v>
      </c>
      <c r="E308" s="9" t="s">
        <v>35</v>
      </c>
      <c r="F308" s="9">
        <v>48</v>
      </c>
      <c r="G308" s="9">
        <v>0</v>
      </c>
      <c r="H308" s="10">
        <v>1911</v>
      </c>
      <c r="I308" s="10">
        <v>1796</v>
      </c>
      <c r="J308" s="10">
        <f t="shared" si="24"/>
        <v>91728</v>
      </c>
      <c r="K308" s="22">
        <v>0</v>
      </c>
      <c r="L308" s="4">
        <f t="shared" si="25"/>
        <v>91728</v>
      </c>
      <c r="M308" s="11">
        <f t="shared" si="26"/>
        <v>0</v>
      </c>
    </row>
    <row r="309" spans="1:13" hidden="1" x14ac:dyDescent="0.25">
      <c r="A309" s="21" t="s">
        <v>22</v>
      </c>
      <c r="B309" s="26">
        <v>44974</v>
      </c>
      <c r="C309" s="12">
        <v>77804</v>
      </c>
      <c r="D309" s="8" t="s">
        <v>13</v>
      </c>
      <c r="E309" s="9" t="s">
        <v>15</v>
      </c>
      <c r="F309" s="9">
        <v>12</v>
      </c>
      <c r="G309" s="9">
        <v>0</v>
      </c>
      <c r="H309" s="10">
        <v>1590</v>
      </c>
      <c r="I309" s="10">
        <v>1590</v>
      </c>
      <c r="J309" s="10">
        <f t="shared" si="24"/>
        <v>19080</v>
      </c>
      <c r="K309" s="22">
        <v>0</v>
      </c>
      <c r="L309" s="4">
        <f t="shared" si="25"/>
        <v>19080</v>
      </c>
      <c r="M309" s="11">
        <f t="shared" si="26"/>
        <v>0</v>
      </c>
    </row>
    <row r="310" spans="1:13" hidden="1" x14ac:dyDescent="0.25">
      <c r="A310" s="21" t="s">
        <v>22</v>
      </c>
      <c r="B310" s="26">
        <v>44974</v>
      </c>
      <c r="C310" s="12">
        <v>77791</v>
      </c>
      <c r="D310" s="8" t="s">
        <v>13</v>
      </c>
      <c r="E310" s="9" t="s">
        <v>15</v>
      </c>
      <c r="F310" s="9">
        <v>6</v>
      </c>
      <c r="G310" s="9">
        <v>0</v>
      </c>
      <c r="H310" s="10">
        <v>1590</v>
      </c>
      <c r="I310" s="10">
        <v>1590</v>
      </c>
      <c r="J310" s="10">
        <f t="shared" si="24"/>
        <v>9540</v>
      </c>
      <c r="K310" s="22">
        <f t="shared" ref="K310:K319" si="30">+J310*0.16</f>
        <v>1526.4</v>
      </c>
      <c r="L310" s="4">
        <f t="shared" si="25"/>
        <v>0</v>
      </c>
      <c r="M310" s="11">
        <f t="shared" si="26"/>
        <v>11066.4</v>
      </c>
    </row>
    <row r="311" spans="1:13" hidden="1" x14ac:dyDescent="0.25">
      <c r="A311" s="21" t="s">
        <v>22</v>
      </c>
      <c r="B311" s="26">
        <v>44974</v>
      </c>
      <c r="C311" s="12">
        <v>77800</v>
      </c>
      <c r="D311" s="8" t="s">
        <v>13</v>
      </c>
      <c r="E311" s="9" t="s">
        <v>14</v>
      </c>
      <c r="F311" s="9">
        <v>25</v>
      </c>
      <c r="G311" s="9">
        <v>0</v>
      </c>
      <c r="H311" s="10">
        <v>1848</v>
      </c>
      <c r="I311" s="10">
        <v>1590</v>
      </c>
      <c r="J311" s="10">
        <f t="shared" si="24"/>
        <v>46200</v>
      </c>
      <c r="K311" s="22">
        <f t="shared" si="30"/>
        <v>7392</v>
      </c>
      <c r="L311" s="4">
        <f t="shared" si="25"/>
        <v>0</v>
      </c>
      <c r="M311" s="11">
        <f t="shared" si="26"/>
        <v>53592</v>
      </c>
    </row>
    <row r="312" spans="1:13" hidden="1" x14ac:dyDescent="0.25">
      <c r="A312" s="21" t="s">
        <v>22</v>
      </c>
      <c r="B312" s="26">
        <v>44974</v>
      </c>
      <c r="C312" s="12">
        <v>77789</v>
      </c>
      <c r="D312" s="8" t="s">
        <v>30</v>
      </c>
      <c r="E312" s="9" t="s">
        <v>15</v>
      </c>
      <c r="F312" s="9">
        <v>6</v>
      </c>
      <c r="G312" s="9">
        <v>0</v>
      </c>
      <c r="H312" s="10">
        <v>1590</v>
      </c>
      <c r="I312" s="10">
        <v>1590</v>
      </c>
      <c r="J312" s="10">
        <f t="shared" ref="J312:J320" si="31">+H312*F312</f>
        <v>9540</v>
      </c>
      <c r="K312" s="22">
        <f t="shared" si="30"/>
        <v>1526.4</v>
      </c>
      <c r="L312" s="4">
        <f t="shared" ref="L312:L320" si="32">IF(K312&gt;0,0,J312)</f>
        <v>0</v>
      </c>
      <c r="M312" s="11">
        <f t="shared" ref="M312:M320" si="33">IF(K312=0,0,L312+J312+K312)</f>
        <v>11066.4</v>
      </c>
    </row>
    <row r="313" spans="1:13" hidden="1" x14ac:dyDescent="0.25">
      <c r="A313" s="21" t="s">
        <v>22</v>
      </c>
      <c r="B313" s="26">
        <v>44974</v>
      </c>
      <c r="C313" s="12">
        <v>77784</v>
      </c>
      <c r="D313" s="8" t="s">
        <v>21</v>
      </c>
      <c r="E313" s="9" t="s">
        <v>15</v>
      </c>
      <c r="F313" s="9">
        <v>12</v>
      </c>
      <c r="G313" s="9">
        <v>0</v>
      </c>
      <c r="H313" s="10">
        <v>1555</v>
      </c>
      <c r="I313" s="10">
        <v>1555</v>
      </c>
      <c r="J313" s="10">
        <f t="shared" si="31"/>
        <v>18660</v>
      </c>
      <c r="K313" s="22">
        <f t="shared" si="30"/>
        <v>2985.6</v>
      </c>
      <c r="L313" s="4">
        <f t="shared" si="32"/>
        <v>0</v>
      </c>
      <c r="M313" s="11">
        <f t="shared" si="33"/>
        <v>21645.599999999999</v>
      </c>
    </row>
    <row r="314" spans="1:13" hidden="1" x14ac:dyDescent="0.25">
      <c r="A314" s="21" t="s">
        <v>22</v>
      </c>
      <c r="B314" s="26">
        <v>44974</v>
      </c>
      <c r="C314" s="12">
        <v>77231</v>
      </c>
      <c r="D314" s="8" t="s">
        <v>21</v>
      </c>
      <c r="E314" s="9" t="s">
        <v>26</v>
      </c>
      <c r="F314" s="9">
        <v>4</v>
      </c>
      <c r="G314" s="9">
        <v>0</v>
      </c>
      <c r="H314" s="10">
        <v>1366</v>
      </c>
      <c r="I314" s="10">
        <v>1366</v>
      </c>
      <c r="J314" s="10">
        <f t="shared" si="31"/>
        <v>5464</v>
      </c>
      <c r="K314" s="22">
        <f t="shared" si="30"/>
        <v>874.24</v>
      </c>
      <c r="L314" s="4">
        <f t="shared" si="32"/>
        <v>0</v>
      </c>
      <c r="M314" s="11">
        <f t="shared" si="33"/>
        <v>6338.24</v>
      </c>
    </row>
    <row r="315" spans="1:13" hidden="1" x14ac:dyDescent="0.25">
      <c r="A315" s="21" t="s">
        <v>24</v>
      </c>
      <c r="B315" s="26">
        <v>44974</v>
      </c>
      <c r="C315" s="12">
        <v>77787</v>
      </c>
      <c r="D315" s="8" t="s">
        <v>21</v>
      </c>
      <c r="E315" s="9" t="s">
        <v>15</v>
      </c>
      <c r="F315" s="9">
        <v>14</v>
      </c>
      <c r="G315" s="9">
        <v>0</v>
      </c>
      <c r="H315" s="10">
        <v>1555</v>
      </c>
      <c r="I315" s="10">
        <v>1555</v>
      </c>
      <c r="J315" s="10">
        <f t="shared" si="31"/>
        <v>21770</v>
      </c>
      <c r="K315" s="22">
        <f t="shared" si="30"/>
        <v>3483.2000000000003</v>
      </c>
      <c r="L315" s="4">
        <f t="shared" si="32"/>
        <v>0</v>
      </c>
      <c r="M315" s="11">
        <f t="shared" si="33"/>
        <v>25253.200000000001</v>
      </c>
    </row>
    <row r="316" spans="1:13" hidden="1" x14ac:dyDescent="0.25">
      <c r="A316" s="21" t="s">
        <v>24</v>
      </c>
      <c r="B316" s="26">
        <v>44974</v>
      </c>
      <c r="C316" s="12">
        <v>77790</v>
      </c>
      <c r="D316" s="8" t="s">
        <v>30</v>
      </c>
      <c r="E316" s="9" t="s">
        <v>15</v>
      </c>
      <c r="F316" s="9">
        <v>6</v>
      </c>
      <c r="G316" s="9">
        <v>0</v>
      </c>
      <c r="H316" s="10">
        <v>1590</v>
      </c>
      <c r="I316" s="10">
        <v>1590</v>
      </c>
      <c r="J316" s="10">
        <f t="shared" si="31"/>
        <v>9540</v>
      </c>
      <c r="K316" s="22">
        <f t="shared" si="30"/>
        <v>1526.4</v>
      </c>
      <c r="L316" s="4">
        <f t="shared" si="32"/>
        <v>0</v>
      </c>
      <c r="M316" s="11">
        <f t="shared" si="33"/>
        <v>11066.4</v>
      </c>
    </row>
    <row r="317" spans="1:13" hidden="1" x14ac:dyDescent="0.25">
      <c r="A317" s="21" t="s">
        <v>24</v>
      </c>
      <c r="B317" s="26">
        <v>44974</v>
      </c>
      <c r="C317" s="12">
        <v>77798</v>
      </c>
      <c r="D317" s="8" t="s">
        <v>13</v>
      </c>
      <c r="E317" s="9" t="s">
        <v>15</v>
      </c>
      <c r="F317" s="9">
        <v>7</v>
      </c>
      <c r="G317" s="9">
        <v>0</v>
      </c>
      <c r="H317" s="10">
        <v>1660</v>
      </c>
      <c r="I317" s="10">
        <v>1590</v>
      </c>
      <c r="J317" s="10">
        <f t="shared" si="31"/>
        <v>11620</v>
      </c>
      <c r="K317" s="22">
        <f t="shared" si="30"/>
        <v>1859.2</v>
      </c>
      <c r="L317" s="4">
        <f t="shared" si="32"/>
        <v>0</v>
      </c>
      <c r="M317" s="11">
        <f t="shared" si="33"/>
        <v>13479.2</v>
      </c>
    </row>
    <row r="318" spans="1:13" hidden="1" x14ac:dyDescent="0.25">
      <c r="A318" s="21" t="s">
        <v>24</v>
      </c>
      <c r="B318" s="26">
        <v>44974</v>
      </c>
      <c r="C318" s="12">
        <v>77792</v>
      </c>
      <c r="D318" s="8" t="s">
        <v>13</v>
      </c>
      <c r="E318" s="9" t="s">
        <v>15</v>
      </c>
      <c r="F318" s="9">
        <v>6</v>
      </c>
      <c r="G318" s="9">
        <v>0</v>
      </c>
      <c r="H318" s="10">
        <v>1590</v>
      </c>
      <c r="I318" s="10">
        <v>1590</v>
      </c>
      <c r="J318" s="10">
        <f t="shared" si="31"/>
        <v>9540</v>
      </c>
      <c r="K318" s="22">
        <f t="shared" si="30"/>
        <v>1526.4</v>
      </c>
      <c r="L318" s="4">
        <f t="shared" si="32"/>
        <v>0</v>
      </c>
      <c r="M318" s="11">
        <f t="shared" si="33"/>
        <v>11066.4</v>
      </c>
    </row>
    <row r="319" spans="1:13" hidden="1" x14ac:dyDescent="0.25">
      <c r="A319" s="21" t="s">
        <v>24</v>
      </c>
      <c r="B319" s="26">
        <v>44974</v>
      </c>
      <c r="C319" s="12">
        <v>77801</v>
      </c>
      <c r="D319" s="8" t="s">
        <v>13</v>
      </c>
      <c r="E319" s="9" t="s">
        <v>14</v>
      </c>
      <c r="F319" s="9">
        <v>7</v>
      </c>
      <c r="G319" s="9">
        <v>0</v>
      </c>
      <c r="H319" s="10">
        <v>1848</v>
      </c>
      <c r="I319" s="10">
        <v>1735</v>
      </c>
      <c r="J319" s="10">
        <f t="shared" si="31"/>
        <v>12936</v>
      </c>
      <c r="K319" s="22">
        <f t="shared" si="30"/>
        <v>2069.7600000000002</v>
      </c>
      <c r="L319" s="4">
        <f t="shared" si="32"/>
        <v>0</v>
      </c>
      <c r="M319" s="11">
        <f t="shared" si="33"/>
        <v>15005.76</v>
      </c>
    </row>
    <row r="320" spans="1:13" hidden="1" x14ac:dyDescent="0.25">
      <c r="A320" s="21" t="s">
        <v>24</v>
      </c>
      <c r="B320" s="26">
        <v>44974</v>
      </c>
      <c r="C320" s="12">
        <v>77881</v>
      </c>
      <c r="D320" s="8" t="s">
        <v>13</v>
      </c>
      <c r="E320" s="9" t="s">
        <v>15</v>
      </c>
      <c r="F320" s="9">
        <v>6</v>
      </c>
      <c r="G320" s="9">
        <v>0</v>
      </c>
      <c r="H320" s="10">
        <v>1590</v>
      </c>
      <c r="I320" s="10">
        <v>1590</v>
      </c>
      <c r="J320" s="10">
        <f t="shared" si="31"/>
        <v>9540</v>
      </c>
      <c r="K320" s="22">
        <v>0</v>
      </c>
      <c r="L320" s="4">
        <f t="shared" si="32"/>
        <v>9540</v>
      </c>
      <c r="M320" s="11">
        <f t="shared" si="33"/>
        <v>0</v>
      </c>
    </row>
    <row r="321" spans="1:13" hidden="1" x14ac:dyDescent="0.25">
      <c r="A321" s="21" t="s">
        <v>12</v>
      </c>
      <c r="B321" s="26">
        <v>44975</v>
      </c>
      <c r="C321" s="12">
        <v>77883</v>
      </c>
      <c r="D321" s="8" t="s">
        <v>13</v>
      </c>
      <c r="E321" s="9" t="s">
        <v>26</v>
      </c>
      <c r="F321" s="9">
        <v>9</v>
      </c>
      <c r="G321" s="9">
        <v>0</v>
      </c>
      <c r="H321" s="10">
        <v>1735</v>
      </c>
      <c r="I321" s="10">
        <v>1735</v>
      </c>
      <c r="J321" s="10">
        <f t="shared" ref="J321:J384" si="34">+H321*F321</f>
        <v>15615</v>
      </c>
      <c r="K321" s="22">
        <f t="shared" ref="K321:K370" si="35">+J321*0.16</f>
        <v>2498.4</v>
      </c>
      <c r="L321" s="4">
        <f t="shared" ref="L321:L384" si="36">IF(K321&gt;0,0,J321)</f>
        <v>0</v>
      </c>
      <c r="M321" s="11">
        <f t="shared" ref="M321:M384" si="37">IF(K321=0,0,L321+J321+K321)</f>
        <v>18113.400000000001</v>
      </c>
    </row>
    <row r="322" spans="1:13" hidden="1" x14ac:dyDescent="0.25">
      <c r="A322" s="21" t="s">
        <v>12</v>
      </c>
      <c r="B322" s="26">
        <v>44975</v>
      </c>
      <c r="C322" s="12">
        <v>77922</v>
      </c>
      <c r="D322" s="8" t="s">
        <v>13</v>
      </c>
      <c r="E322" s="9" t="s">
        <v>15</v>
      </c>
      <c r="F322" s="9">
        <v>9.5</v>
      </c>
      <c r="G322" s="9">
        <v>0</v>
      </c>
      <c r="H322" s="10">
        <v>1590</v>
      </c>
      <c r="I322" s="10">
        <v>1590</v>
      </c>
      <c r="J322" s="10">
        <f t="shared" si="34"/>
        <v>15105</v>
      </c>
      <c r="K322" s="22">
        <v>0</v>
      </c>
      <c r="L322" s="4">
        <f t="shared" si="36"/>
        <v>15105</v>
      </c>
      <c r="M322" s="11">
        <f t="shared" si="37"/>
        <v>0</v>
      </c>
    </row>
    <row r="323" spans="1:13" hidden="1" x14ac:dyDescent="0.25">
      <c r="A323" s="21" t="s">
        <v>12</v>
      </c>
      <c r="B323" s="26">
        <v>44975</v>
      </c>
      <c r="C323" s="12">
        <v>77914</v>
      </c>
      <c r="D323" s="8" t="s">
        <v>13</v>
      </c>
      <c r="E323" s="9" t="s">
        <v>15</v>
      </c>
      <c r="F323" s="9">
        <v>4</v>
      </c>
      <c r="G323" s="9">
        <v>0</v>
      </c>
      <c r="H323" s="10">
        <v>1590</v>
      </c>
      <c r="I323" s="10">
        <v>1590</v>
      </c>
      <c r="J323" s="10">
        <f t="shared" si="34"/>
        <v>6360</v>
      </c>
      <c r="K323" s="22">
        <v>0</v>
      </c>
      <c r="L323" s="4">
        <f t="shared" si="36"/>
        <v>6360</v>
      </c>
      <c r="M323" s="11">
        <f t="shared" si="37"/>
        <v>0</v>
      </c>
    </row>
    <row r="324" spans="1:13" hidden="1" x14ac:dyDescent="0.25">
      <c r="A324" s="21" t="s">
        <v>12</v>
      </c>
      <c r="B324" s="26">
        <v>44975</v>
      </c>
      <c r="C324" s="12">
        <v>77915</v>
      </c>
      <c r="D324" s="8" t="s">
        <v>13</v>
      </c>
      <c r="E324" s="9" t="s">
        <v>14</v>
      </c>
      <c r="F324" s="9">
        <v>26.5</v>
      </c>
      <c r="G324" s="9">
        <v>0</v>
      </c>
      <c r="H324" s="10">
        <v>1500</v>
      </c>
      <c r="I324" s="10">
        <v>1500</v>
      </c>
      <c r="J324" s="10">
        <f t="shared" si="34"/>
        <v>39750</v>
      </c>
      <c r="K324" s="22">
        <v>0</v>
      </c>
      <c r="L324" s="4">
        <f t="shared" si="36"/>
        <v>39750</v>
      </c>
      <c r="M324" s="11">
        <f t="shared" si="37"/>
        <v>0</v>
      </c>
    </row>
    <row r="325" spans="1:13" hidden="1" x14ac:dyDescent="0.25">
      <c r="A325" s="21" t="s">
        <v>12</v>
      </c>
      <c r="B325" s="26">
        <v>44975</v>
      </c>
      <c r="C325" s="12">
        <v>77916</v>
      </c>
      <c r="D325" s="8" t="s">
        <v>13</v>
      </c>
      <c r="E325" s="9" t="s">
        <v>15</v>
      </c>
      <c r="F325" s="9">
        <v>7</v>
      </c>
      <c r="G325" s="9">
        <v>0</v>
      </c>
      <c r="H325" s="10">
        <v>1590</v>
      </c>
      <c r="I325" s="10">
        <v>1590</v>
      </c>
      <c r="J325" s="10">
        <f t="shared" si="34"/>
        <v>11130</v>
      </c>
      <c r="K325" s="22">
        <v>0</v>
      </c>
      <c r="L325" s="4">
        <f t="shared" si="36"/>
        <v>11130</v>
      </c>
      <c r="M325" s="11">
        <f t="shared" si="37"/>
        <v>0</v>
      </c>
    </row>
    <row r="326" spans="1:13" hidden="1" x14ac:dyDescent="0.25">
      <c r="A326" s="21" t="s">
        <v>12</v>
      </c>
      <c r="B326" s="26">
        <v>44975</v>
      </c>
      <c r="C326" s="12">
        <v>77923</v>
      </c>
      <c r="D326" s="8" t="s">
        <v>13</v>
      </c>
      <c r="E326" s="9" t="s">
        <v>15</v>
      </c>
      <c r="F326" s="9">
        <v>5</v>
      </c>
      <c r="G326" s="9">
        <v>0</v>
      </c>
      <c r="H326" s="10">
        <v>1590</v>
      </c>
      <c r="I326" s="10">
        <v>1590</v>
      </c>
      <c r="J326" s="10">
        <f t="shared" si="34"/>
        <v>7950</v>
      </c>
      <c r="K326" s="22">
        <v>0</v>
      </c>
      <c r="L326" s="4">
        <f t="shared" si="36"/>
        <v>7950</v>
      </c>
      <c r="M326" s="11">
        <f t="shared" si="37"/>
        <v>0</v>
      </c>
    </row>
    <row r="327" spans="1:13" hidden="1" x14ac:dyDescent="0.25">
      <c r="A327" s="21" t="s">
        <v>24</v>
      </c>
      <c r="B327" s="31">
        <v>44975</v>
      </c>
      <c r="C327" s="12">
        <v>77796</v>
      </c>
      <c r="D327" s="8" t="s">
        <v>13</v>
      </c>
      <c r="E327" s="9" t="s">
        <v>35</v>
      </c>
      <c r="F327" s="9">
        <v>64</v>
      </c>
      <c r="G327" s="9">
        <v>0</v>
      </c>
      <c r="H327" s="10">
        <v>1911</v>
      </c>
      <c r="I327" s="10">
        <v>1796</v>
      </c>
      <c r="J327" s="10">
        <f t="shared" si="34"/>
        <v>122304</v>
      </c>
      <c r="K327" s="22">
        <v>0</v>
      </c>
      <c r="L327" s="4">
        <f t="shared" si="36"/>
        <v>122304</v>
      </c>
      <c r="M327" s="11">
        <f t="shared" si="37"/>
        <v>0</v>
      </c>
    </row>
    <row r="328" spans="1:13" hidden="1" x14ac:dyDescent="0.25">
      <c r="A328" s="21" t="s">
        <v>24</v>
      </c>
      <c r="B328" s="31">
        <v>44975</v>
      </c>
      <c r="C328" s="12">
        <v>77886</v>
      </c>
      <c r="D328" s="8" t="s">
        <v>13</v>
      </c>
      <c r="E328" s="9" t="s">
        <v>15</v>
      </c>
      <c r="F328" s="9">
        <v>7</v>
      </c>
      <c r="G328" s="9">
        <v>0</v>
      </c>
      <c r="H328" s="10">
        <v>1660</v>
      </c>
      <c r="I328" s="10">
        <v>1590</v>
      </c>
      <c r="J328" s="10">
        <f t="shared" si="34"/>
        <v>11620</v>
      </c>
      <c r="K328" s="22">
        <f t="shared" ref="K328:K329" si="38">+J328*0.16</f>
        <v>1859.2</v>
      </c>
      <c r="L328" s="4">
        <f t="shared" si="36"/>
        <v>0</v>
      </c>
      <c r="M328" s="11">
        <f t="shared" si="37"/>
        <v>13479.2</v>
      </c>
    </row>
    <row r="329" spans="1:13" hidden="1" x14ac:dyDescent="0.25">
      <c r="A329" s="21" t="s">
        <v>24</v>
      </c>
      <c r="B329" s="31">
        <v>44975</v>
      </c>
      <c r="C329" s="12">
        <v>77882</v>
      </c>
      <c r="D329" s="8" t="s">
        <v>13</v>
      </c>
      <c r="E329" s="9" t="s">
        <v>14</v>
      </c>
      <c r="F329" s="9">
        <v>10</v>
      </c>
      <c r="G329" s="9">
        <v>10</v>
      </c>
      <c r="H329" s="10">
        <v>1882</v>
      </c>
      <c r="I329" s="10">
        <v>1735</v>
      </c>
      <c r="J329" s="10">
        <f t="shared" si="34"/>
        <v>18820</v>
      </c>
      <c r="K329" s="22">
        <f t="shared" si="38"/>
        <v>3011.2000000000003</v>
      </c>
      <c r="L329" s="4">
        <f t="shared" si="36"/>
        <v>0</v>
      </c>
      <c r="M329" s="11">
        <f t="shared" si="37"/>
        <v>21831.200000000001</v>
      </c>
    </row>
    <row r="330" spans="1:13" hidden="1" x14ac:dyDescent="0.25">
      <c r="A330" s="21" t="s">
        <v>12</v>
      </c>
      <c r="B330" s="26">
        <v>44977</v>
      </c>
      <c r="C330" s="12">
        <v>77983</v>
      </c>
      <c r="D330" s="8" t="s">
        <v>13</v>
      </c>
      <c r="E330" s="9" t="s">
        <v>15</v>
      </c>
      <c r="F330" s="9">
        <v>17</v>
      </c>
      <c r="G330" s="9">
        <v>0</v>
      </c>
      <c r="H330" s="10">
        <v>1400</v>
      </c>
      <c r="I330" s="10">
        <v>1400</v>
      </c>
      <c r="J330" s="10">
        <f t="shared" si="34"/>
        <v>23800</v>
      </c>
      <c r="K330" s="22">
        <v>0</v>
      </c>
      <c r="L330" s="4">
        <f t="shared" si="36"/>
        <v>23800</v>
      </c>
      <c r="M330" s="11">
        <f t="shared" si="37"/>
        <v>0</v>
      </c>
    </row>
    <row r="331" spans="1:13" hidden="1" x14ac:dyDescent="0.25">
      <c r="A331" s="21" t="s">
        <v>12</v>
      </c>
      <c r="B331" s="26">
        <v>44977</v>
      </c>
      <c r="C331" s="12">
        <v>77900</v>
      </c>
      <c r="D331" s="8" t="s">
        <v>18</v>
      </c>
      <c r="E331" s="9" t="s">
        <v>36</v>
      </c>
      <c r="F331" s="9">
        <v>14</v>
      </c>
      <c r="G331" s="9">
        <v>14</v>
      </c>
      <c r="H331" s="10">
        <f>28014/F331</f>
        <v>2001</v>
      </c>
      <c r="I331" s="10">
        <v>1590</v>
      </c>
      <c r="J331" s="10">
        <f t="shared" si="34"/>
        <v>28014</v>
      </c>
      <c r="K331" s="22">
        <f t="shared" si="35"/>
        <v>4482.24</v>
      </c>
      <c r="L331" s="4">
        <f t="shared" si="36"/>
        <v>0</v>
      </c>
      <c r="M331" s="11">
        <f t="shared" si="37"/>
        <v>32496.239999999998</v>
      </c>
    </row>
    <row r="332" spans="1:13" hidden="1" x14ac:dyDescent="0.25">
      <c r="A332" s="21" t="s">
        <v>12</v>
      </c>
      <c r="B332" s="26">
        <v>44977</v>
      </c>
      <c r="C332" s="12">
        <v>77899</v>
      </c>
      <c r="D332" s="8" t="s">
        <v>13</v>
      </c>
      <c r="E332" s="9" t="s">
        <v>32</v>
      </c>
      <c r="F332" s="9">
        <v>35</v>
      </c>
      <c r="G332" s="9">
        <v>35</v>
      </c>
      <c r="H332" s="10">
        <f>73220/F332</f>
        <v>2092</v>
      </c>
      <c r="I332" s="10">
        <v>1735</v>
      </c>
      <c r="J332" s="10">
        <f t="shared" si="34"/>
        <v>73220</v>
      </c>
      <c r="K332" s="22">
        <v>0</v>
      </c>
      <c r="L332" s="4">
        <f t="shared" si="36"/>
        <v>73220</v>
      </c>
      <c r="M332" s="11">
        <f t="shared" si="37"/>
        <v>0</v>
      </c>
    </row>
    <row r="333" spans="1:13" hidden="1" x14ac:dyDescent="0.25">
      <c r="A333" s="21" t="s">
        <v>12</v>
      </c>
      <c r="B333" s="26">
        <v>44977</v>
      </c>
      <c r="C333" s="12">
        <v>77710</v>
      </c>
      <c r="D333" s="8" t="s">
        <v>21</v>
      </c>
      <c r="E333" s="9" t="s">
        <v>15</v>
      </c>
      <c r="F333" s="9">
        <v>4</v>
      </c>
      <c r="G333" s="9">
        <v>0</v>
      </c>
      <c r="H333" s="10">
        <v>1555</v>
      </c>
      <c r="I333" s="10">
        <v>1555</v>
      </c>
      <c r="J333" s="10">
        <f t="shared" si="34"/>
        <v>6220</v>
      </c>
      <c r="K333" s="22">
        <f t="shared" si="35"/>
        <v>995.2</v>
      </c>
      <c r="L333" s="4">
        <f t="shared" si="36"/>
        <v>0</v>
      </c>
      <c r="M333" s="11">
        <f t="shared" si="37"/>
        <v>7215.2</v>
      </c>
    </row>
    <row r="334" spans="1:13" hidden="1" x14ac:dyDescent="0.25">
      <c r="A334" s="21" t="s">
        <v>12</v>
      </c>
      <c r="B334" s="26">
        <v>44977</v>
      </c>
      <c r="C334" s="12">
        <v>77781</v>
      </c>
      <c r="D334" s="8" t="s">
        <v>21</v>
      </c>
      <c r="E334" s="9" t="s">
        <v>15</v>
      </c>
      <c r="F334" s="9">
        <v>8</v>
      </c>
      <c r="G334" s="9">
        <v>0</v>
      </c>
      <c r="H334" s="10">
        <v>1555</v>
      </c>
      <c r="I334" s="10">
        <v>1555</v>
      </c>
      <c r="J334" s="10">
        <f t="shared" si="34"/>
        <v>12440</v>
      </c>
      <c r="K334" s="22">
        <f t="shared" si="35"/>
        <v>1990.4</v>
      </c>
      <c r="L334" s="4">
        <f t="shared" si="36"/>
        <v>0</v>
      </c>
      <c r="M334" s="11">
        <f t="shared" si="37"/>
        <v>14430.4</v>
      </c>
    </row>
    <row r="335" spans="1:13" hidden="1" x14ac:dyDescent="0.25">
      <c r="A335" s="21" t="s">
        <v>12</v>
      </c>
      <c r="B335" s="26">
        <v>44977</v>
      </c>
      <c r="C335" s="12">
        <v>77782</v>
      </c>
      <c r="D335" s="8" t="s">
        <v>21</v>
      </c>
      <c r="E335" s="9" t="s">
        <v>15</v>
      </c>
      <c r="F335" s="9">
        <v>8</v>
      </c>
      <c r="G335" s="9">
        <v>0</v>
      </c>
      <c r="H335" s="10">
        <v>1555</v>
      </c>
      <c r="I335" s="10">
        <v>1555</v>
      </c>
      <c r="J335" s="10">
        <f t="shared" si="34"/>
        <v>12440</v>
      </c>
      <c r="K335" s="22">
        <f t="shared" si="35"/>
        <v>1990.4</v>
      </c>
      <c r="L335" s="4">
        <f t="shared" si="36"/>
        <v>0</v>
      </c>
      <c r="M335" s="11">
        <f t="shared" si="37"/>
        <v>14430.4</v>
      </c>
    </row>
    <row r="336" spans="1:13" hidden="1" x14ac:dyDescent="0.25">
      <c r="A336" s="21" t="s">
        <v>12</v>
      </c>
      <c r="B336" s="26">
        <v>44977</v>
      </c>
      <c r="C336" s="12">
        <v>77913</v>
      </c>
      <c r="D336" s="8" t="s">
        <v>13</v>
      </c>
      <c r="E336" s="9" t="s">
        <v>14</v>
      </c>
      <c r="F336" s="9">
        <v>12</v>
      </c>
      <c r="G336" s="9">
        <v>0</v>
      </c>
      <c r="H336" s="10">
        <v>1735</v>
      </c>
      <c r="I336" s="10">
        <v>1735</v>
      </c>
      <c r="J336" s="10">
        <f t="shared" si="34"/>
        <v>20820</v>
      </c>
      <c r="K336" s="22">
        <f t="shared" si="35"/>
        <v>3331.2000000000003</v>
      </c>
      <c r="L336" s="4">
        <f t="shared" si="36"/>
        <v>0</v>
      </c>
      <c r="M336" s="11">
        <f t="shared" si="37"/>
        <v>24151.200000000001</v>
      </c>
    </row>
    <row r="337" spans="1:13" hidden="1" x14ac:dyDescent="0.25">
      <c r="A337" s="21" t="s">
        <v>12</v>
      </c>
      <c r="B337" s="26">
        <v>44977</v>
      </c>
      <c r="C337" s="12">
        <v>77908</v>
      </c>
      <c r="D337" s="8" t="s">
        <v>13</v>
      </c>
      <c r="E337" s="9" t="s">
        <v>15</v>
      </c>
      <c r="F337" s="9">
        <v>21</v>
      </c>
      <c r="G337" s="9">
        <v>0</v>
      </c>
      <c r="H337" s="10">
        <v>1590</v>
      </c>
      <c r="I337" s="10">
        <v>1590</v>
      </c>
      <c r="J337" s="10">
        <f t="shared" si="34"/>
        <v>33390</v>
      </c>
      <c r="K337" s="22">
        <v>0</v>
      </c>
      <c r="L337" s="4">
        <f t="shared" si="36"/>
        <v>33390</v>
      </c>
      <c r="M337" s="11">
        <f t="shared" si="37"/>
        <v>0</v>
      </c>
    </row>
    <row r="338" spans="1:13" hidden="1" x14ac:dyDescent="0.25">
      <c r="A338" s="21" t="s">
        <v>12</v>
      </c>
      <c r="B338" s="26">
        <v>44977</v>
      </c>
      <c r="C338" s="12">
        <v>77905</v>
      </c>
      <c r="D338" s="8" t="s">
        <v>13</v>
      </c>
      <c r="E338" s="9" t="s">
        <v>14</v>
      </c>
      <c r="F338" s="9">
        <v>9</v>
      </c>
      <c r="G338" s="9">
        <v>0</v>
      </c>
      <c r="H338" s="10">
        <v>1735</v>
      </c>
      <c r="I338" s="10">
        <v>1735</v>
      </c>
      <c r="J338" s="10">
        <f t="shared" si="34"/>
        <v>15615</v>
      </c>
      <c r="K338" s="22">
        <f t="shared" si="35"/>
        <v>2498.4</v>
      </c>
      <c r="L338" s="4">
        <f t="shared" si="36"/>
        <v>0</v>
      </c>
      <c r="M338" s="11">
        <f t="shared" si="37"/>
        <v>18113.400000000001</v>
      </c>
    </row>
    <row r="339" spans="1:13" hidden="1" x14ac:dyDescent="0.25">
      <c r="A339" s="21" t="s">
        <v>12</v>
      </c>
      <c r="B339" s="26">
        <v>44977</v>
      </c>
      <c r="C339" s="12">
        <v>77897</v>
      </c>
      <c r="D339" s="8" t="s">
        <v>21</v>
      </c>
      <c r="E339" s="9" t="s">
        <v>26</v>
      </c>
      <c r="F339" s="9">
        <v>4</v>
      </c>
      <c r="G339" s="9">
        <v>0</v>
      </c>
      <c r="H339" s="10">
        <v>1366</v>
      </c>
      <c r="I339" s="10">
        <v>1366</v>
      </c>
      <c r="J339" s="10">
        <f t="shared" si="34"/>
        <v>5464</v>
      </c>
      <c r="K339" s="22">
        <f t="shared" si="35"/>
        <v>874.24</v>
      </c>
      <c r="L339" s="4">
        <f t="shared" si="36"/>
        <v>0</v>
      </c>
      <c r="M339" s="11">
        <f t="shared" si="37"/>
        <v>6338.24</v>
      </c>
    </row>
    <row r="340" spans="1:13" hidden="1" x14ac:dyDescent="0.25">
      <c r="A340" s="21" t="s">
        <v>12</v>
      </c>
      <c r="B340" s="26">
        <v>44977</v>
      </c>
      <c r="C340" s="12">
        <v>77896</v>
      </c>
      <c r="D340" s="8" t="s">
        <v>21</v>
      </c>
      <c r="E340" s="9" t="s">
        <v>26</v>
      </c>
      <c r="F340" s="9">
        <v>4</v>
      </c>
      <c r="G340" s="9">
        <v>0</v>
      </c>
      <c r="H340" s="10">
        <v>1366</v>
      </c>
      <c r="I340" s="10">
        <v>1366</v>
      </c>
      <c r="J340" s="10">
        <f t="shared" si="34"/>
        <v>5464</v>
      </c>
      <c r="K340" s="22">
        <f t="shared" si="35"/>
        <v>874.24</v>
      </c>
      <c r="L340" s="4">
        <f t="shared" si="36"/>
        <v>0</v>
      </c>
      <c r="M340" s="11">
        <f t="shared" si="37"/>
        <v>6338.24</v>
      </c>
    </row>
    <row r="341" spans="1:13" hidden="1" x14ac:dyDescent="0.25">
      <c r="A341" s="21" t="s">
        <v>12</v>
      </c>
      <c r="B341" s="26">
        <v>44977</v>
      </c>
      <c r="C341" s="12">
        <v>77893</v>
      </c>
      <c r="D341" s="8" t="s">
        <v>21</v>
      </c>
      <c r="E341" s="9" t="s">
        <v>15</v>
      </c>
      <c r="F341" s="9">
        <v>9</v>
      </c>
      <c r="G341" s="9">
        <v>0</v>
      </c>
      <c r="H341" s="10">
        <v>1555</v>
      </c>
      <c r="I341" s="10">
        <v>1555</v>
      </c>
      <c r="J341" s="10">
        <f t="shared" si="34"/>
        <v>13995</v>
      </c>
      <c r="K341" s="22">
        <f t="shared" si="35"/>
        <v>2239.2000000000003</v>
      </c>
      <c r="L341" s="4">
        <f t="shared" si="36"/>
        <v>0</v>
      </c>
      <c r="M341" s="11">
        <f t="shared" si="37"/>
        <v>16234.2</v>
      </c>
    </row>
    <row r="342" spans="1:13" hidden="1" x14ac:dyDescent="0.25">
      <c r="A342" s="21" t="s">
        <v>12</v>
      </c>
      <c r="B342" s="26">
        <v>44977</v>
      </c>
      <c r="C342" s="12">
        <v>77891</v>
      </c>
      <c r="D342" s="8" t="s">
        <v>21</v>
      </c>
      <c r="E342" s="9" t="s">
        <v>15</v>
      </c>
      <c r="F342" s="9">
        <v>8</v>
      </c>
      <c r="G342" s="9">
        <v>0</v>
      </c>
      <c r="H342" s="10">
        <v>1555</v>
      </c>
      <c r="I342" s="10">
        <v>1555</v>
      </c>
      <c r="J342" s="10">
        <f t="shared" si="34"/>
        <v>12440</v>
      </c>
      <c r="K342" s="22">
        <f t="shared" si="35"/>
        <v>1990.4</v>
      </c>
      <c r="L342" s="4">
        <f t="shared" si="36"/>
        <v>0</v>
      </c>
      <c r="M342" s="11">
        <f t="shared" si="37"/>
        <v>14430.4</v>
      </c>
    </row>
    <row r="343" spans="1:13" hidden="1" x14ac:dyDescent="0.25">
      <c r="A343" s="21" t="s">
        <v>12</v>
      </c>
      <c r="B343" s="26">
        <v>44977</v>
      </c>
      <c r="C343" s="12">
        <v>77894</v>
      </c>
      <c r="D343" s="8" t="s">
        <v>21</v>
      </c>
      <c r="E343" s="9" t="s">
        <v>15</v>
      </c>
      <c r="F343" s="9">
        <v>4</v>
      </c>
      <c r="G343" s="9">
        <v>0</v>
      </c>
      <c r="H343" s="10">
        <v>1555</v>
      </c>
      <c r="I343" s="10">
        <v>1555</v>
      </c>
      <c r="J343" s="10">
        <f t="shared" si="34"/>
        <v>6220</v>
      </c>
      <c r="K343" s="22">
        <f t="shared" si="35"/>
        <v>995.2</v>
      </c>
      <c r="L343" s="4">
        <f t="shared" si="36"/>
        <v>0</v>
      </c>
      <c r="M343" s="11">
        <f t="shared" si="37"/>
        <v>7215.2</v>
      </c>
    </row>
    <row r="344" spans="1:13" hidden="1" x14ac:dyDescent="0.25">
      <c r="A344" s="21" t="s">
        <v>12</v>
      </c>
      <c r="B344" s="26">
        <v>44977</v>
      </c>
      <c r="C344" s="12">
        <v>77892</v>
      </c>
      <c r="D344" s="8" t="s">
        <v>21</v>
      </c>
      <c r="E344" s="9" t="s">
        <v>25</v>
      </c>
      <c r="F344" s="9">
        <v>6.5</v>
      </c>
      <c r="G344" s="9">
        <v>6.5</v>
      </c>
      <c r="H344" s="10">
        <f>1555+243</f>
        <v>1798</v>
      </c>
      <c r="I344" s="10">
        <v>1555</v>
      </c>
      <c r="J344" s="10">
        <f t="shared" si="34"/>
        <v>11687</v>
      </c>
      <c r="K344" s="22">
        <f t="shared" si="35"/>
        <v>1869.92</v>
      </c>
      <c r="L344" s="4">
        <f t="shared" si="36"/>
        <v>0</v>
      </c>
      <c r="M344" s="11">
        <f t="shared" si="37"/>
        <v>13556.92</v>
      </c>
    </row>
    <row r="345" spans="1:13" hidden="1" x14ac:dyDescent="0.25">
      <c r="A345" s="21" t="s">
        <v>22</v>
      </c>
      <c r="B345" s="26">
        <v>44977</v>
      </c>
      <c r="C345" s="12">
        <v>77909</v>
      </c>
      <c r="D345" s="8" t="s">
        <v>13</v>
      </c>
      <c r="E345" s="9" t="s">
        <v>15</v>
      </c>
      <c r="F345" s="9">
        <v>15</v>
      </c>
      <c r="G345" s="9">
        <v>0</v>
      </c>
      <c r="H345" s="10">
        <v>1590</v>
      </c>
      <c r="I345" s="10">
        <v>1590</v>
      </c>
      <c r="J345" s="10">
        <f t="shared" si="34"/>
        <v>23850</v>
      </c>
      <c r="K345" s="22">
        <v>0</v>
      </c>
      <c r="L345" s="4">
        <f t="shared" si="36"/>
        <v>23850</v>
      </c>
      <c r="M345" s="11">
        <f t="shared" si="37"/>
        <v>0</v>
      </c>
    </row>
    <row r="346" spans="1:13" hidden="1" x14ac:dyDescent="0.25">
      <c r="A346" s="21" t="s">
        <v>22</v>
      </c>
      <c r="B346" s="26">
        <v>44977</v>
      </c>
      <c r="C346" s="12">
        <v>77907</v>
      </c>
      <c r="D346" s="8" t="s">
        <v>13</v>
      </c>
      <c r="E346" s="9" t="s">
        <v>14</v>
      </c>
      <c r="F346" s="9">
        <v>12</v>
      </c>
      <c r="G346" s="9">
        <v>0</v>
      </c>
      <c r="H346" s="10">
        <v>1735</v>
      </c>
      <c r="I346" s="10">
        <v>1735</v>
      </c>
      <c r="J346" s="10">
        <f t="shared" si="34"/>
        <v>20820</v>
      </c>
      <c r="K346" s="22">
        <v>0</v>
      </c>
      <c r="L346" s="4">
        <f t="shared" si="36"/>
        <v>20820</v>
      </c>
      <c r="M346" s="11">
        <f t="shared" si="37"/>
        <v>0</v>
      </c>
    </row>
    <row r="347" spans="1:13" hidden="1" x14ac:dyDescent="0.25">
      <c r="A347" s="21" t="s">
        <v>22</v>
      </c>
      <c r="B347" s="26">
        <v>44977</v>
      </c>
      <c r="C347" s="12">
        <v>77910</v>
      </c>
      <c r="D347" s="8" t="s">
        <v>13</v>
      </c>
      <c r="E347" s="9" t="s">
        <v>25</v>
      </c>
      <c r="F347" s="9">
        <v>21</v>
      </c>
      <c r="G347" s="9">
        <v>21</v>
      </c>
      <c r="H347" s="10">
        <v>1854</v>
      </c>
      <c r="I347" s="10">
        <v>1590</v>
      </c>
      <c r="J347" s="10">
        <f t="shared" si="34"/>
        <v>38934</v>
      </c>
      <c r="K347" s="22">
        <v>0</v>
      </c>
      <c r="L347" s="4">
        <f t="shared" si="36"/>
        <v>38934</v>
      </c>
      <c r="M347" s="11">
        <f t="shared" si="37"/>
        <v>0</v>
      </c>
    </row>
    <row r="348" spans="1:13" hidden="1" x14ac:dyDescent="0.25">
      <c r="A348" s="21" t="s">
        <v>22</v>
      </c>
      <c r="B348" s="26">
        <v>44977</v>
      </c>
      <c r="C348" s="12">
        <v>77901</v>
      </c>
      <c r="D348" s="8" t="s">
        <v>13</v>
      </c>
      <c r="E348" s="9" t="s">
        <v>14</v>
      </c>
      <c r="F348" s="9">
        <v>25</v>
      </c>
      <c r="G348" s="9">
        <v>0</v>
      </c>
      <c r="H348" s="10">
        <v>1848</v>
      </c>
      <c r="I348" s="10">
        <v>1735</v>
      </c>
      <c r="J348" s="10">
        <f t="shared" si="34"/>
        <v>46200</v>
      </c>
      <c r="K348" s="22">
        <f t="shared" ref="K348:K356" si="39">+J348*0.16</f>
        <v>7392</v>
      </c>
      <c r="L348" s="4">
        <f t="shared" si="36"/>
        <v>0</v>
      </c>
      <c r="M348" s="11">
        <f t="shared" si="37"/>
        <v>53592</v>
      </c>
    </row>
    <row r="349" spans="1:13" hidden="1" x14ac:dyDescent="0.25">
      <c r="A349" s="21" t="s">
        <v>22</v>
      </c>
      <c r="B349" s="26">
        <v>44977</v>
      </c>
      <c r="C349" s="12">
        <v>77713</v>
      </c>
      <c r="D349" s="8" t="s">
        <v>21</v>
      </c>
      <c r="E349" s="9" t="s">
        <v>25</v>
      </c>
      <c r="F349" s="9">
        <v>14</v>
      </c>
      <c r="G349" s="9">
        <v>14</v>
      </c>
      <c r="H349" s="10">
        <v>1798</v>
      </c>
      <c r="I349" s="10">
        <v>1555</v>
      </c>
      <c r="J349" s="10">
        <f t="shared" si="34"/>
        <v>25172</v>
      </c>
      <c r="K349" s="22">
        <f t="shared" si="39"/>
        <v>4027.52</v>
      </c>
      <c r="L349" s="4">
        <f t="shared" si="36"/>
        <v>0</v>
      </c>
      <c r="M349" s="11">
        <f t="shared" si="37"/>
        <v>29199.52</v>
      </c>
    </row>
    <row r="350" spans="1:13" hidden="1" x14ac:dyDescent="0.25">
      <c r="A350" s="21" t="s">
        <v>22</v>
      </c>
      <c r="B350" s="26">
        <v>44977</v>
      </c>
      <c r="C350" s="12">
        <v>77785</v>
      </c>
      <c r="D350" s="8" t="s">
        <v>21</v>
      </c>
      <c r="E350" s="9" t="s">
        <v>25</v>
      </c>
      <c r="F350" s="9">
        <v>7.5</v>
      </c>
      <c r="G350" s="9">
        <v>7.5</v>
      </c>
      <c r="H350" s="10">
        <v>1798</v>
      </c>
      <c r="I350" s="10">
        <v>1555</v>
      </c>
      <c r="J350" s="10">
        <f t="shared" si="34"/>
        <v>13485</v>
      </c>
      <c r="K350" s="22">
        <f t="shared" si="39"/>
        <v>2157.6</v>
      </c>
      <c r="L350" s="4">
        <f t="shared" si="36"/>
        <v>0</v>
      </c>
      <c r="M350" s="11">
        <f t="shared" si="37"/>
        <v>15642.6</v>
      </c>
    </row>
    <row r="351" spans="1:13" hidden="1" x14ac:dyDescent="0.25">
      <c r="A351" s="21" t="s">
        <v>22</v>
      </c>
      <c r="B351" s="26">
        <v>44977</v>
      </c>
      <c r="C351" s="12">
        <v>77784</v>
      </c>
      <c r="D351" s="8" t="s">
        <v>21</v>
      </c>
      <c r="E351" s="9" t="s">
        <v>15</v>
      </c>
      <c r="F351" s="9">
        <v>14</v>
      </c>
      <c r="G351" s="9">
        <v>0</v>
      </c>
      <c r="H351" s="10">
        <v>1555</v>
      </c>
      <c r="I351" s="10">
        <v>1555</v>
      </c>
      <c r="J351" s="10">
        <f t="shared" si="34"/>
        <v>21770</v>
      </c>
      <c r="K351" s="22">
        <f t="shared" si="39"/>
        <v>3483.2000000000003</v>
      </c>
      <c r="L351" s="4">
        <f t="shared" si="36"/>
        <v>0</v>
      </c>
      <c r="M351" s="11">
        <f t="shared" si="37"/>
        <v>25253.200000000001</v>
      </c>
    </row>
    <row r="352" spans="1:13" hidden="1" x14ac:dyDescent="0.25">
      <c r="A352" s="21" t="s">
        <v>24</v>
      </c>
      <c r="B352" s="26">
        <v>44977</v>
      </c>
      <c r="C352" s="12">
        <v>77889</v>
      </c>
      <c r="D352" s="8" t="s">
        <v>21</v>
      </c>
      <c r="E352" s="9" t="s">
        <v>26</v>
      </c>
      <c r="F352" s="9">
        <v>5</v>
      </c>
      <c r="G352" s="9">
        <v>0</v>
      </c>
      <c r="H352" s="10">
        <v>1366</v>
      </c>
      <c r="I352" s="10">
        <v>1366</v>
      </c>
      <c r="J352" s="10">
        <f t="shared" si="34"/>
        <v>6830</v>
      </c>
      <c r="K352" s="22">
        <f t="shared" si="39"/>
        <v>1092.8</v>
      </c>
      <c r="L352" s="4">
        <f t="shared" si="36"/>
        <v>0</v>
      </c>
      <c r="M352" s="11">
        <f t="shared" si="37"/>
        <v>7922.8</v>
      </c>
    </row>
    <row r="353" spans="1:13" hidden="1" x14ac:dyDescent="0.25">
      <c r="A353" s="21" t="s">
        <v>24</v>
      </c>
      <c r="B353" s="26">
        <v>44977</v>
      </c>
      <c r="C353" s="12">
        <v>77887</v>
      </c>
      <c r="D353" s="8" t="s">
        <v>21</v>
      </c>
      <c r="E353" s="9" t="s">
        <v>15</v>
      </c>
      <c r="F353" s="9">
        <v>8</v>
      </c>
      <c r="G353" s="9">
        <v>0</v>
      </c>
      <c r="H353" s="10">
        <v>1555</v>
      </c>
      <c r="I353" s="10">
        <v>1555</v>
      </c>
      <c r="J353" s="10">
        <f t="shared" si="34"/>
        <v>12440</v>
      </c>
      <c r="K353" s="22">
        <f t="shared" si="39"/>
        <v>1990.4</v>
      </c>
      <c r="L353" s="4">
        <f t="shared" si="36"/>
        <v>0</v>
      </c>
      <c r="M353" s="11">
        <f t="shared" si="37"/>
        <v>14430.4</v>
      </c>
    </row>
    <row r="354" spans="1:13" hidden="1" x14ac:dyDescent="0.25">
      <c r="A354" s="21" t="s">
        <v>24</v>
      </c>
      <c r="B354" s="26">
        <v>44977</v>
      </c>
      <c r="C354" s="12">
        <v>77885</v>
      </c>
      <c r="D354" s="8" t="s">
        <v>21</v>
      </c>
      <c r="E354" s="9" t="s">
        <v>15</v>
      </c>
      <c r="F354" s="9">
        <v>14</v>
      </c>
      <c r="G354" s="9">
        <v>0</v>
      </c>
      <c r="H354" s="10">
        <v>1555</v>
      </c>
      <c r="I354" s="10">
        <v>1555</v>
      </c>
      <c r="J354" s="10">
        <f t="shared" si="34"/>
        <v>21770</v>
      </c>
      <c r="K354" s="22">
        <f t="shared" si="39"/>
        <v>3483.2000000000003</v>
      </c>
      <c r="L354" s="4">
        <f t="shared" si="36"/>
        <v>0</v>
      </c>
      <c r="M354" s="11">
        <f t="shared" si="37"/>
        <v>25253.200000000001</v>
      </c>
    </row>
    <row r="355" spans="1:13" hidden="1" x14ac:dyDescent="0.25">
      <c r="A355" s="21" t="s">
        <v>24</v>
      </c>
      <c r="B355" s="26">
        <v>44977</v>
      </c>
      <c r="C355" s="12">
        <v>77716</v>
      </c>
      <c r="D355" s="8" t="s">
        <v>21</v>
      </c>
      <c r="E355" s="9" t="s">
        <v>23</v>
      </c>
      <c r="F355" s="9">
        <v>4</v>
      </c>
      <c r="G355" s="9">
        <v>0</v>
      </c>
      <c r="H355" s="10">
        <v>1533</v>
      </c>
      <c r="I355" s="10">
        <v>1533</v>
      </c>
      <c r="J355" s="10">
        <f t="shared" si="34"/>
        <v>6132</v>
      </c>
      <c r="K355" s="22">
        <f t="shared" si="39"/>
        <v>981.12</v>
      </c>
      <c r="L355" s="4">
        <f t="shared" si="36"/>
        <v>0</v>
      </c>
      <c r="M355" s="11">
        <f t="shared" si="37"/>
        <v>7113.12</v>
      </c>
    </row>
    <row r="356" spans="1:13" hidden="1" x14ac:dyDescent="0.25">
      <c r="A356" s="21" t="s">
        <v>24</v>
      </c>
      <c r="B356" s="26">
        <v>44977</v>
      </c>
      <c r="C356" s="12">
        <v>77904</v>
      </c>
      <c r="D356" s="8" t="s">
        <v>13</v>
      </c>
      <c r="E356" s="9" t="s">
        <v>39</v>
      </c>
      <c r="F356" s="9">
        <v>6</v>
      </c>
      <c r="G356" s="9">
        <v>0</v>
      </c>
      <c r="H356" s="10">
        <v>1590</v>
      </c>
      <c r="I356" s="10">
        <v>1590</v>
      </c>
      <c r="J356" s="10">
        <f t="shared" si="34"/>
        <v>9540</v>
      </c>
      <c r="K356" s="22">
        <f t="shared" si="39"/>
        <v>1526.4</v>
      </c>
      <c r="L356" s="4">
        <f t="shared" si="36"/>
        <v>0</v>
      </c>
      <c r="M356" s="11">
        <f t="shared" si="37"/>
        <v>11066.4</v>
      </c>
    </row>
    <row r="357" spans="1:13" hidden="1" x14ac:dyDescent="0.25">
      <c r="A357" s="21" t="s">
        <v>12</v>
      </c>
      <c r="B357" s="26">
        <v>44978</v>
      </c>
      <c r="C357" s="12">
        <v>77382</v>
      </c>
      <c r="D357" s="8" t="s">
        <v>21</v>
      </c>
      <c r="E357" s="9" t="s">
        <v>15</v>
      </c>
      <c r="F357" s="9">
        <v>4</v>
      </c>
      <c r="G357" s="9">
        <v>0</v>
      </c>
      <c r="H357" s="10">
        <v>1555</v>
      </c>
      <c r="I357" s="10">
        <v>1555</v>
      </c>
      <c r="J357" s="10">
        <f t="shared" si="34"/>
        <v>6220</v>
      </c>
      <c r="K357" s="22">
        <f t="shared" si="35"/>
        <v>995.2</v>
      </c>
      <c r="L357" s="4">
        <f t="shared" si="36"/>
        <v>0</v>
      </c>
      <c r="M357" s="11">
        <f t="shared" si="37"/>
        <v>7215.2</v>
      </c>
    </row>
    <row r="358" spans="1:13" hidden="1" x14ac:dyDescent="0.25">
      <c r="A358" s="21" t="s">
        <v>12</v>
      </c>
      <c r="B358" s="26">
        <v>44978</v>
      </c>
      <c r="C358" s="12">
        <v>77898</v>
      </c>
      <c r="D358" s="8" t="s">
        <v>21</v>
      </c>
      <c r="E358" s="9" t="s">
        <v>25</v>
      </c>
      <c r="F358" s="9">
        <v>10.5</v>
      </c>
      <c r="G358" s="9">
        <v>10.5</v>
      </c>
      <c r="H358" s="10">
        <f>1555+243</f>
        <v>1798</v>
      </c>
      <c r="I358" s="10">
        <v>1555</v>
      </c>
      <c r="J358" s="10">
        <f t="shared" si="34"/>
        <v>18879</v>
      </c>
      <c r="K358" s="22">
        <f t="shared" si="35"/>
        <v>3020.64</v>
      </c>
      <c r="L358" s="4">
        <f t="shared" si="36"/>
        <v>0</v>
      </c>
      <c r="M358" s="11">
        <f t="shared" si="37"/>
        <v>21899.64</v>
      </c>
    </row>
    <row r="359" spans="1:13" hidden="1" x14ac:dyDescent="0.25">
      <c r="A359" s="21" t="s">
        <v>12</v>
      </c>
      <c r="B359" s="26">
        <v>44978</v>
      </c>
      <c r="C359" s="12">
        <v>78046</v>
      </c>
      <c r="D359" s="8" t="s">
        <v>13</v>
      </c>
      <c r="E359" s="9" t="s">
        <v>15</v>
      </c>
      <c r="F359" s="9">
        <v>6.5</v>
      </c>
      <c r="G359" s="9">
        <v>0</v>
      </c>
      <c r="H359" s="10">
        <v>1590</v>
      </c>
      <c r="I359" s="10">
        <v>1590</v>
      </c>
      <c r="J359" s="10">
        <f t="shared" si="34"/>
        <v>10335</v>
      </c>
      <c r="K359" s="22">
        <v>0</v>
      </c>
      <c r="L359" s="4">
        <f t="shared" si="36"/>
        <v>10335</v>
      </c>
      <c r="M359" s="11">
        <f t="shared" si="37"/>
        <v>0</v>
      </c>
    </row>
    <row r="360" spans="1:13" hidden="1" x14ac:dyDescent="0.25">
      <c r="A360" s="21" t="s">
        <v>12</v>
      </c>
      <c r="B360" s="26">
        <v>44978</v>
      </c>
      <c r="C360" s="12">
        <v>78000</v>
      </c>
      <c r="D360" s="8" t="s">
        <v>13</v>
      </c>
      <c r="E360" s="9" t="s">
        <v>15</v>
      </c>
      <c r="F360" s="9">
        <v>6</v>
      </c>
      <c r="G360" s="9">
        <v>0</v>
      </c>
      <c r="H360" s="10">
        <v>1590</v>
      </c>
      <c r="I360" s="10">
        <v>1590</v>
      </c>
      <c r="J360" s="10">
        <f t="shared" si="34"/>
        <v>9540</v>
      </c>
      <c r="K360" s="22">
        <f t="shared" si="35"/>
        <v>1526.4</v>
      </c>
      <c r="L360" s="4">
        <f t="shared" si="36"/>
        <v>0</v>
      </c>
      <c r="M360" s="11">
        <f t="shared" si="37"/>
        <v>11066.4</v>
      </c>
    </row>
    <row r="361" spans="1:13" hidden="1" x14ac:dyDescent="0.25">
      <c r="A361" s="21" t="s">
        <v>12</v>
      </c>
      <c r="B361" s="26">
        <v>44978</v>
      </c>
      <c r="C361" s="12">
        <v>78045</v>
      </c>
      <c r="D361" s="8" t="s">
        <v>13</v>
      </c>
      <c r="E361" s="9" t="s">
        <v>25</v>
      </c>
      <c r="F361" s="9">
        <v>17</v>
      </c>
      <c r="G361" s="9">
        <v>17</v>
      </c>
      <c r="H361" s="10">
        <f>32368/F361</f>
        <v>1904</v>
      </c>
      <c r="I361" s="10">
        <v>1590</v>
      </c>
      <c r="J361" s="10">
        <f t="shared" si="34"/>
        <v>32368</v>
      </c>
      <c r="K361" s="22">
        <f t="shared" si="35"/>
        <v>5178.88</v>
      </c>
      <c r="L361" s="4">
        <f t="shared" si="36"/>
        <v>0</v>
      </c>
      <c r="M361" s="11">
        <f t="shared" si="37"/>
        <v>37546.879999999997</v>
      </c>
    </row>
    <row r="362" spans="1:13" hidden="1" x14ac:dyDescent="0.25">
      <c r="A362" s="21" t="s">
        <v>12</v>
      </c>
      <c r="B362" s="26">
        <v>44978</v>
      </c>
      <c r="C362" s="12">
        <v>77970</v>
      </c>
      <c r="D362" s="8" t="s">
        <v>13</v>
      </c>
      <c r="E362" s="9" t="s">
        <v>14</v>
      </c>
      <c r="F362" s="9">
        <v>7.5</v>
      </c>
      <c r="G362" s="9">
        <v>0</v>
      </c>
      <c r="H362" s="10">
        <v>1735</v>
      </c>
      <c r="I362" s="10">
        <v>1735</v>
      </c>
      <c r="J362" s="10">
        <f t="shared" si="34"/>
        <v>13012.5</v>
      </c>
      <c r="K362" s="22">
        <f t="shared" si="35"/>
        <v>2082</v>
      </c>
      <c r="L362" s="4">
        <f t="shared" si="36"/>
        <v>0</v>
      </c>
      <c r="M362" s="11">
        <f t="shared" si="37"/>
        <v>15094.5</v>
      </c>
    </row>
    <row r="363" spans="1:13" hidden="1" x14ac:dyDescent="0.25">
      <c r="A363" s="21" t="s">
        <v>12</v>
      </c>
      <c r="B363" s="26">
        <v>44978</v>
      </c>
      <c r="C363" s="12">
        <v>78047</v>
      </c>
      <c r="D363" s="8" t="s">
        <v>13</v>
      </c>
      <c r="E363" s="9" t="s">
        <v>15</v>
      </c>
      <c r="F363" s="9">
        <v>6</v>
      </c>
      <c r="G363" s="9">
        <v>0</v>
      </c>
      <c r="H363" s="10">
        <v>1708</v>
      </c>
      <c r="I363" s="10">
        <v>1590</v>
      </c>
      <c r="J363" s="10">
        <f t="shared" si="34"/>
        <v>10248</v>
      </c>
      <c r="K363" s="22">
        <f t="shared" si="35"/>
        <v>1639.68</v>
      </c>
      <c r="L363" s="4">
        <f t="shared" si="36"/>
        <v>0</v>
      </c>
      <c r="M363" s="11">
        <f t="shared" si="37"/>
        <v>11887.68</v>
      </c>
    </row>
    <row r="364" spans="1:13" hidden="1" x14ac:dyDescent="0.25">
      <c r="A364" s="21" t="s">
        <v>12</v>
      </c>
      <c r="B364" s="26">
        <v>44978</v>
      </c>
      <c r="C364" s="12">
        <v>78044</v>
      </c>
      <c r="D364" s="8" t="s">
        <v>13</v>
      </c>
      <c r="E364" s="9" t="s">
        <v>14</v>
      </c>
      <c r="F364" s="9">
        <v>7</v>
      </c>
      <c r="G364" s="9">
        <v>0</v>
      </c>
      <c r="H364" s="10">
        <v>1735</v>
      </c>
      <c r="I364" s="10">
        <v>1735</v>
      </c>
      <c r="J364" s="10">
        <f t="shared" si="34"/>
        <v>12145</v>
      </c>
      <c r="K364" s="22">
        <v>0</v>
      </c>
      <c r="L364" s="4">
        <f t="shared" si="36"/>
        <v>12145</v>
      </c>
      <c r="M364" s="11">
        <f t="shared" si="37"/>
        <v>0</v>
      </c>
    </row>
    <row r="365" spans="1:13" hidden="1" x14ac:dyDescent="0.25">
      <c r="A365" s="21" t="s">
        <v>12</v>
      </c>
      <c r="B365" s="26">
        <v>44978</v>
      </c>
      <c r="C365" s="12">
        <v>78043</v>
      </c>
      <c r="D365" s="8" t="s">
        <v>13</v>
      </c>
      <c r="E365" s="9" t="s">
        <v>25</v>
      </c>
      <c r="F365" s="9">
        <v>4</v>
      </c>
      <c r="G365" s="9">
        <v>4</v>
      </c>
      <c r="H365" s="10">
        <f>1590+265</f>
        <v>1855</v>
      </c>
      <c r="I365" s="10">
        <v>1590</v>
      </c>
      <c r="J365" s="10">
        <f t="shared" si="34"/>
        <v>7420</v>
      </c>
      <c r="K365" s="22">
        <v>0</v>
      </c>
      <c r="L365" s="4">
        <f t="shared" si="36"/>
        <v>7420</v>
      </c>
      <c r="M365" s="11">
        <f t="shared" si="37"/>
        <v>0</v>
      </c>
    </row>
    <row r="366" spans="1:13" hidden="1" x14ac:dyDescent="0.25">
      <c r="A366" s="21" t="s">
        <v>12</v>
      </c>
      <c r="B366" s="26">
        <v>44978</v>
      </c>
      <c r="C366" s="12">
        <v>78042</v>
      </c>
      <c r="D366" s="8" t="s">
        <v>13</v>
      </c>
      <c r="E366" s="9" t="s">
        <v>33</v>
      </c>
      <c r="F366" s="9">
        <v>21</v>
      </c>
      <c r="G366" s="9">
        <v>21</v>
      </c>
      <c r="H366" s="10">
        <f>1735+264</f>
        <v>1999</v>
      </c>
      <c r="I366" s="10">
        <v>1735</v>
      </c>
      <c r="J366" s="10">
        <f t="shared" si="34"/>
        <v>41979</v>
      </c>
      <c r="K366" s="22">
        <v>0</v>
      </c>
      <c r="L366" s="4">
        <f t="shared" si="36"/>
        <v>41979</v>
      </c>
      <c r="M366" s="11">
        <f t="shared" si="37"/>
        <v>0</v>
      </c>
    </row>
    <row r="367" spans="1:13" hidden="1" x14ac:dyDescent="0.25">
      <c r="A367" s="21" t="s">
        <v>12</v>
      </c>
      <c r="B367" s="26">
        <v>44978</v>
      </c>
      <c r="C367" s="12">
        <v>78048</v>
      </c>
      <c r="D367" s="8" t="s">
        <v>13</v>
      </c>
      <c r="E367" s="9" t="s">
        <v>15</v>
      </c>
      <c r="F367" s="9">
        <v>4.5</v>
      </c>
      <c r="G367" s="9">
        <v>0</v>
      </c>
      <c r="H367" s="10">
        <v>1590</v>
      </c>
      <c r="I367" s="10">
        <v>1590</v>
      </c>
      <c r="J367" s="10">
        <f t="shared" si="34"/>
        <v>7155</v>
      </c>
      <c r="K367" s="22">
        <v>0</v>
      </c>
      <c r="L367" s="4">
        <f t="shared" si="36"/>
        <v>7155</v>
      </c>
      <c r="M367" s="11">
        <f t="shared" si="37"/>
        <v>0</v>
      </c>
    </row>
    <row r="368" spans="1:13" hidden="1" x14ac:dyDescent="0.25">
      <c r="A368" s="21" t="s">
        <v>12</v>
      </c>
      <c r="B368" s="26">
        <v>44978</v>
      </c>
      <c r="C368" s="12">
        <v>77969</v>
      </c>
      <c r="D368" s="8" t="s">
        <v>30</v>
      </c>
      <c r="E368" s="9" t="s">
        <v>15</v>
      </c>
      <c r="F368" s="9">
        <v>6</v>
      </c>
      <c r="G368" s="9">
        <v>0</v>
      </c>
      <c r="H368" s="10">
        <v>1590</v>
      </c>
      <c r="I368" s="10">
        <v>1590</v>
      </c>
      <c r="J368" s="10">
        <f t="shared" si="34"/>
        <v>9540</v>
      </c>
      <c r="K368" s="22">
        <f t="shared" si="35"/>
        <v>1526.4</v>
      </c>
      <c r="L368" s="4">
        <f t="shared" si="36"/>
        <v>0</v>
      </c>
      <c r="M368" s="11">
        <f t="shared" si="37"/>
        <v>11066.4</v>
      </c>
    </row>
    <row r="369" spans="1:13" hidden="1" x14ac:dyDescent="0.25">
      <c r="A369" s="21" t="s">
        <v>12</v>
      </c>
      <c r="B369" s="26">
        <v>44978</v>
      </c>
      <c r="C369" s="12">
        <v>77967</v>
      </c>
      <c r="D369" s="8" t="s">
        <v>13</v>
      </c>
      <c r="E369" s="9" t="s">
        <v>14</v>
      </c>
      <c r="F369" s="9">
        <v>4</v>
      </c>
      <c r="G369" s="9">
        <v>0</v>
      </c>
      <c r="H369" s="10">
        <v>1735</v>
      </c>
      <c r="I369" s="10">
        <v>1735</v>
      </c>
      <c r="J369" s="10">
        <f t="shared" si="34"/>
        <v>6940</v>
      </c>
      <c r="K369" s="22">
        <v>0</v>
      </c>
      <c r="L369" s="4">
        <f t="shared" si="36"/>
        <v>6940</v>
      </c>
      <c r="M369" s="11">
        <f t="shared" si="37"/>
        <v>0</v>
      </c>
    </row>
    <row r="370" spans="1:13" x14ac:dyDescent="0.25">
      <c r="A370" s="21" t="s">
        <v>12</v>
      </c>
      <c r="B370" s="42">
        <v>44978</v>
      </c>
      <c r="C370" s="12">
        <v>77972</v>
      </c>
      <c r="D370" s="8" t="s">
        <v>31</v>
      </c>
      <c r="E370" s="9" t="s">
        <v>15</v>
      </c>
      <c r="F370" s="9">
        <v>6</v>
      </c>
      <c r="G370" s="9">
        <v>0</v>
      </c>
      <c r="H370" s="65">
        <v>1590</v>
      </c>
      <c r="I370" s="10">
        <v>1590</v>
      </c>
      <c r="J370" s="10">
        <f t="shared" si="34"/>
        <v>9540</v>
      </c>
      <c r="K370" s="22">
        <f t="shared" si="35"/>
        <v>1526.4</v>
      </c>
      <c r="L370" s="4">
        <f t="shared" si="36"/>
        <v>0</v>
      </c>
      <c r="M370" s="11">
        <f t="shared" si="37"/>
        <v>11066.4</v>
      </c>
    </row>
    <row r="371" spans="1:13" hidden="1" x14ac:dyDescent="0.25">
      <c r="A371" s="21" t="s">
        <v>22</v>
      </c>
      <c r="B371" s="26">
        <v>44978</v>
      </c>
      <c r="C371" s="12">
        <v>77971</v>
      </c>
      <c r="D371" s="8" t="s">
        <v>13</v>
      </c>
      <c r="E371" s="9" t="s">
        <v>15</v>
      </c>
      <c r="F371" s="9">
        <v>4</v>
      </c>
      <c r="G371" s="9">
        <v>0</v>
      </c>
      <c r="H371" s="10">
        <v>1854</v>
      </c>
      <c r="I371" s="10">
        <v>1590</v>
      </c>
      <c r="J371" s="10">
        <f t="shared" si="34"/>
        <v>7416</v>
      </c>
      <c r="K371" s="22">
        <v>0</v>
      </c>
      <c r="L371" s="4">
        <f t="shared" si="36"/>
        <v>7416</v>
      </c>
      <c r="M371" s="11">
        <f t="shared" si="37"/>
        <v>0</v>
      </c>
    </row>
    <row r="372" spans="1:13" hidden="1" x14ac:dyDescent="0.25">
      <c r="A372" s="21" t="s">
        <v>22</v>
      </c>
      <c r="B372" s="26">
        <v>44978</v>
      </c>
      <c r="C372" s="12">
        <v>77984</v>
      </c>
      <c r="D372" s="8" t="s">
        <v>13</v>
      </c>
      <c r="E372" s="9" t="s">
        <v>40</v>
      </c>
      <c r="F372" s="9">
        <v>62</v>
      </c>
      <c r="G372" s="9">
        <v>0</v>
      </c>
      <c r="H372" s="10">
        <v>2019</v>
      </c>
      <c r="I372" s="10">
        <v>1880</v>
      </c>
      <c r="J372" s="10">
        <f t="shared" si="34"/>
        <v>125178</v>
      </c>
      <c r="K372" s="22">
        <v>0</v>
      </c>
      <c r="L372" s="4">
        <f t="shared" si="36"/>
        <v>125178</v>
      </c>
      <c r="M372" s="11">
        <f t="shared" si="37"/>
        <v>0</v>
      </c>
    </row>
    <row r="373" spans="1:13" hidden="1" x14ac:dyDescent="0.25">
      <c r="A373" s="21" t="s">
        <v>22</v>
      </c>
      <c r="B373" s="26">
        <v>44978</v>
      </c>
      <c r="C373" s="12">
        <v>78023</v>
      </c>
      <c r="D373" s="8" t="s">
        <v>13</v>
      </c>
      <c r="E373" s="9" t="s">
        <v>35</v>
      </c>
      <c r="F373" s="9">
        <v>8</v>
      </c>
      <c r="G373" s="9">
        <v>0</v>
      </c>
      <c r="H373" s="10">
        <v>1911</v>
      </c>
      <c r="I373" s="10">
        <v>1796</v>
      </c>
      <c r="J373" s="10">
        <f t="shared" si="34"/>
        <v>15288</v>
      </c>
      <c r="K373" s="22">
        <v>0</v>
      </c>
      <c r="L373" s="4">
        <f t="shared" si="36"/>
        <v>15288</v>
      </c>
      <c r="M373" s="11">
        <f t="shared" si="37"/>
        <v>0</v>
      </c>
    </row>
    <row r="374" spans="1:13" hidden="1" x14ac:dyDescent="0.25">
      <c r="A374" s="21" t="s">
        <v>22</v>
      </c>
      <c r="B374" s="26">
        <v>44978</v>
      </c>
      <c r="C374" s="12">
        <v>78024</v>
      </c>
      <c r="D374" s="8" t="s">
        <v>13</v>
      </c>
      <c r="E374" s="9" t="s">
        <v>14</v>
      </c>
      <c r="F374" s="9">
        <v>5</v>
      </c>
      <c r="G374" s="9">
        <v>0</v>
      </c>
      <c r="H374" s="10">
        <v>1848</v>
      </c>
      <c r="I374" s="10">
        <v>1735</v>
      </c>
      <c r="J374" s="10">
        <f t="shared" si="34"/>
        <v>9240</v>
      </c>
      <c r="K374" s="22">
        <f t="shared" ref="K374:K384" si="40">+J374*0.16</f>
        <v>1478.4</v>
      </c>
      <c r="L374" s="4">
        <f t="shared" si="36"/>
        <v>0</v>
      </c>
      <c r="M374" s="11">
        <f t="shared" si="37"/>
        <v>10718.4</v>
      </c>
    </row>
    <row r="375" spans="1:13" hidden="1" x14ac:dyDescent="0.25">
      <c r="A375" s="21" t="s">
        <v>22</v>
      </c>
      <c r="B375" s="26">
        <v>44978</v>
      </c>
      <c r="C375" s="12">
        <v>77965</v>
      </c>
      <c r="D375" s="8" t="s">
        <v>13</v>
      </c>
      <c r="E375" s="9" t="s">
        <v>14</v>
      </c>
      <c r="F375" s="9">
        <v>11</v>
      </c>
      <c r="G375" s="9">
        <v>0</v>
      </c>
      <c r="H375" s="10">
        <v>1848</v>
      </c>
      <c r="I375" s="10">
        <v>1590</v>
      </c>
      <c r="J375" s="10">
        <f>+H375*F375</f>
        <v>20328</v>
      </c>
      <c r="K375" s="22">
        <f>+J375*0.16</f>
        <v>3252.48</v>
      </c>
      <c r="L375" s="4">
        <f>IF(K375&gt;0,0,J375)</f>
        <v>0</v>
      </c>
      <c r="M375" s="11">
        <f>IF(K375=0,0,L375+J375+K375)</f>
        <v>23580.48</v>
      </c>
    </row>
    <row r="376" spans="1:13" hidden="1" x14ac:dyDescent="0.25">
      <c r="A376" s="21" t="s">
        <v>22</v>
      </c>
      <c r="B376" s="26">
        <v>44978</v>
      </c>
      <c r="C376" s="12">
        <v>77966</v>
      </c>
      <c r="D376" s="8" t="s">
        <v>13</v>
      </c>
      <c r="E376" s="9" t="s">
        <v>39</v>
      </c>
      <c r="F376" s="9">
        <v>7</v>
      </c>
      <c r="G376" s="9">
        <v>0</v>
      </c>
      <c r="H376" s="10">
        <v>1590</v>
      </c>
      <c r="I376" s="10">
        <v>1590</v>
      </c>
      <c r="J376" s="10">
        <f>+H376*F376</f>
        <v>11130</v>
      </c>
      <c r="K376" s="22">
        <f>+J376*0.16</f>
        <v>1780.8</v>
      </c>
      <c r="L376" s="4">
        <f>IF(K376&gt;0,0,J376)</f>
        <v>0</v>
      </c>
      <c r="M376" s="11">
        <f>IF(K376=0,0,L376+J376+K376)</f>
        <v>12910.8</v>
      </c>
    </row>
    <row r="377" spans="1:13" hidden="1" x14ac:dyDescent="0.25">
      <c r="A377" s="21" t="s">
        <v>22</v>
      </c>
      <c r="B377" s="26">
        <v>44978</v>
      </c>
      <c r="C377" s="12">
        <v>77975</v>
      </c>
      <c r="D377" s="8" t="s">
        <v>21</v>
      </c>
      <c r="E377" s="9" t="s">
        <v>26</v>
      </c>
      <c r="F377" s="9">
        <v>5</v>
      </c>
      <c r="G377" s="9">
        <v>0</v>
      </c>
      <c r="H377" s="10">
        <v>1366</v>
      </c>
      <c r="I377" s="10">
        <v>1366</v>
      </c>
      <c r="J377" s="10">
        <f t="shared" si="34"/>
        <v>6830</v>
      </c>
      <c r="K377" s="22">
        <f t="shared" si="40"/>
        <v>1092.8</v>
      </c>
      <c r="L377" s="4">
        <f t="shared" si="36"/>
        <v>0</v>
      </c>
      <c r="M377" s="11">
        <f t="shared" si="37"/>
        <v>7922.8</v>
      </c>
    </row>
    <row r="378" spans="1:13" hidden="1" x14ac:dyDescent="0.25">
      <c r="A378" s="21" t="s">
        <v>24</v>
      </c>
      <c r="B378" s="26">
        <v>44978</v>
      </c>
      <c r="C378" s="12">
        <v>77982</v>
      </c>
      <c r="D378" s="8" t="s">
        <v>21</v>
      </c>
      <c r="E378" s="9" t="s">
        <v>15</v>
      </c>
      <c r="F378" s="9">
        <v>14</v>
      </c>
      <c r="G378" s="9">
        <v>0</v>
      </c>
      <c r="H378" s="10">
        <v>1555</v>
      </c>
      <c r="I378" s="10">
        <v>1555</v>
      </c>
      <c r="J378" s="10">
        <f t="shared" si="34"/>
        <v>21770</v>
      </c>
      <c r="K378" s="22">
        <f t="shared" si="40"/>
        <v>3483.2000000000003</v>
      </c>
      <c r="L378" s="4">
        <f t="shared" si="36"/>
        <v>0</v>
      </c>
      <c r="M378" s="11">
        <f t="shared" si="37"/>
        <v>25253.200000000001</v>
      </c>
    </row>
    <row r="379" spans="1:13" hidden="1" x14ac:dyDescent="0.25">
      <c r="A379" s="21" t="s">
        <v>24</v>
      </c>
      <c r="B379" s="26">
        <v>44978</v>
      </c>
      <c r="C379" s="12">
        <v>77977</v>
      </c>
      <c r="D379" s="8" t="s">
        <v>21</v>
      </c>
      <c r="E379" s="9" t="s">
        <v>25</v>
      </c>
      <c r="F379" s="9">
        <v>3</v>
      </c>
      <c r="G379" s="9">
        <v>3</v>
      </c>
      <c r="H379" s="10">
        <v>1798</v>
      </c>
      <c r="I379" s="10">
        <v>1555</v>
      </c>
      <c r="J379" s="10">
        <f t="shared" si="34"/>
        <v>5394</v>
      </c>
      <c r="K379" s="22">
        <f t="shared" si="40"/>
        <v>863.04</v>
      </c>
      <c r="L379" s="4">
        <f t="shared" si="36"/>
        <v>0</v>
      </c>
      <c r="M379" s="11">
        <f t="shared" si="37"/>
        <v>6257.04</v>
      </c>
    </row>
    <row r="380" spans="1:13" hidden="1" x14ac:dyDescent="0.25">
      <c r="A380" s="21" t="s">
        <v>24</v>
      </c>
      <c r="B380" s="26">
        <v>44978</v>
      </c>
      <c r="C380" s="12">
        <v>77979</v>
      </c>
      <c r="D380" s="8" t="s">
        <v>21</v>
      </c>
      <c r="E380" s="9" t="s">
        <v>25</v>
      </c>
      <c r="F380" s="9">
        <v>3</v>
      </c>
      <c r="G380" s="9">
        <v>3</v>
      </c>
      <c r="H380" s="10">
        <v>1798</v>
      </c>
      <c r="I380" s="10">
        <v>1555</v>
      </c>
      <c r="J380" s="10">
        <f t="shared" si="34"/>
        <v>5394</v>
      </c>
      <c r="K380" s="22">
        <f t="shared" si="40"/>
        <v>863.04</v>
      </c>
      <c r="L380" s="4">
        <f t="shared" si="36"/>
        <v>0</v>
      </c>
      <c r="M380" s="11">
        <f t="shared" si="37"/>
        <v>6257.04</v>
      </c>
    </row>
    <row r="381" spans="1:13" hidden="1" x14ac:dyDescent="0.25">
      <c r="A381" s="21" t="s">
        <v>24</v>
      </c>
      <c r="B381" s="26">
        <v>44978</v>
      </c>
      <c r="C381" s="12">
        <v>77981</v>
      </c>
      <c r="D381" s="8" t="s">
        <v>21</v>
      </c>
      <c r="E381" s="9" t="s">
        <v>25</v>
      </c>
      <c r="F381" s="9">
        <v>7.5</v>
      </c>
      <c r="G381" s="9">
        <v>7.5</v>
      </c>
      <c r="H381" s="10">
        <v>1798</v>
      </c>
      <c r="I381" s="10">
        <v>1555</v>
      </c>
      <c r="J381" s="10">
        <f t="shared" si="34"/>
        <v>13485</v>
      </c>
      <c r="K381" s="22">
        <f t="shared" si="40"/>
        <v>2157.6</v>
      </c>
      <c r="L381" s="4">
        <f t="shared" si="36"/>
        <v>0</v>
      </c>
      <c r="M381" s="11">
        <f t="shared" si="37"/>
        <v>15642.6</v>
      </c>
    </row>
    <row r="382" spans="1:13" hidden="1" x14ac:dyDescent="0.25">
      <c r="A382" s="21" t="s">
        <v>24</v>
      </c>
      <c r="B382" s="26">
        <v>44978</v>
      </c>
      <c r="C382" s="12">
        <v>77903</v>
      </c>
      <c r="D382" s="8" t="s">
        <v>13</v>
      </c>
      <c r="E382" s="9" t="s">
        <v>15</v>
      </c>
      <c r="F382" s="9">
        <v>6</v>
      </c>
      <c r="G382" s="9">
        <v>0</v>
      </c>
      <c r="H382" s="10">
        <v>1590</v>
      </c>
      <c r="I382" s="10">
        <v>1590</v>
      </c>
      <c r="J382" s="10">
        <f t="shared" si="34"/>
        <v>9540</v>
      </c>
      <c r="K382" s="22">
        <f t="shared" si="40"/>
        <v>1526.4</v>
      </c>
      <c r="L382" s="4">
        <f t="shared" si="36"/>
        <v>0</v>
      </c>
      <c r="M382" s="11">
        <f t="shared" si="37"/>
        <v>11066.4</v>
      </c>
    </row>
    <row r="383" spans="1:13" hidden="1" x14ac:dyDescent="0.25">
      <c r="A383" s="21" t="s">
        <v>24</v>
      </c>
      <c r="B383" s="26">
        <v>44978</v>
      </c>
      <c r="C383" s="12">
        <v>78005</v>
      </c>
      <c r="D383" s="8" t="s">
        <v>18</v>
      </c>
      <c r="E383" s="9" t="s">
        <v>26</v>
      </c>
      <c r="F383" s="9">
        <v>7</v>
      </c>
      <c r="G383" s="9">
        <v>0</v>
      </c>
      <c r="H383" s="10">
        <v>1401</v>
      </c>
      <c r="I383" s="10">
        <v>1401</v>
      </c>
      <c r="J383" s="10">
        <f t="shared" si="34"/>
        <v>9807</v>
      </c>
      <c r="K383" s="22">
        <f t="shared" si="40"/>
        <v>1569.1200000000001</v>
      </c>
      <c r="L383" s="4">
        <f t="shared" si="36"/>
        <v>0</v>
      </c>
      <c r="M383" s="11">
        <f t="shared" si="37"/>
        <v>11376.12</v>
      </c>
    </row>
    <row r="384" spans="1:13" hidden="1" x14ac:dyDescent="0.25">
      <c r="A384" s="21" t="s">
        <v>24</v>
      </c>
      <c r="B384" s="26">
        <v>44978</v>
      </c>
      <c r="C384" s="12">
        <v>77964</v>
      </c>
      <c r="D384" s="8" t="s">
        <v>13</v>
      </c>
      <c r="E384" s="9" t="s">
        <v>14</v>
      </c>
      <c r="F384" s="9">
        <v>15</v>
      </c>
      <c r="G384" s="9">
        <v>0</v>
      </c>
      <c r="H384" s="10">
        <v>1848</v>
      </c>
      <c r="I384" s="10">
        <v>1735</v>
      </c>
      <c r="J384" s="10">
        <f t="shared" si="34"/>
        <v>27720</v>
      </c>
      <c r="K384" s="22">
        <f t="shared" si="40"/>
        <v>4435.2</v>
      </c>
      <c r="L384" s="4">
        <f t="shared" si="36"/>
        <v>0</v>
      </c>
      <c r="M384" s="11">
        <f t="shared" si="37"/>
        <v>32155.200000000001</v>
      </c>
    </row>
    <row r="385" spans="1:13" hidden="1" x14ac:dyDescent="0.25">
      <c r="A385" s="21" t="s">
        <v>24</v>
      </c>
      <c r="B385" s="26">
        <v>44978</v>
      </c>
      <c r="C385" s="12">
        <v>77968</v>
      </c>
      <c r="D385" s="8" t="s">
        <v>13</v>
      </c>
      <c r="E385" s="9" t="s">
        <v>25</v>
      </c>
      <c r="F385" s="9">
        <v>13</v>
      </c>
      <c r="G385" s="9">
        <v>0</v>
      </c>
      <c r="H385" s="10">
        <v>1853</v>
      </c>
      <c r="I385" s="10">
        <v>1590</v>
      </c>
      <c r="J385" s="10">
        <f t="shared" ref="J385" si="41">+H385*F385</f>
        <v>24089</v>
      </c>
      <c r="K385" s="22">
        <v>0</v>
      </c>
      <c r="L385" s="4">
        <f t="shared" ref="L385" si="42">IF(K385&gt;0,0,J385)</f>
        <v>24089</v>
      </c>
      <c r="M385" s="11">
        <f t="shared" ref="M385" si="43">IF(K385=0,0,L385+J385+K385)</f>
        <v>0</v>
      </c>
    </row>
    <row r="386" spans="1:13" x14ac:dyDescent="0.25">
      <c r="A386" s="21" t="s">
        <v>12</v>
      </c>
      <c r="B386" s="42">
        <v>44979</v>
      </c>
      <c r="C386" s="38">
        <v>77972</v>
      </c>
      <c r="D386" s="39" t="s">
        <v>31</v>
      </c>
      <c r="E386" s="40" t="s">
        <v>15</v>
      </c>
      <c r="F386" s="40">
        <v>6</v>
      </c>
      <c r="G386" s="40">
        <v>0</v>
      </c>
      <c r="H386" s="41">
        <v>1590</v>
      </c>
      <c r="I386" s="10">
        <v>1590</v>
      </c>
      <c r="J386" s="10">
        <f t="shared" ref="J386:J439" si="44">+H386*F386</f>
        <v>9540</v>
      </c>
      <c r="K386" s="22">
        <f t="shared" ref="K386:K439" si="45">+J386*0.16</f>
        <v>1526.4</v>
      </c>
      <c r="L386" s="4">
        <f t="shared" ref="L386:L439" si="46">IF(K386&gt;0,0,J386)</f>
        <v>0</v>
      </c>
      <c r="M386" s="11">
        <f t="shared" ref="M386:M439" si="47">IF(K386=0,0,L386+J386+K386)</f>
        <v>11066.4</v>
      </c>
    </row>
    <row r="387" spans="1:13" x14ac:dyDescent="0.25">
      <c r="A387" s="21" t="s">
        <v>12</v>
      </c>
      <c r="B387" s="26">
        <v>44979</v>
      </c>
      <c r="C387" s="12">
        <v>78092</v>
      </c>
      <c r="D387" s="8" t="s">
        <v>31</v>
      </c>
      <c r="E387" s="9" t="s">
        <v>39</v>
      </c>
      <c r="F387" s="9">
        <v>3</v>
      </c>
      <c r="G387" s="9">
        <v>0</v>
      </c>
      <c r="H387" s="65">
        <f>5570/F387</f>
        <v>1856.6666666666667</v>
      </c>
      <c r="I387" s="10">
        <v>1590</v>
      </c>
      <c r="J387" s="10">
        <f t="shared" si="44"/>
        <v>5570</v>
      </c>
      <c r="K387" s="22">
        <f t="shared" si="45"/>
        <v>891.2</v>
      </c>
      <c r="L387" s="4">
        <f t="shared" si="46"/>
        <v>0</v>
      </c>
      <c r="M387" s="11">
        <f t="shared" si="47"/>
        <v>6461.2</v>
      </c>
    </row>
    <row r="388" spans="1:13" hidden="1" x14ac:dyDescent="0.25">
      <c r="A388" s="21" t="s">
        <v>12</v>
      </c>
      <c r="B388" s="26">
        <v>44979</v>
      </c>
      <c r="C388" s="12">
        <v>78120</v>
      </c>
      <c r="D388" s="8" t="s">
        <v>13</v>
      </c>
      <c r="E388" s="9" t="s">
        <v>15</v>
      </c>
      <c r="F388" s="9">
        <v>7</v>
      </c>
      <c r="G388" s="9">
        <v>0</v>
      </c>
      <c r="H388" s="10">
        <v>1590</v>
      </c>
      <c r="I388" s="10">
        <v>1590</v>
      </c>
      <c r="J388" s="10">
        <f t="shared" si="44"/>
        <v>11130</v>
      </c>
      <c r="K388" s="22">
        <v>0</v>
      </c>
      <c r="L388" s="4">
        <f t="shared" si="46"/>
        <v>11130</v>
      </c>
      <c r="M388" s="11">
        <f t="shared" si="47"/>
        <v>0</v>
      </c>
    </row>
    <row r="389" spans="1:13" hidden="1" x14ac:dyDescent="0.25">
      <c r="A389" s="21" t="s">
        <v>12</v>
      </c>
      <c r="B389" s="26">
        <v>44979</v>
      </c>
      <c r="C389" s="12">
        <v>78119</v>
      </c>
      <c r="D389" s="8" t="s">
        <v>13</v>
      </c>
      <c r="E389" s="9" t="s">
        <v>17</v>
      </c>
      <c r="F389" s="9">
        <v>12</v>
      </c>
      <c r="G389" s="9">
        <v>12</v>
      </c>
      <c r="H389" s="10">
        <f>27168/F389</f>
        <v>2264</v>
      </c>
      <c r="I389" s="10">
        <v>1735</v>
      </c>
      <c r="J389" s="10">
        <f t="shared" si="44"/>
        <v>27168</v>
      </c>
      <c r="K389" s="22">
        <f t="shared" si="45"/>
        <v>4346.88</v>
      </c>
      <c r="L389" s="4">
        <f t="shared" si="46"/>
        <v>0</v>
      </c>
      <c r="M389" s="11">
        <f t="shared" si="47"/>
        <v>31514.880000000001</v>
      </c>
    </row>
    <row r="390" spans="1:13" hidden="1" x14ac:dyDescent="0.25">
      <c r="A390" s="21" t="s">
        <v>12</v>
      </c>
      <c r="B390" s="26">
        <v>44979</v>
      </c>
      <c r="C390" s="12">
        <v>78051</v>
      </c>
      <c r="D390" s="8" t="s">
        <v>13</v>
      </c>
      <c r="E390" s="9" t="s">
        <v>14</v>
      </c>
      <c r="F390" s="9">
        <v>8.5</v>
      </c>
      <c r="G390" s="9">
        <v>0</v>
      </c>
      <c r="H390" s="10">
        <v>1735</v>
      </c>
      <c r="I390" s="10">
        <v>1735</v>
      </c>
      <c r="J390" s="10">
        <f t="shared" si="44"/>
        <v>14747.5</v>
      </c>
      <c r="K390" s="22">
        <f t="shared" si="45"/>
        <v>2359.6</v>
      </c>
      <c r="L390" s="4">
        <f t="shared" si="46"/>
        <v>0</v>
      </c>
      <c r="M390" s="11">
        <f t="shared" si="47"/>
        <v>17107.099999999999</v>
      </c>
    </row>
    <row r="391" spans="1:13" hidden="1" x14ac:dyDescent="0.25">
      <c r="A391" s="21" t="s">
        <v>12</v>
      </c>
      <c r="B391" s="26">
        <v>44979</v>
      </c>
      <c r="C391" s="12">
        <v>78115</v>
      </c>
      <c r="D391" s="8" t="s">
        <v>13</v>
      </c>
      <c r="E391" s="9" t="s">
        <v>15</v>
      </c>
      <c r="F391" s="9">
        <v>30</v>
      </c>
      <c r="G391" s="9">
        <v>0</v>
      </c>
      <c r="H391" s="10">
        <v>1590</v>
      </c>
      <c r="I391" s="10">
        <v>1590</v>
      </c>
      <c r="J391" s="10">
        <f t="shared" si="44"/>
        <v>47700</v>
      </c>
      <c r="K391" s="22">
        <v>0</v>
      </c>
      <c r="L391" s="4">
        <f t="shared" si="46"/>
        <v>47700</v>
      </c>
      <c r="M391" s="11">
        <f t="shared" si="47"/>
        <v>0</v>
      </c>
    </row>
    <row r="392" spans="1:13" hidden="1" x14ac:dyDescent="0.25">
      <c r="A392" s="21" t="s">
        <v>12</v>
      </c>
      <c r="B392" s="26">
        <v>44979</v>
      </c>
      <c r="C392" s="12">
        <v>78115</v>
      </c>
      <c r="D392" s="8" t="s">
        <v>13</v>
      </c>
      <c r="E392" s="9" t="s">
        <v>14</v>
      </c>
      <c r="F392" s="9">
        <v>5</v>
      </c>
      <c r="G392" s="9">
        <v>0</v>
      </c>
      <c r="H392" s="10">
        <v>1735</v>
      </c>
      <c r="I392" s="10">
        <v>1735</v>
      </c>
      <c r="J392" s="10">
        <f t="shared" si="44"/>
        <v>8675</v>
      </c>
      <c r="K392" s="22">
        <v>0</v>
      </c>
      <c r="L392" s="4">
        <f t="shared" si="46"/>
        <v>8675</v>
      </c>
      <c r="M392" s="11">
        <f t="shared" si="47"/>
        <v>0</v>
      </c>
    </row>
    <row r="393" spans="1:13" hidden="1" x14ac:dyDescent="0.25">
      <c r="A393" s="21" t="s">
        <v>12</v>
      </c>
      <c r="B393" s="26">
        <v>44979</v>
      </c>
      <c r="C393" s="12">
        <v>78116</v>
      </c>
      <c r="D393" s="8" t="s">
        <v>13</v>
      </c>
      <c r="E393" s="9" t="s">
        <v>15</v>
      </c>
      <c r="F393" s="9">
        <v>9.5</v>
      </c>
      <c r="G393" s="9">
        <v>0</v>
      </c>
      <c r="H393" s="10">
        <v>1590</v>
      </c>
      <c r="I393" s="10">
        <v>1590</v>
      </c>
      <c r="J393" s="10">
        <f t="shared" si="44"/>
        <v>15105</v>
      </c>
      <c r="K393" s="22">
        <v>0</v>
      </c>
      <c r="L393" s="4">
        <f t="shared" si="46"/>
        <v>15105</v>
      </c>
      <c r="M393" s="11">
        <f t="shared" si="47"/>
        <v>0</v>
      </c>
    </row>
    <row r="394" spans="1:13" hidden="1" x14ac:dyDescent="0.25">
      <c r="A394" s="21" t="s">
        <v>12</v>
      </c>
      <c r="B394" s="26">
        <v>44979</v>
      </c>
      <c r="C394" s="12">
        <v>78117</v>
      </c>
      <c r="D394" s="8" t="s">
        <v>13</v>
      </c>
      <c r="E394" s="9" t="s">
        <v>14</v>
      </c>
      <c r="F394" s="9">
        <v>4.5</v>
      </c>
      <c r="G394" s="9">
        <v>0</v>
      </c>
      <c r="H394" s="10">
        <v>1735</v>
      </c>
      <c r="I394" s="10">
        <v>1735</v>
      </c>
      <c r="J394" s="10">
        <f t="shared" si="44"/>
        <v>7807.5</v>
      </c>
      <c r="K394" s="22">
        <v>0</v>
      </c>
      <c r="L394" s="4">
        <f t="shared" si="46"/>
        <v>7807.5</v>
      </c>
      <c r="M394" s="11">
        <f t="shared" si="47"/>
        <v>0</v>
      </c>
    </row>
    <row r="395" spans="1:13" hidden="1" x14ac:dyDescent="0.25">
      <c r="A395" s="21" t="s">
        <v>12</v>
      </c>
      <c r="B395" s="26">
        <v>44979</v>
      </c>
      <c r="C395" s="12">
        <v>78030</v>
      </c>
      <c r="D395" s="8" t="s">
        <v>30</v>
      </c>
      <c r="E395" s="9" t="s">
        <v>15</v>
      </c>
      <c r="F395" s="9">
        <v>3.5</v>
      </c>
      <c r="G395" s="9">
        <v>0</v>
      </c>
      <c r="H395" s="10">
        <v>1590</v>
      </c>
      <c r="I395" s="10">
        <v>1590</v>
      </c>
      <c r="J395" s="10">
        <f t="shared" si="44"/>
        <v>5565</v>
      </c>
      <c r="K395" s="22">
        <f t="shared" si="45"/>
        <v>890.4</v>
      </c>
      <c r="L395" s="4">
        <f t="shared" si="46"/>
        <v>0</v>
      </c>
      <c r="M395" s="11">
        <f t="shared" si="47"/>
        <v>6455.4</v>
      </c>
    </row>
    <row r="396" spans="1:13" hidden="1" x14ac:dyDescent="0.25">
      <c r="A396" s="21" t="s">
        <v>12</v>
      </c>
      <c r="B396" s="26">
        <v>44979</v>
      </c>
      <c r="C396" s="12">
        <v>78029</v>
      </c>
      <c r="D396" s="8" t="s">
        <v>30</v>
      </c>
      <c r="E396" s="9" t="s">
        <v>14</v>
      </c>
      <c r="F396" s="9">
        <v>4</v>
      </c>
      <c r="G396" s="9">
        <v>0</v>
      </c>
      <c r="H396" s="10">
        <v>1735</v>
      </c>
      <c r="I396" s="10">
        <v>1735</v>
      </c>
      <c r="J396" s="10">
        <f t="shared" si="44"/>
        <v>6940</v>
      </c>
      <c r="K396" s="22">
        <f t="shared" si="45"/>
        <v>1110.4000000000001</v>
      </c>
      <c r="L396" s="4">
        <f t="shared" si="46"/>
        <v>0</v>
      </c>
      <c r="M396" s="11">
        <f t="shared" si="47"/>
        <v>8050.4</v>
      </c>
    </row>
    <row r="397" spans="1:13" hidden="1" x14ac:dyDescent="0.25">
      <c r="A397" s="21" t="s">
        <v>22</v>
      </c>
      <c r="B397" s="26">
        <v>44979</v>
      </c>
      <c r="C397" s="12">
        <v>78093</v>
      </c>
      <c r="D397" s="8" t="s">
        <v>13</v>
      </c>
      <c r="E397" s="9" t="s">
        <v>15</v>
      </c>
      <c r="F397" s="9">
        <v>11</v>
      </c>
      <c r="G397" s="9">
        <v>0</v>
      </c>
      <c r="H397" s="10">
        <v>1590</v>
      </c>
      <c r="I397" s="10">
        <v>1590</v>
      </c>
      <c r="J397" s="10">
        <f t="shared" si="44"/>
        <v>17490</v>
      </c>
      <c r="K397" s="22">
        <v>0</v>
      </c>
      <c r="L397" s="4">
        <f t="shared" si="46"/>
        <v>17490</v>
      </c>
      <c r="M397" s="11">
        <f t="shared" si="47"/>
        <v>0</v>
      </c>
    </row>
    <row r="398" spans="1:13" hidden="1" x14ac:dyDescent="0.25">
      <c r="A398" s="21" t="s">
        <v>22</v>
      </c>
      <c r="B398" s="26">
        <v>44979</v>
      </c>
      <c r="C398" s="12">
        <v>78103</v>
      </c>
      <c r="D398" s="8" t="s">
        <v>13</v>
      </c>
      <c r="E398" s="9" t="s">
        <v>15</v>
      </c>
      <c r="F398" s="9">
        <v>4</v>
      </c>
      <c r="G398" s="9">
        <v>0</v>
      </c>
      <c r="H398" s="10">
        <v>1590</v>
      </c>
      <c r="I398" s="10">
        <v>1590</v>
      </c>
      <c r="J398" s="10">
        <f t="shared" si="44"/>
        <v>6360</v>
      </c>
      <c r="K398" s="22">
        <v>0</v>
      </c>
      <c r="L398" s="4">
        <f t="shared" si="46"/>
        <v>6360</v>
      </c>
      <c r="M398" s="11">
        <f t="shared" si="47"/>
        <v>0</v>
      </c>
    </row>
    <row r="399" spans="1:13" hidden="1" x14ac:dyDescent="0.25">
      <c r="A399" s="21" t="s">
        <v>22</v>
      </c>
      <c r="B399" s="26">
        <v>44979</v>
      </c>
      <c r="C399" s="12">
        <v>78025</v>
      </c>
      <c r="D399" s="8" t="s">
        <v>13</v>
      </c>
      <c r="E399" s="9" t="s">
        <v>33</v>
      </c>
      <c r="F399" s="9">
        <v>75</v>
      </c>
      <c r="G399" s="9">
        <v>75</v>
      </c>
      <c r="H399" s="10">
        <v>2350</v>
      </c>
      <c r="I399" s="10">
        <v>1735</v>
      </c>
      <c r="J399" s="10">
        <f t="shared" si="44"/>
        <v>176250</v>
      </c>
      <c r="K399" s="22">
        <f t="shared" ref="K399:K405" si="48">+J399*0.16</f>
        <v>28200</v>
      </c>
      <c r="L399" s="4">
        <f t="shared" si="46"/>
        <v>0</v>
      </c>
      <c r="M399" s="11">
        <f t="shared" si="47"/>
        <v>204450</v>
      </c>
    </row>
    <row r="400" spans="1:13" hidden="1" x14ac:dyDescent="0.25">
      <c r="A400" s="21" t="s">
        <v>22</v>
      </c>
      <c r="B400" s="26">
        <v>44979</v>
      </c>
      <c r="C400" s="12">
        <v>78027</v>
      </c>
      <c r="D400" s="8" t="s">
        <v>13</v>
      </c>
      <c r="E400" s="9" t="s">
        <v>14</v>
      </c>
      <c r="F400" s="9">
        <v>5</v>
      </c>
      <c r="G400" s="9">
        <v>0</v>
      </c>
      <c r="H400" s="10">
        <v>1735</v>
      </c>
      <c r="I400" s="10">
        <v>1735</v>
      </c>
      <c r="J400" s="10">
        <f t="shared" si="44"/>
        <v>8675</v>
      </c>
      <c r="K400" s="22">
        <f t="shared" si="48"/>
        <v>1388</v>
      </c>
      <c r="L400" s="4">
        <f t="shared" si="46"/>
        <v>0</v>
      </c>
      <c r="M400" s="11">
        <f t="shared" si="47"/>
        <v>10063</v>
      </c>
    </row>
    <row r="401" spans="1:13" hidden="1" x14ac:dyDescent="0.25">
      <c r="A401" s="21" t="s">
        <v>22</v>
      </c>
      <c r="B401" s="26">
        <v>44979</v>
      </c>
      <c r="C401" s="12">
        <v>77980</v>
      </c>
      <c r="D401" s="8" t="s">
        <v>21</v>
      </c>
      <c r="E401" s="9" t="s">
        <v>25</v>
      </c>
      <c r="F401" s="9">
        <v>9.5</v>
      </c>
      <c r="G401" s="9">
        <v>9.5</v>
      </c>
      <c r="H401" s="10">
        <v>1798</v>
      </c>
      <c r="I401" s="10">
        <v>1555</v>
      </c>
      <c r="J401" s="10">
        <f t="shared" si="44"/>
        <v>17081</v>
      </c>
      <c r="K401" s="22">
        <f t="shared" si="48"/>
        <v>2732.96</v>
      </c>
      <c r="L401" s="4">
        <f t="shared" si="46"/>
        <v>0</v>
      </c>
      <c r="M401" s="11">
        <f t="shared" si="47"/>
        <v>19813.96</v>
      </c>
    </row>
    <row r="402" spans="1:13" hidden="1" x14ac:dyDescent="0.25">
      <c r="A402" s="43" t="s">
        <v>24</v>
      </c>
      <c r="B402" s="44">
        <v>44979</v>
      </c>
      <c r="C402" s="45">
        <v>78038</v>
      </c>
      <c r="D402" s="46" t="s">
        <v>21</v>
      </c>
      <c r="E402" s="47" t="s">
        <v>23</v>
      </c>
      <c r="F402" s="47">
        <v>4</v>
      </c>
      <c r="G402" s="47">
        <v>0</v>
      </c>
      <c r="H402" s="48">
        <v>1533</v>
      </c>
      <c r="I402" s="48">
        <v>1533</v>
      </c>
      <c r="J402" s="48">
        <f t="shared" si="44"/>
        <v>6132</v>
      </c>
      <c r="K402" s="49">
        <f t="shared" si="48"/>
        <v>981.12</v>
      </c>
      <c r="L402" s="50">
        <f t="shared" si="46"/>
        <v>0</v>
      </c>
      <c r="M402" s="51">
        <f t="shared" si="47"/>
        <v>7113.12</v>
      </c>
    </row>
    <row r="403" spans="1:13" hidden="1" x14ac:dyDescent="0.25">
      <c r="A403" s="43" t="s">
        <v>24</v>
      </c>
      <c r="B403" s="44">
        <v>44979</v>
      </c>
      <c r="C403" s="45">
        <v>78037</v>
      </c>
      <c r="D403" s="46" t="s">
        <v>21</v>
      </c>
      <c r="E403" s="47" t="s">
        <v>15</v>
      </c>
      <c r="F403" s="47">
        <v>14</v>
      </c>
      <c r="G403" s="47">
        <v>0</v>
      </c>
      <c r="H403" s="48">
        <v>1555</v>
      </c>
      <c r="I403" s="48">
        <v>1555</v>
      </c>
      <c r="J403" s="48">
        <f t="shared" si="44"/>
        <v>21770</v>
      </c>
      <c r="K403" s="49">
        <f t="shared" si="48"/>
        <v>3483.2000000000003</v>
      </c>
      <c r="L403" s="50">
        <f t="shared" si="46"/>
        <v>0</v>
      </c>
      <c r="M403" s="51">
        <f t="shared" si="47"/>
        <v>25253.200000000001</v>
      </c>
    </row>
    <row r="404" spans="1:13" hidden="1" x14ac:dyDescent="0.25">
      <c r="A404" s="43" t="s">
        <v>24</v>
      </c>
      <c r="B404" s="44">
        <v>44979</v>
      </c>
      <c r="C404" s="45">
        <v>78049</v>
      </c>
      <c r="D404" s="46" t="s">
        <v>13</v>
      </c>
      <c r="E404" s="47" t="s">
        <v>15</v>
      </c>
      <c r="F404" s="47">
        <v>6</v>
      </c>
      <c r="G404" s="47">
        <v>0</v>
      </c>
      <c r="H404" s="48">
        <v>1590</v>
      </c>
      <c r="I404" s="48">
        <v>1590</v>
      </c>
      <c r="J404" s="48">
        <f t="shared" si="44"/>
        <v>9540</v>
      </c>
      <c r="K404" s="49">
        <f t="shared" si="48"/>
        <v>1526.4</v>
      </c>
      <c r="L404" s="50">
        <f t="shared" si="46"/>
        <v>0</v>
      </c>
      <c r="M404" s="51">
        <f t="shared" si="47"/>
        <v>11066.4</v>
      </c>
    </row>
    <row r="405" spans="1:13" hidden="1" x14ac:dyDescent="0.25">
      <c r="A405" s="43" t="s">
        <v>24</v>
      </c>
      <c r="B405" s="44">
        <v>44979</v>
      </c>
      <c r="C405" s="45">
        <v>78026</v>
      </c>
      <c r="D405" s="46" t="s">
        <v>13</v>
      </c>
      <c r="E405" s="47" t="s">
        <v>14</v>
      </c>
      <c r="F405" s="47">
        <v>21</v>
      </c>
      <c r="G405" s="47">
        <v>0</v>
      </c>
      <c r="H405" s="48">
        <v>1848</v>
      </c>
      <c r="I405" s="48">
        <v>1735</v>
      </c>
      <c r="J405" s="48">
        <f t="shared" si="44"/>
        <v>38808</v>
      </c>
      <c r="K405" s="49">
        <f t="shared" si="48"/>
        <v>6209.28</v>
      </c>
      <c r="L405" s="50">
        <f t="shared" si="46"/>
        <v>0</v>
      </c>
      <c r="M405" s="51">
        <f t="shared" si="47"/>
        <v>45017.279999999999</v>
      </c>
    </row>
    <row r="406" spans="1:13" hidden="1" x14ac:dyDescent="0.25">
      <c r="A406" s="21" t="s">
        <v>12</v>
      </c>
      <c r="B406" s="26">
        <v>44980</v>
      </c>
      <c r="C406" s="12">
        <v>78094</v>
      </c>
      <c r="D406" s="8" t="s">
        <v>21</v>
      </c>
      <c r="E406" s="9" t="s">
        <v>26</v>
      </c>
      <c r="F406" s="9">
        <v>4</v>
      </c>
      <c r="G406" s="9">
        <v>0</v>
      </c>
      <c r="H406" s="10">
        <v>1366</v>
      </c>
      <c r="I406" s="10">
        <v>1366</v>
      </c>
      <c r="J406" s="10">
        <f t="shared" si="44"/>
        <v>5464</v>
      </c>
      <c r="K406" s="22">
        <f t="shared" si="45"/>
        <v>874.24</v>
      </c>
      <c r="L406" s="4">
        <f t="shared" si="46"/>
        <v>0</v>
      </c>
      <c r="M406" s="11">
        <f t="shared" si="47"/>
        <v>6338.24</v>
      </c>
    </row>
    <row r="407" spans="1:13" hidden="1" x14ac:dyDescent="0.25">
      <c r="A407" s="21" t="s">
        <v>12</v>
      </c>
      <c r="B407" s="26">
        <v>44980</v>
      </c>
      <c r="C407" s="12">
        <v>78036</v>
      </c>
      <c r="D407" s="8" t="s">
        <v>21</v>
      </c>
      <c r="E407" s="9" t="s">
        <v>15</v>
      </c>
      <c r="F407" s="9">
        <v>4</v>
      </c>
      <c r="G407" s="9">
        <v>0</v>
      </c>
      <c r="H407" s="10">
        <v>1555</v>
      </c>
      <c r="I407" s="10">
        <v>1555</v>
      </c>
      <c r="J407" s="10">
        <f t="shared" si="44"/>
        <v>6220</v>
      </c>
      <c r="K407" s="22">
        <f t="shared" si="45"/>
        <v>995.2</v>
      </c>
      <c r="L407" s="4">
        <f t="shared" si="46"/>
        <v>0</v>
      </c>
      <c r="M407" s="11">
        <f t="shared" si="47"/>
        <v>7215.2</v>
      </c>
    </row>
    <row r="408" spans="1:13" hidden="1" x14ac:dyDescent="0.25">
      <c r="A408" s="21" t="s">
        <v>12</v>
      </c>
      <c r="B408" s="26">
        <v>44980</v>
      </c>
      <c r="C408" s="12">
        <v>77708</v>
      </c>
      <c r="D408" s="8" t="s">
        <v>21</v>
      </c>
      <c r="E408" s="9" t="s">
        <v>26</v>
      </c>
      <c r="F408" s="9">
        <v>6</v>
      </c>
      <c r="G408" s="9">
        <v>0</v>
      </c>
      <c r="H408" s="10">
        <v>1366</v>
      </c>
      <c r="I408" s="10">
        <v>1366</v>
      </c>
      <c r="J408" s="10">
        <f t="shared" si="44"/>
        <v>8196</v>
      </c>
      <c r="K408" s="22">
        <f t="shared" si="45"/>
        <v>1311.3600000000001</v>
      </c>
      <c r="L408" s="4">
        <f t="shared" si="46"/>
        <v>0</v>
      </c>
      <c r="M408" s="11">
        <f t="shared" si="47"/>
        <v>9507.36</v>
      </c>
    </row>
    <row r="409" spans="1:13" hidden="1" x14ac:dyDescent="0.25">
      <c r="A409" s="21" t="s">
        <v>12</v>
      </c>
      <c r="B409" s="26">
        <v>44980</v>
      </c>
      <c r="C409" s="12">
        <v>78034</v>
      </c>
      <c r="D409" s="8" t="s">
        <v>21</v>
      </c>
      <c r="E409" s="9" t="s">
        <v>15</v>
      </c>
      <c r="F409" s="9">
        <v>4</v>
      </c>
      <c r="G409" s="9">
        <v>0</v>
      </c>
      <c r="H409" s="10">
        <v>1555</v>
      </c>
      <c r="I409" s="10">
        <v>1555</v>
      </c>
      <c r="J409" s="10">
        <f t="shared" si="44"/>
        <v>6220</v>
      </c>
      <c r="K409" s="22">
        <f t="shared" si="45"/>
        <v>995.2</v>
      </c>
      <c r="L409" s="4">
        <f t="shared" si="46"/>
        <v>0</v>
      </c>
      <c r="M409" s="11">
        <f t="shared" si="47"/>
        <v>7215.2</v>
      </c>
    </row>
    <row r="410" spans="1:13" hidden="1" x14ac:dyDescent="0.25">
      <c r="A410" s="21" t="s">
        <v>12</v>
      </c>
      <c r="B410" s="26">
        <v>44980</v>
      </c>
      <c r="C410" s="12">
        <v>78095</v>
      </c>
      <c r="D410" s="8" t="s">
        <v>21</v>
      </c>
      <c r="E410" s="9" t="s">
        <v>15</v>
      </c>
      <c r="F410" s="9">
        <v>8</v>
      </c>
      <c r="G410" s="9">
        <v>0</v>
      </c>
      <c r="H410" s="10">
        <v>1555</v>
      </c>
      <c r="I410" s="10">
        <v>1555</v>
      </c>
      <c r="J410" s="10">
        <f t="shared" si="44"/>
        <v>12440</v>
      </c>
      <c r="K410" s="22">
        <f t="shared" si="45"/>
        <v>1990.4</v>
      </c>
      <c r="L410" s="4">
        <f t="shared" si="46"/>
        <v>0</v>
      </c>
      <c r="M410" s="11">
        <f t="shared" si="47"/>
        <v>14430.4</v>
      </c>
    </row>
    <row r="411" spans="1:13" hidden="1" x14ac:dyDescent="0.25">
      <c r="A411" s="21" t="s">
        <v>12</v>
      </c>
      <c r="B411" s="26">
        <v>44980</v>
      </c>
      <c r="C411" s="12">
        <v>78032</v>
      </c>
      <c r="D411" s="8" t="s">
        <v>21</v>
      </c>
      <c r="E411" s="9" t="s">
        <v>15</v>
      </c>
      <c r="F411" s="9">
        <v>9</v>
      </c>
      <c r="G411" s="9">
        <v>0</v>
      </c>
      <c r="H411" s="10">
        <v>1555</v>
      </c>
      <c r="I411" s="10">
        <v>1555</v>
      </c>
      <c r="J411" s="10">
        <f t="shared" si="44"/>
        <v>13995</v>
      </c>
      <c r="K411" s="22">
        <f t="shared" si="45"/>
        <v>2239.2000000000003</v>
      </c>
      <c r="L411" s="4">
        <f t="shared" si="46"/>
        <v>0</v>
      </c>
      <c r="M411" s="11">
        <f t="shared" si="47"/>
        <v>16234.2</v>
      </c>
    </row>
    <row r="412" spans="1:13" hidden="1" x14ac:dyDescent="0.25">
      <c r="A412" s="21" t="s">
        <v>12</v>
      </c>
      <c r="B412" s="26">
        <v>44980</v>
      </c>
      <c r="C412" s="12">
        <v>77895</v>
      </c>
      <c r="D412" s="8" t="s">
        <v>21</v>
      </c>
      <c r="E412" s="9" t="s">
        <v>15</v>
      </c>
      <c r="F412" s="9">
        <v>9</v>
      </c>
      <c r="G412" s="9">
        <v>0</v>
      </c>
      <c r="H412" s="10">
        <v>1555</v>
      </c>
      <c r="I412" s="10">
        <v>1555</v>
      </c>
      <c r="J412" s="10">
        <f t="shared" si="44"/>
        <v>13995</v>
      </c>
      <c r="K412" s="22">
        <f t="shared" si="45"/>
        <v>2239.2000000000003</v>
      </c>
      <c r="L412" s="4">
        <f t="shared" si="46"/>
        <v>0</v>
      </c>
      <c r="M412" s="11">
        <f t="shared" si="47"/>
        <v>16234.2</v>
      </c>
    </row>
    <row r="413" spans="1:13" hidden="1" x14ac:dyDescent="0.25">
      <c r="A413" s="21" t="s">
        <v>12</v>
      </c>
      <c r="B413" s="26">
        <v>44980</v>
      </c>
      <c r="C413" s="12">
        <v>78109</v>
      </c>
      <c r="D413" s="8" t="s">
        <v>13</v>
      </c>
      <c r="E413" s="9" t="s">
        <v>14</v>
      </c>
      <c r="F413" s="9">
        <v>6</v>
      </c>
      <c r="G413" s="9">
        <v>0</v>
      </c>
      <c r="H413" s="10">
        <v>1735</v>
      </c>
      <c r="I413" s="10">
        <v>1735</v>
      </c>
      <c r="J413" s="10">
        <f t="shared" si="44"/>
        <v>10410</v>
      </c>
      <c r="K413" s="22">
        <f t="shared" si="45"/>
        <v>1665.6000000000001</v>
      </c>
      <c r="L413" s="4">
        <f t="shared" si="46"/>
        <v>0</v>
      </c>
      <c r="M413" s="11">
        <f t="shared" si="47"/>
        <v>12075.6</v>
      </c>
    </row>
    <row r="414" spans="1:13" hidden="1" x14ac:dyDescent="0.25">
      <c r="A414" s="21" t="s">
        <v>12</v>
      </c>
      <c r="B414" s="26">
        <v>44980</v>
      </c>
      <c r="C414" s="12">
        <v>78028</v>
      </c>
      <c r="D414" s="8" t="s">
        <v>30</v>
      </c>
      <c r="E414" s="9" t="s">
        <v>15</v>
      </c>
      <c r="F414" s="9">
        <v>12</v>
      </c>
      <c r="G414" s="9">
        <v>0</v>
      </c>
      <c r="H414" s="10">
        <v>1590</v>
      </c>
      <c r="I414" s="10">
        <v>1590</v>
      </c>
      <c r="J414" s="10">
        <f t="shared" si="44"/>
        <v>19080</v>
      </c>
      <c r="K414" s="22">
        <f t="shared" si="45"/>
        <v>3052.8</v>
      </c>
      <c r="L414" s="4">
        <f t="shared" si="46"/>
        <v>0</v>
      </c>
      <c r="M414" s="11">
        <f t="shared" si="47"/>
        <v>22132.799999999999</v>
      </c>
    </row>
    <row r="415" spans="1:13" hidden="1" x14ac:dyDescent="0.25">
      <c r="A415" s="21" t="s">
        <v>12</v>
      </c>
      <c r="B415" s="26">
        <v>44980</v>
      </c>
      <c r="C415" s="12">
        <v>77890</v>
      </c>
      <c r="D415" s="8" t="s">
        <v>21</v>
      </c>
      <c r="E415" s="9" t="s">
        <v>25</v>
      </c>
      <c r="F415" s="9">
        <v>7</v>
      </c>
      <c r="G415" s="9">
        <v>7</v>
      </c>
      <c r="H415" s="10">
        <f>1555+243</f>
        <v>1798</v>
      </c>
      <c r="I415" s="10">
        <v>1555</v>
      </c>
      <c r="J415" s="10">
        <f t="shared" si="44"/>
        <v>12586</v>
      </c>
      <c r="K415" s="22">
        <f t="shared" si="45"/>
        <v>2013.76</v>
      </c>
      <c r="L415" s="4">
        <f t="shared" si="46"/>
        <v>0</v>
      </c>
      <c r="M415" s="11">
        <f t="shared" si="47"/>
        <v>14599.76</v>
      </c>
    </row>
    <row r="416" spans="1:13" hidden="1" x14ac:dyDescent="0.25">
      <c r="A416" s="21" t="s">
        <v>12</v>
      </c>
      <c r="B416" s="26">
        <v>44980</v>
      </c>
      <c r="C416" s="12">
        <v>78111</v>
      </c>
      <c r="D416" s="8" t="s">
        <v>13</v>
      </c>
      <c r="E416" s="9" t="s">
        <v>15</v>
      </c>
      <c r="F416" s="9">
        <v>9</v>
      </c>
      <c r="G416" s="9">
        <v>0</v>
      </c>
      <c r="H416" s="10">
        <v>1590</v>
      </c>
      <c r="I416" s="10">
        <v>1590</v>
      </c>
      <c r="J416" s="10">
        <f t="shared" si="44"/>
        <v>14310</v>
      </c>
      <c r="K416" s="22">
        <v>0</v>
      </c>
      <c r="L416" s="4">
        <f t="shared" si="46"/>
        <v>14310</v>
      </c>
      <c r="M416" s="11">
        <f t="shared" si="47"/>
        <v>0</v>
      </c>
    </row>
    <row r="417" spans="1:13" hidden="1" x14ac:dyDescent="0.25">
      <c r="A417" s="21" t="s">
        <v>12</v>
      </c>
      <c r="B417" s="26">
        <v>44980</v>
      </c>
      <c r="C417" s="12">
        <v>78110</v>
      </c>
      <c r="D417" s="8" t="s">
        <v>13</v>
      </c>
      <c r="E417" s="9" t="s">
        <v>25</v>
      </c>
      <c r="F417" s="9">
        <v>35</v>
      </c>
      <c r="G417" s="9">
        <v>35</v>
      </c>
      <c r="H417" s="10">
        <f>1590+264</f>
        <v>1854</v>
      </c>
      <c r="I417" s="10">
        <v>1590</v>
      </c>
      <c r="J417" s="10">
        <f t="shared" si="44"/>
        <v>64890</v>
      </c>
      <c r="K417" s="22">
        <f t="shared" si="45"/>
        <v>10382.4</v>
      </c>
      <c r="L417" s="4">
        <f t="shared" si="46"/>
        <v>0</v>
      </c>
      <c r="M417" s="11">
        <f t="shared" si="47"/>
        <v>75272.399999999994</v>
      </c>
    </row>
    <row r="418" spans="1:13" hidden="1" x14ac:dyDescent="0.25">
      <c r="A418" s="21" t="s">
        <v>12</v>
      </c>
      <c r="B418" s="26">
        <v>44980</v>
      </c>
      <c r="C418" s="12">
        <v>78112</v>
      </c>
      <c r="D418" s="8" t="s">
        <v>13</v>
      </c>
      <c r="E418" s="9" t="s">
        <v>23</v>
      </c>
      <c r="F418" s="9">
        <v>6</v>
      </c>
      <c r="G418" s="9">
        <v>0</v>
      </c>
      <c r="H418" s="10">
        <v>1533</v>
      </c>
      <c r="I418" s="10">
        <v>1533</v>
      </c>
      <c r="J418" s="10">
        <f t="shared" si="44"/>
        <v>9198</v>
      </c>
      <c r="K418" s="22">
        <v>0</v>
      </c>
      <c r="L418" s="4">
        <f t="shared" si="46"/>
        <v>9198</v>
      </c>
      <c r="M418" s="11">
        <f t="shared" si="47"/>
        <v>0</v>
      </c>
    </row>
    <row r="419" spans="1:13" hidden="1" x14ac:dyDescent="0.25">
      <c r="A419" s="21" t="s">
        <v>12</v>
      </c>
      <c r="B419" s="26">
        <v>44980</v>
      </c>
      <c r="C419" s="12">
        <v>78203</v>
      </c>
      <c r="D419" s="8" t="s">
        <v>13</v>
      </c>
      <c r="E419" s="9" t="s">
        <v>15</v>
      </c>
      <c r="F419" s="9">
        <v>4</v>
      </c>
      <c r="G419" s="9">
        <v>0</v>
      </c>
      <c r="H419" s="10">
        <v>1640</v>
      </c>
      <c r="I419" s="10">
        <v>1590</v>
      </c>
      <c r="J419" s="10">
        <f t="shared" si="44"/>
        <v>6560</v>
      </c>
      <c r="K419" s="22">
        <f t="shared" si="45"/>
        <v>1049.5999999999999</v>
      </c>
      <c r="L419" s="4">
        <f t="shared" si="46"/>
        <v>0</v>
      </c>
      <c r="M419" s="11">
        <f t="shared" si="47"/>
        <v>7609.6</v>
      </c>
    </row>
    <row r="420" spans="1:13" hidden="1" x14ac:dyDescent="0.25">
      <c r="A420" s="21" t="s">
        <v>12</v>
      </c>
      <c r="B420" s="26">
        <v>44980</v>
      </c>
      <c r="C420" s="12">
        <v>78204</v>
      </c>
      <c r="D420" s="8" t="s">
        <v>13</v>
      </c>
      <c r="E420" s="9" t="s">
        <v>15</v>
      </c>
      <c r="F420" s="9">
        <v>7</v>
      </c>
      <c r="G420" s="9">
        <v>0</v>
      </c>
      <c r="H420" s="10">
        <v>1590</v>
      </c>
      <c r="I420" s="10">
        <v>1590</v>
      </c>
      <c r="J420" s="10">
        <f t="shared" si="44"/>
        <v>11130</v>
      </c>
      <c r="K420" s="22">
        <v>0</v>
      </c>
      <c r="L420" s="4">
        <f t="shared" si="46"/>
        <v>11130</v>
      </c>
      <c r="M420" s="11">
        <f t="shared" si="47"/>
        <v>0</v>
      </c>
    </row>
    <row r="421" spans="1:13" hidden="1" x14ac:dyDescent="0.25">
      <c r="A421" s="21" t="s">
        <v>12</v>
      </c>
      <c r="B421" s="26">
        <v>44980</v>
      </c>
      <c r="C421" s="12">
        <v>78205</v>
      </c>
      <c r="D421" s="8" t="s">
        <v>13</v>
      </c>
      <c r="E421" s="9" t="s">
        <v>14</v>
      </c>
      <c r="F421" s="9">
        <v>17</v>
      </c>
      <c r="G421" s="9">
        <v>0</v>
      </c>
      <c r="H421" s="10">
        <v>1735</v>
      </c>
      <c r="I421" s="10">
        <v>1735</v>
      </c>
      <c r="J421" s="10">
        <f t="shared" si="44"/>
        <v>29495</v>
      </c>
      <c r="K421" s="22">
        <v>0</v>
      </c>
      <c r="L421" s="4">
        <f t="shared" si="46"/>
        <v>29495</v>
      </c>
      <c r="M421" s="11">
        <f t="shared" si="47"/>
        <v>0</v>
      </c>
    </row>
    <row r="422" spans="1:13" hidden="1" x14ac:dyDescent="0.25">
      <c r="A422" s="21" t="s">
        <v>12</v>
      </c>
      <c r="B422" s="26">
        <v>44980</v>
      </c>
      <c r="C422" s="12">
        <v>78206</v>
      </c>
      <c r="D422" s="8" t="s">
        <v>13</v>
      </c>
      <c r="E422" s="9" t="s">
        <v>23</v>
      </c>
      <c r="F422" s="9">
        <v>10</v>
      </c>
      <c r="G422" s="9">
        <v>0</v>
      </c>
      <c r="H422" s="10">
        <v>1533</v>
      </c>
      <c r="I422" s="10">
        <v>1533</v>
      </c>
      <c r="J422" s="10">
        <f t="shared" si="44"/>
        <v>15330</v>
      </c>
      <c r="K422" s="22">
        <v>0</v>
      </c>
      <c r="L422" s="4">
        <f t="shared" si="46"/>
        <v>15330</v>
      </c>
      <c r="M422" s="11">
        <f t="shared" si="47"/>
        <v>0</v>
      </c>
    </row>
    <row r="423" spans="1:13" hidden="1" x14ac:dyDescent="0.25">
      <c r="A423" s="21" t="s">
        <v>12</v>
      </c>
      <c r="B423" s="26">
        <v>44980</v>
      </c>
      <c r="C423" s="12">
        <v>78207</v>
      </c>
      <c r="D423" s="8" t="s">
        <v>13</v>
      </c>
      <c r="E423" s="9" t="s">
        <v>14</v>
      </c>
      <c r="F423" s="9">
        <v>25</v>
      </c>
      <c r="G423" s="9">
        <v>0</v>
      </c>
      <c r="H423" s="10">
        <v>1735</v>
      </c>
      <c r="I423" s="10">
        <v>1735</v>
      </c>
      <c r="J423" s="10">
        <f t="shared" si="44"/>
        <v>43375</v>
      </c>
      <c r="K423" s="22">
        <v>0</v>
      </c>
      <c r="L423" s="4">
        <f t="shared" si="46"/>
        <v>43375</v>
      </c>
      <c r="M423" s="11">
        <f t="shared" si="47"/>
        <v>0</v>
      </c>
    </row>
    <row r="424" spans="1:13" hidden="1" x14ac:dyDescent="0.25">
      <c r="A424" s="21" t="s">
        <v>12</v>
      </c>
      <c r="B424" s="26">
        <v>44980</v>
      </c>
      <c r="C424" s="12">
        <v>78208</v>
      </c>
      <c r="D424" s="8" t="s">
        <v>13</v>
      </c>
      <c r="E424" s="9" t="s">
        <v>41</v>
      </c>
      <c r="F424" s="9">
        <v>4.5</v>
      </c>
      <c r="G424" s="9">
        <v>0</v>
      </c>
      <c r="H424" s="10">
        <f>7222.5/F424</f>
        <v>1605</v>
      </c>
      <c r="I424" s="10">
        <v>1346</v>
      </c>
      <c r="J424" s="10">
        <f t="shared" si="44"/>
        <v>7222.5</v>
      </c>
      <c r="K424" s="22">
        <f t="shared" si="45"/>
        <v>1155.6000000000001</v>
      </c>
      <c r="L424" s="4">
        <f t="shared" si="46"/>
        <v>0</v>
      </c>
      <c r="M424" s="11">
        <f t="shared" si="47"/>
        <v>8378.1</v>
      </c>
    </row>
    <row r="425" spans="1:13" x14ac:dyDescent="0.25">
      <c r="A425" s="21" t="s">
        <v>22</v>
      </c>
      <c r="B425" s="26">
        <v>44980</v>
      </c>
      <c r="C425" s="12">
        <v>78114</v>
      </c>
      <c r="D425" s="8" t="s">
        <v>31</v>
      </c>
      <c r="E425" s="9" t="s">
        <v>15</v>
      </c>
      <c r="F425" s="9">
        <v>4</v>
      </c>
      <c r="G425" s="9">
        <v>0</v>
      </c>
      <c r="H425" s="65">
        <f>6760/4</f>
        <v>1690</v>
      </c>
      <c r="I425" s="10">
        <v>1590</v>
      </c>
      <c r="J425" s="10">
        <f t="shared" si="44"/>
        <v>6760</v>
      </c>
      <c r="K425" s="22">
        <f t="shared" si="45"/>
        <v>1081.5999999999999</v>
      </c>
      <c r="L425" s="4">
        <f t="shared" si="46"/>
        <v>0</v>
      </c>
      <c r="M425" s="11">
        <f t="shared" si="47"/>
        <v>7841.6</v>
      </c>
    </row>
    <row r="426" spans="1:13" hidden="1" x14ac:dyDescent="0.25">
      <c r="A426" s="21" t="s">
        <v>22</v>
      </c>
      <c r="B426" s="26">
        <v>44980</v>
      </c>
      <c r="C426" s="12">
        <v>78113</v>
      </c>
      <c r="D426" s="8" t="s">
        <v>13</v>
      </c>
      <c r="E426" s="9" t="s">
        <v>15</v>
      </c>
      <c r="F426" s="9">
        <v>7</v>
      </c>
      <c r="G426" s="9">
        <v>0</v>
      </c>
      <c r="H426" s="10">
        <v>1590</v>
      </c>
      <c r="I426" s="10">
        <v>1590</v>
      </c>
      <c r="J426" s="10">
        <f t="shared" si="44"/>
        <v>11130</v>
      </c>
      <c r="K426" s="22">
        <f t="shared" si="45"/>
        <v>1780.8</v>
      </c>
      <c r="L426" s="4">
        <f t="shared" si="46"/>
        <v>0</v>
      </c>
      <c r="M426" s="11">
        <f t="shared" si="47"/>
        <v>12910.8</v>
      </c>
    </row>
    <row r="427" spans="1:13" hidden="1" x14ac:dyDescent="0.25">
      <c r="A427" s="21" t="s">
        <v>22</v>
      </c>
      <c r="B427" s="26">
        <v>44980</v>
      </c>
      <c r="C427" s="12">
        <v>78050</v>
      </c>
      <c r="D427" s="8" t="s">
        <v>13</v>
      </c>
      <c r="E427" s="9" t="s">
        <v>15</v>
      </c>
      <c r="F427" s="9">
        <v>7</v>
      </c>
      <c r="G427" s="9">
        <v>0</v>
      </c>
      <c r="H427" s="10">
        <v>1590</v>
      </c>
      <c r="I427" s="10">
        <v>1590</v>
      </c>
      <c r="J427" s="10">
        <f t="shared" si="44"/>
        <v>11130</v>
      </c>
      <c r="K427" s="22">
        <f t="shared" si="45"/>
        <v>1780.8</v>
      </c>
      <c r="L427" s="4">
        <f t="shared" si="46"/>
        <v>0</v>
      </c>
      <c r="M427" s="11">
        <f t="shared" si="47"/>
        <v>12910.8</v>
      </c>
    </row>
    <row r="428" spans="1:13" hidden="1" x14ac:dyDescent="0.25">
      <c r="A428" s="21" t="s">
        <v>22</v>
      </c>
      <c r="B428" s="26">
        <v>44980</v>
      </c>
      <c r="C428" s="12">
        <v>78108</v>
      </c>
      <c r="D428" s="8" t="s">
        <v>13</v>
      </c>
      <c r="E428" s="9" t="s">
        <v>14</v>
      </c>
      <c r="F428" s="9">
        <v>5</v>
      </c>
      <c r="G428" s="9">
        <v>0</v>
      </c>
      <c r="H428" s="10">
        <v>1848</v>
      </c>
      <c r="I428" s="10">
        <v>1735</v>
      </c>
      <c r="J428" s="10">
        <f t="shared" si="44"/>
        <v>9240</v>
      </c>
      <c r="K428" s="22">
        <f t="shared" si="45"/>
        <v>1478.4</v>
      </c>
      <c r="L428" s="4">
        <f t="shared" si="46"/>
        <v>0</v>
      </c>
      <c r="M428" s="11">
        <f t="shared" si="47"/>
        <v>10718.4</v>
      </c>
    </row>
    <row r="429" spans="1:13" hidden="1" x14ac:dyDescent="0.25">
      <c r="A429" s="21" t="s">
        <v>22</v>
      </c>
      <c r="B429" s="26">
        <v>44980</v>
      </c>
      <c r="C429" s="12">
        <v>78104</v>
      </c>
      <c r="D429" s="8" t="s">
        <v>21</v>
      </c>
      <c r="E429" s="9" t="s">
        <v>15</v>
      </c>
      <c r="F429" s="9">
        <v>14</v>
      </c>
      <c r="G429" s="9">
        <v>0</v>
      </c>
      <c r="H429" s="10">
        <v>1555</v>
      </c>
      <c r="I429" s="10">
        <v>1555</v>
      </c>
      <c r="J429" s="10">
        <f t="shared" si="44"/>
        <v>21770</v>
      </c>
      <c r="K429" s="22">
        <f t="shared" si="45"/>
        <v>3483.2000000000003</v>
      </c>
      <c r="L429" s="4">
        <f t="shared" si="46"/>
        <v>0</v>
      </c>
      <c r="M429" s="11">
        <f t="shared" si="47"/>
        <v>25253.200000000001</v>
      </c>
    </row>
    <row r="430" spans="1:13" hidden="1" x14ac:dyDescent="0.25">
      <c r="A430" s="21" t="s">
        <v>22</v>
      </c>
      <c r="B430" s="26">
        <v>44980</v>
      </c>
      <c r="C430" s="12">
        <v>77888</v>
      </c>
      <c r="D430" s="8" t="s">
        <v>21</v>
      </c>
      <c r="E430" s="9" t="s">
        <v>15</v>
      </c>
      <c r="F430" s="9">
        <v>8.5</v>
      </c>
      <c r="G430" s="9">
        <v>0</v>
      </c>
      <c r="H430" s="10">
        <v>1555</v>
      </c>
      <c r="I430" s="10">
        <v>1555</v>
      </c>
      <c r="J430" s="10">
        <f t="shared" si="44"/>
        <v>13217.5</v>
      </c>
      <c r="K430" s="22">
        <f t="shared" si="45"/>
        <v>2114.8000000000002</v>
      </c>
      <c r="L430" s="4">
        <f t="shared" si="46"/>
        <v>0</v>
      </c>
      <c r="M430" s="11">
        <f t="shared" si="47"/>
        <v>15332.3</v>
      </c>
    </row>
    <row r="431" spans="1:13" hidden="1" x14ac:dyDescent="0.25">
      <c r="A431" s="21" t="s">
        <v>22</v>
      </c>
      <c r="B431" s="26">
        <v>44980</v>
      </c>
      <c r="C431" s="12">
        <v>78098</v>
      </c>
      <c r="D431" s="8" t="s">
        <v>21</v>
      </c>
      <c r="E431" s="9" t="s">
        <v>15</v>
      </c>
      <c r="F431" s="9">
        <v>9.5</v>
      </c>
      <c r="G431" s="9">
        <v>0</v>
      </c>
      <c r="H431" s="10">
        <v>1555</v>
      </c>
      <c r="I431" s="10">
        <v>1555</v>
      </c>
      <c r="J431" s="10">
        <f t="shared" si="44"/>
        <v>14772.5</v>
      </c>
      <c r="K431" s="22">
        <f t="shared" si="45"/>
        <v>2363.6</v>
      </c>
      <c r="L431" s="4">
        <f t="shared" si="46"/>
        <v>0</v>
      </c>
      <c r="M431" s="11">
        <f t="shared" si="47"/>
        <v>17136.099999999999</v>
      </c>
    </row>
    <row r="432" spans="1:13" hidden="1" x14ac:dyDescent="0.25">
      <c r="A432" s="21" t="s">
        <v>22</v>
      </c>
      <c r="B432" s="26">
        <v>44980</v>
      </c>
      <c r="C432" s="12">
        <v>78101</v>
      </c>
      <c r="D432" s="8" t="s">
        <v>21</v>
      </c>
      <c r="E432" s="9" t="s">
        <v>15</v>
      </c>
      <c r="F432" s="9">
        <v>5.5</v>
      </c>
      <c r="G432" s="9">
        <v>0</v>
      </c>
      <c r="H432" s="10">
        <v>1555</v>
      </c>
      <c r="I432" s="10">
        <v>1555</v>
      </c>
      <c r="J432" s="10">
        <f t="shared" si="44"/>
        <v>8552.5</v>
      </c>
      <c r="K432" s="22">
        <f t="shared" si="45"/>
        <v>1368.4</v>
      </c>
      <c r="L432" s="4">
        <f t="shared" si="46"/>
        <v>0</v>
      </c>
      <c r="M432" s="11">
        <f t="shared" si="47"/>
        <v>9920.9</v>
      </c>
    </row>
    <row r="433" spans="1:13" hidden="1" x14ac:dyDescent="0.25">
      <c r="A433" s="21" t="s">
        <v>24</v>
      </c>
      <c r="B433" s="26">
        <v>44980</v>
      </c>
      <c r="C433" s="12">
        <v>78041</v>
      </c>
      <c r="D433" s="8" t="s">
        <v>21</v>
      </c>
      <c r="E433" s="9" t="s">
        <v>25</v>
      </c>
      <c r="F433" s="9">
        <v>6.5</v>
      </c>
      <c r="G433" s="9">
        <v>6.5</v>
      </c>
      <c r="H433" s="10">
        <v>1798</v>
      </c>
      <c r="I433" s="10">
        <v>1555</v>
      </c>
      <c r="J433" s="10">
        <f t="shared" si="44"/>
        <v>11687</v>
      </c>
      <c r="K433" s="22">
        <f t="shared" si="45"/>
        <v>1869.92</v>
      </c>
      <c r="L433" s="4">
        <f t="shared" si="46"/>
        <v>0</v>
      </c>
      <c r="M433" s="11">
        <f t="shared" si="47"/>
        <v>13556.92</v>
      </c>
    </row>
    <row r="434" spans="1:13" hidden="1" x14ac:dyDescent="0.25">
      <c r="A434" s="21" t="s">
        <v>24</v>
      </c>
      <c r="B434" s="26">
        <v>44980</v>
      </c>
      <c r="C434" s="12">
        <v>78105</v>
      </c>
      <c r="D434" s="8" t="s">
        <v>21</v>
      </c>
      <c r="E434" s="9" t="s">
        <v>23</v>
      </c>
      <c r="F434" s="9">
        <v>8</v>
      </c>
      <c r="G434" s="9">
        <v>0</v>
      </c>
      <c r="H434" s="10">
        <v>1533</v>
      </c>
      <c r="I434" s="10">
        <v>1533</v>
      </c>
      <c r="J434" s="10">
        <f t="shared" si="44"/>
        <v>12264</v>
      </c>
      <c r="K434" s="22">
        <f t="shared" si="45"/>
        <v>1962.24</v>
      </c>
      <c r="L434" s="4">
        <f t="shared" si="46"/>
        <v>0</v>
      </c>
      <c r="M434" s="11">
        <f t="shared" si="47"/>
        <v>14226.24</v>
      </c>
    </row>
    <row r="435" spans="1:13" hidden="1" x14ac:dyDescent="0.25">
      <c r="A435" s="21" t="s">
        <v>24</v>
      </c>
      <c r="B435" s="26">
        <v>44980</v>
      </c>
      <c r="C435" s="12">
        <v>78039</v>
      </c>
      <c r="D435" s="8" t="s">
        <v>21</v>
      </c>
      <c r="E435" s="9" t="s">
        <v>15</v>
      </c>
      <c r="F435" s="9">
        <v>15</v>
      </c>
      <c r="G435" s="9">
        <v>0</v>
      </c>
      <c r="H435" s="10">
        <v>1555</v>
      </c>
      <c r="I435" s="10">
        <v>1555</v>
      </c>
      <c r="J435" s="10">
        <f t="shared" si="44"/>
        <v>23325</v>
      </c>
      <c r="K435" s="22">
        <f t="shared" si="45"/>
        <v>3732</v>
      </c>
      <c r="L435" s="4">
        <f t="shared" si="46"/>
        <v>0</v>
      </c>
      <c r="M435" s="11">
        <f t="shared" si="47"/>
        <v>27057</v>
      </c>
    </row>
    <row r="436" spans="1:13" hidden="1" x14ac:dyDescent="0.25">
      <c r="A436" s="21" t="s">
        <v>24</v>
      </c>
      <c r="B436" s="26">
        <v>44980</v>
      </c>
      <c r="C436" s="12">
        <v>78040</v>
      </c>
      <c r="D436" s="8" t="s">
        <v>21</v>
      </c>
      <c r="E436" s="9" t="s">
        <v>15</v>
      </c>
      <c r="F436" s="9">
        <v>4</v>
      </c>
      <c r="G436" s="9">
        <v>0</v>
      </c>
      <c r="H436" s="10">
        <v>1555</v>
      </c>
      <c r="I436" s="10">
        <v>1555</v>
      </c>
      <c r="J436" s="10">
        <f t="shared" si="44"/>
        <v>6220</v>
      </c>
      <c r="K436" s="22">
        <f t="shared" si="45"/>
        <v>995.2</v>
      </c>
      <c r="L436" s="4">
        <f t="shared" si="46"/>
        <v>0</v>
      </c>
      <c r="M436" s="11">
        <f t="shared" si="47"/>
        <v>7215.2</v>
      </c>
    </row>
    <row r="437" spans="1:13" hidden="1" x14ac:dyDescent="0.25">
      <c r="A437" s="21" t="s">
        <v>24</v>
      </c>
      <c r="B437" s="26">
        <v>44980</v>
      </c>
      <c r="C437" s="12">
        <v>78106</v>
      </c>
      <c r="D437" s="8" t="s">
        <v>13</v>
      </c>
      <c r="E437" s="9" t="s">
        <v>14</v>
      </c>
      <c r="F437" s="9">
        <v>16</v>
      </c>
      <c r="G437" s="9">
        <v>0</v>
      </c>
      <c r="H437" s="10">
        <v>1848</v>
      </c>
      <c r="I437" s="10">
        <v>1735</v>
      </c>
      <c r="J437" s="10">
        <f t="shared" si="44"/>
        <v>29568</v>
      </c>
      <c r="K437" s="22">
        <f t="shared" si="45"/>
        <v>4730.88</v>
      </c>
      <c r="L437" s="4">
        <f t="shared" si="46"/>
        <v>0</v>
      </c>
      <c r="M437" s="11">
        <f t="shared" si="47"/>
        <v>34298.879999999997</v>
      </c>
    </row>
    <row r="438" spans="1:13" hidden="1" x14ac:dyDescent="0.25">
      <c r="A438" s="21" t="s">
        <v>24</v>
      </c>
      <c r="B438" s="26">
        <v>44980</v>
      </c>
      <c r="C438" s="12">
        <v>78107</v>
      </c>
      <c r="D438" s="8" t="s">
        <v>13</v>
      </c>
      <c r="E438" s="9" t="s">
        <v>23</v>
      </c>
      <c r="F438" s="9">
        <v>12</v>
      </c>
      <c r="G438" s="9">
        <v>0</v>
      </c>
      <c r="H438" s="10">
        <v>1683</v>
      </c>
      <c r="I438" s="10">
        <v>1533</v>
      </c>
      <c r="J438" s="10">
        <f t="shared" si="44"/>
        <v>20196</v>
      </c>
      <c r="K438" s="22">
        <f t="shared" si="45"/>
        <v>3231.36</v>
      </c>
      <c r="L438" s="4">
        <f t="shared" si="46"/>
        <v>0</v>
      </c>
      <c r="M438" s="11">
        <f t="shared" si="47"/>
        <v>23427.360000000001</v>
      </c>
    </row>
    <row r="439" spans="1:13" hidden="1" x14ac:dyDescent="0.25">
      <c r="A439" s="21" t="s">
        <v>12</v>
      </c>
      <c r="B439" s="7">
        <v>44981</v>
      </c>
      <c r="C439" s="12">
        <v>77973</v>
      </c>
      <c r="D439" s="8" t="s">
        <v>21</v>
      </c>
      <c r="E439" s="9" t="s">
        <v>25</v>
      </c>
      <c r="F439" s="9">
        <v>6.5</v>
      </c>
      <c r="G439" s="9">
        <v>6.5</v>
      </c>
      <c r="H439" s="10">
        <f>1555+243</f>
        <v>1798</v>
      </c>
      <c r="I439" s="10">
        <v>1555</v>
      </c>
      <c r="J439" s="10">
        <f t="shared" si="44"/>
        <v>11687</v>
      </c>
      <c r="K439" s="22">
        <f t="shared" si="45"/>
        <v>1869.92</v>
      </c>
      <c r="L439" s="4">
        <f t="shared" si="46"/>
        <v>0</v>
      </c>
      <c r="M439" s="11">
        <f t="shared" si="47"/>
        <v>13556.92</v>
      </c>
    </row>
    <row r="440" spans="1:13" hidden="1" x14ac:dyDescent="0.25">
      <c r="A440" s="21" t="s">
        <v>12</v>
      </c>
      <c r="B440" s="7">
        <v>44981</v>
      </c>
      <c r="C440" s="12">
        <v>78191</v>
      </c>
      <c r="D440" s="8" t="s">
        <v>21</v>
      </c>
      <c r="E440" s="9" t="s">
        <v>15</v>
      </c>
      <c r="F440" s="9">
        <v>8</v>
      </c>
      <c r="G440" s="9">
        <v>0</v>
      </c>
      <c r="H440" s="10">
        <v>1555</v>
      </c>
      <c r="I440" s="10">
        <v>1555</v>
      </c>
      <c r="J440" s="10">
        <f t="shared" ref="J440:J503" si="49">+H440*F440</f>
        <v>12440</v>
      </c>
      <c r="K440" s="22">
        <f t="shared" ref="K440:K501" si="50">+J440*0.16</f>
        <v>1990.4</v>
      </c>
      <c r="L440" s="4">
        <f t="shared" ref="L440:L503" si="51">IF(K440&gt;0,0,J440)</f>
        <v>0</v>
      </c>
      <c r="M440" s="11">
        <f t="shared" ref="M440:M503" si="52">IF(K440=0,0,L440+J440+K440)</f>
        <v>14430.4</v>
      </c>
    </row>
    <row r="441" spans="1:13" hidden="1" x14ac:dyDescent="0.25">
      <c r="A441" s="21" t="s">
        <v>12</v>
      </c>
      <c r="B441" s="7">
        <v>44981</v>
      </c>
      <c r="C441" s="12">
        <v>78192</v>
      </c>
      <c r="D441" s="8" t="s">
        <v>21</v>
      </c>
      <c r="E441" s="9" t="s">
        <v>15</v>
      </c>
      <c r="F441" s="9">
        <v>4</v>
      </c>
      <c r="G441" s="9">
        <v>0</v>
      </c>
      <c r="H441" s="10">
        <v>1555</v>
      </c>
      <c r="I441" s="10">
        <v>1555</v>
      </c>
      <c r="J441" s="10">
        <f t="shared" si="49"/>
        <v>6220</v>
      </c>
      <c r="K441" s="22">
        <f t="shared" si="50"/>
        <v>995.2</v>
      </c>
      <c r="L441" s="4">
        <f t="shared" si="51"/>
        <v>0</v>
      </c>
      <c r="M441" s="11">
        <f t="shared" si="52"/>
        <v>7215.2</v>
      </c>
    </row>
    <row r="442" spans="1:13" hidden="1" x14ac:dyDescent="0.25">
      <c r="A442" s="21" t="s">
        <v>12</v>
      </c>
      <c r="B442" s="7">
        <v>44981</v>
      </c>
      <c r="C442" s="12">
        <v>78193</v>
      </c>
      <c r="D442" s="8" t="s">
        <v>21</v>
      </c>
      <c r="E442" s="9" t="s">
        <v>15</v>
      </c>
      <c r="F442" s="9">
        <v>4</v>
      </c>
      <c r="G442" s="9">
        <v>0</v>
      </c>
      <c r="H442" s="10">
        <v>1555</v>
      </c>
      <c r="I442" s="10">
        <v>1555</v>
      </c>
      <c r="J442" s="10">
        <f t="shared" si="49"/>
        <v>6220</v>
      </c>
      <c r="K442" s="22">
        <f t="shared" si="50"/>
        <v>995.2</v>
      </c>
      <c r="L442" s="4">
        <f t="shared" si="51"/>
        <v>0</v>
      </c>
      <c r="M442" s="11">
        <f t="shared" si="52"/>
        <v>7215.2</v>
      </c>
    </row>
    <row r="443" spans="1:13" hidden="1" x14ac:dyDescent="0.25">
      <c r="A443" s="21" t="s">
        <v>12</v>
      </c>
      <c r="B443" s="7">
        <v>44981</v>
      </c>
      <c r="C443" s="12">
        <v>78313</v>
      </c>
      <c r="D443" s="8" t="s">
        <v>13</v>
      </c>
      <c r="E443" s="9" t="s">
        <v>15</v>
      </c>
      <c r="F443" s="9">
        <v>10</v>
      </c>
      <c r="G443" s="9">
        <v>0</v>
      </c>
      <c r="H443" s="10">
        <v>1590</v>
      </c>
      <c r="I443" s="10">
        <v>1590</v>
      </c>
      <c r="J443" s="10">
        <f t="shared" si="49"/>
        <v>15900</v>
      </c>
      <c r="K443" s="22">
        <v>0</v>
      </c>
      <c r="L443" s="4">
        <f t="shared" si="51"/>
        <v>15900</v>
      </c>
      <c r="M443" s="11">
        <f t="shared" si="52"/>
        <v>0</v>
      </c>
    </row>
    <row r="444" spans="1:13" hidden="1" x14ac:dyDescent="0.25">
      <c r="A444" s="21" t="s">
        <v>12</v>
      </c>
      <c r="B444" s="7">
        <v>44981</v>
      </c>
      <c r="C444" s="12">
        <v>78175</v>
      </c>
      <c r="D444" s="8" t="s">
        <v>13</v>
      </c>
      <c r="E444" s="9" t="s">
        <v>25</v>
      </c>
      <c r="F444" s="9">
        <v>16</v>
      </c>
      <c r="G444" s="9">
        <v>16</v>
      </c>
      <c r="H444" s="10">
        <f>1590+264</f>
        <v>1854</v>
      </c>
      <c r="I444" s="10">
        <v>1590</v>
      </c>
      <c r="J444" s="10">
        <f t="shared" si="49"/>
        <v>29664</v>
      </c>
      <c r="K444" s="22">
        <v>0</v>
      </c>
      <c r="L444" s="4">
        <f t="shared" si="51"/>
        <v>29664</v>
      </c>
      <c r="M444" s="11">
        <f t="shared" si="52"/>
        <v>0</v>
      </c>
    </row>
    <row r="445" spans="1:13" hidden="1" x14ac:dyDescent="0.25">
      <c r="A445" s="21" t="s">
        <v>12</v>
      </c>
      <c r="B445" s="7">
        <v>44981</v>
      </c>
      <c r="C445" s="12">
        <v>78202</v>
      </c>
      <c r="D445" s="8" t="s">
        <v>13</v>
      </c>
      <c r="E445" s="9" t="s">
        <v>14</v>
      </c>
      <c r="F445" s="9">
        <v>13</v>
      </c>
      <c r="G445" s="9">
        <v>0</v>
      </c>
      <c r="H445" s="10">
        <v>1735</v>
      </c>
      <c r="I445" s="10">
        <v>1735</v>
      </c>
      <c r="J445" s="10">
        <f t="shared" si="49"/>
        <v>22555</v>
      </c>
      <c r="K445" s="22">
        <f t="shared" si="50"/>
        <v>3608.8</v>
      </c>
      <c r="L445" s="4">
        <f t="shared" si="51"/>
        <v>0</v>
      </c>
      <c r="M445" s="11">
        <f t="shared" si="52"/>
        <v>26163.8</v>
      </c>
    </row>
    <row r="446" spans="1:13" hidden="1" x14ac:dyDescent="0.25">
      <c r="A446" s="21" t="s">
        <v>12</v>
      </c>
      <c r="B446" s="7">
        <v>44981</v>
      </c>
      <c r="C446" s="12">
        <v>78172</v>
      </c>
      <c r="D446" s="8" t="s">
        <v>13</v>
      </c>
      <c r="E446" s="9" t="s">
        <v>14</v>
      </c>
      <c r="F446" s="9">
        <v>10.5</v>
      </c>
      <c r="G446" s="9">
        <v>0</v>
      </c>
      <c r="H446" s="10">
        <v>1835</v>
      </c>
      <c r="I446" s="10">
        <v>1735</v>
      </c>
      <c r="J446" s="10">
        <f t="shared" si="49"/>
        <v>19267.5</v>
      </c>
      <c r="K446" s="22">
        <f t="shared" si="50"/>
        <v>3082.8</v>
      </c>
      <c r="L446" s="4">
        <f t="shared" si="51"/>
        <v>0</v>
      </c>
      <c r="M446" s="11">
        <f t="shared" si="52"/>
        <v>22350.3</v>
      </c>
    </row>
    <row r="447" spans="1:13" hidden="1" x14ac:dyDescent="0.25">
      <c r="A447" s="21" t="s">
        <v>12</v>
      </c>
      <c r="B447" s="7">
        <v>44981</v>
      </c>
      <c r="C447" s="12">
        <v>78315</v>
      </c>
      <c r="D447" s="8" t="s">
        <v>13</v>
      </c>
      <c r="E447" s="9" t="s">
        <v>15</v>
      </c>
      <c r="F447" s="9">
        <v>10</v>
      </c>
      <c r="G447" s="9">
        <v>0</v>
      </c>
      <c r="H447" s="10">
        <v>1590</v>
      </c>
      <c r="I447" s="10">
        <v>1590</v>
      </c>
      <c r="J447" s="10">
        <f t="shared" si="49"/>
        <v>15900</v>
      </c>
      <c r="K447" s="22">
        <v>0</v>
      </c>
      <c r="L447" s="4">
        <f t="shared" si="51"/>
        <v>15900</v>
      </c>
      <c r="M447" s="11">
        <f t="shared" si="52"/>
        <v>0</v>
      </c>
    </row>
    <row r="448" spans="1:13" hidden="1" x14ac:dyDescent="0.25">
      <c r="A448" s="21" t="s">
        <v>12</v>
      </c>
      <c r="B448" s="7">
        <v>44981</v>
      </c>
      <c r="C448" s="12">
        <v>78188</v>
      </c>
      <c r="D448" s="8" t="s">
        <v>18</v>
      </c>
      <c r="E448" s="9" t="s">
        <v>16</v>
      </c>
      <c r="F448" s="9">
        <v>7</v>
      </c>
      <c r="G448" s="9">
        <v>10</v>
      </c>
      <c r="H448" s="10">
        <f>14175.98/F448</f>
        <v>2025.1399999999999</v>
      </c>
      <c r="I448" s="10">
        <v>1648</v>
      </c>
      <c r="J448" s="10">
        <f t="shared" si="49"/>
        <v>14175.98</v>
      </c>
      <c r="K448" s="22">
        <f t="shared" si="50"/>
        <v>2268.1568000000002</v>
      </c>
      <c r="L448" s="4">
        <f t="shared" si="51"/>
        <v>0</v>
      </c>
      <c r="M448" s="11">
        <f t="shared" si="52"/>
        <v>16444.1368</v>
      </c>
    </row>
    <row r="449" spans="1:13" hidden="1" x14ac:dyDescent="0.25">
      <c r="A449" s="21" t="s">
        <v>12</v>
      </c>
      <c r="B449" s="7">
        <v>44981</v>
      </c>
      <c r="C449" s="12">
        <v>78186</v>
      </c>
      <c r="D449" s="8" t="s">
        <v>13</v>
      </c>
      <c r="E449" s="9" t="s">
        <v>14</v>
      </c>
      <c r="F449" s="9">
        <v>4</v>
      </c>
      <c r="G449" s="9">
        <v>0</v>
      </c>
      <c r="H449" s="10">
        <v>1735</v>
      </c>
      <c r="I449" s="10">
        <v>1735</v>
      </c>
      <c r="J449" s="10">
        <f t="shared" si="49"/>
        <v>6940</v>
      </c>
      <c r="K449" s="22">
        <f t="shared" si="50"/>
        <v>1110.4000000000001</v>
      </c>
      <c r="L449" s="4">
        <f t="shared" si="51"/>
        <v>0</v>
      </c>
      <c r="M449" s="11">
        <f t="shared" si="52"/>
        <v>8050.4</v>
      </c>
    </row>
    <row r="450" spans="1:13" hidden="1" x14ac:dyDescent="0.25">
      <c r="A450" s="21" t="s">
        <v>12</v>
      </c>
      <c r="B450" s="7">
        <v>44981</v>
      </c>
      <c r="C450" s="12">
        <v>78174</v>
      </c>
      <c r="D450" s="8" t="s">
        <v>13</v>
      </c>
      <c r="E450" s="9" t="s">
        <v>14</v>
      </c>
      <c r="F450" s="9">
        <v>21</v>
      </c>
      <c r="G450" s="9">
        <v>0</v>
      </c>
      <c r="H450" s="10">
        <v>1735</v>
      </c>
      <c r="I450" s="10">
        <v>1735</v>
      </c>
      <c r="J450" s="10">
        <f t="shared" si="49"/>
        <v>36435</v>
      </c>
      <c r="K450" s="22">
        <v>0</v>
      </c>
      <c r="L450" s="4">
        <f t="shared" si="51"/>
        <v>36435</v>
      </c>
      <c r="M450" s="11">
        <f t="shared" si="52"/>
        <v>0</v>
      </c>
    </row>
    <row r="451" spans="1:13" hidden="1" x14ac:dyDescent="0.25">
      <c r="A451" s="21" t="s">
        <v>12</v>
      </c>
      <c r="B451" s="7">
        <v>44981</v>
      </c>
      <c r="C451" s="12">
        <v>78187</v>
      </c>
      <c r="D451" s="8" t="s">
        <v>18</v>
      </c>
      <c r="E451" s="9" t="s">
        <v>16</v>
      </c>
      <c r="F451" s="9">
        <v>6.5</v>
      </c>
      <c r="G451" s="9">
        <v>10</v>
      </c>
      <c r="H451" s="10">
        <f>13351.98/F451</f>
        <v>2054.1507692307691</v>
      </c>
      <c r="I451" s="10">
        <v>1648</v>
      </c>
      <c r="J451" s="10">
        <f t="shared" si="49"/>
        <v>13351.98</v>
      </c>
      <c r="K451" s="22">
        <f t="shared" si="50"/>
        <v>2136.3168000000001</v>
      </c>
      <c r="L451" s="4">
        <f t="shared" si="51"/>
        <v>0</v>
      </c>
      <c r="M451" s="11">
        <f t="shared" si="52"/>
        <v>15488.2968</v>
      </c>
    </row>
    <row r="452" spans="1:13" hidden="1" x14ac:dyDescent="0.25">
      <c r="A452" s="21" t="s">
        <v>12</v>
      </c>
      <c r="B452" s="7">
        <v>44981</v>
      </c>
      <c r="C452" s="12">
        <v>78189</v>
      </c>
      <c r="D452" s="8" t="s">
        <v>30</v>
      </c>
      <c r="E452" s="9" t="s">
        <v>15</v>
      </c>
      <c r="F452" s="9">
        <v>6</v>
      </c>
      <c r="G452" s="9">
        <v>0</v>
      </c>
      <c r="H452" s="10">
        <v>1590</v>
      </c>
      <c r="I452" s="10">
        <v>1590</v>
      </c>
      <c r="J452" s="10">
        <f t="shared" si="49"/>
        <v>9540</v>
      </c>
      <c r="K452" s="22">
        <f t="shared" si="50"/>
        <v>1526.4</v>
      </c>
      <c r="L452" s="4">
        <f t="shared" si="51"/>
        <v>0</v>
      </c>
      <c r="M452" s="11">
        <f t="shared" si="52"/>
        <v>11066.4</v>
      </c>
    </row>
    <row r="453" spans="1:13" hidden="1" x14ac:dyDescent="0.25">
      <c r="A453" s="21" t="s">
        <v>12</v>
      </c>
      <c r="B453" s="7">
        <v>44981</v>
      </c>
      <c r="C453" s="12">
        <v>78201</v>
      </c>
      <c r="D453" s="8" t="s">
        <v>13</v>
      </c>
      <c r="E453" s="9" t="s">
        <v>15</v>
      </c>
      <c r="F453" s="9">
        <v>4</v>
      </c>
      <c r="G453" s="9">
        <v>0</v>
      </c>
      <c r="H453" s="10">
        <f>7000/F453</f>
        <v>1750</v>
      </c>
      <c r="I453" s="10">
        <v>1590</v>
      </c>
      <c r="J453" s="10">
        <f t="shared" si="49"/>
        <v>7000</v>
      </c>
      <c r="K453" s="22">
        <f t="shared" si="50"/>
        <v>1120</v>
      </c>
      <c r="L453" s="4">
        <f t="shared" si="51"/>
        <v>0</v>
      </c>
      <c r="M453" s="11">
        <f t="shared" si="52"/>
        <v>8120</v>
      </c>
    </row>
    <row r="454" spans="1:13" hidden="1" x14ac:dyDescent="0.25">
      <c r="A454" s="21" t="s">
        <v>12</v>
      </c>
      <c r="B454" s="7">
        <v>44981</v>
      </c>
      <c r="C454" s="12">
        <v>78314</v>
      </c>
      <c r="D454" s="8" t="s">
        <v>13</v>
      </c>
      <c r="E454" s="9" t="s">
        <v>15</v>
      </c>
      <c r="F454" s="9">
        <v>3</v>
      </c>
      <c r="G454" s="9">
        <v>0</v>
      </c>
      <c r="H454" s="10">
        <v>1708</v>
      </c>
      <c r="I454" s="10">
        <v>1590</v>
      </c>
      <c r="J454" s="10">
        <f t="shared" si="49"/>
        <v>5124</v>
      </c>
      <c r="K454" s="22">
        <f t="shared" si="50"/>
        <v>819.84</v>
      </c>
      <c r="L454" s="4">
        <f t="shared" si="51"/>
        <v>0</v>
      </c>
      <c r="M454" s="11">
        <f t="shared" si="52"/>
        <v>5943.84</v>
      </c>
    </row>
    <row r="455" spans="1:13" hidden="1" x14ac:dyDescent="0.25">
      <c r="A455" s="21" t="s">
        <v>12</v>
      </c>
      <c r="B455" s="7">
        <v>44981</v>
      </c>
      <c r="C455" s="12">
        <v>78278</v>
      </c>
      <c r="D455" s="8" t="s">
        <v>13</v>
      </c>
      <c r="E455" s="9" t="s">
        <v>14</v>
      </c>
      <c r="F455" s="9">
        <v>5.5</v>
      </c>
      <c r="G455" s="9">
        <v>0</v>
      </c>
      <c r="H455" s="10">
        <v>1735</v>
      </c>
      <c r="I455" s="10">
        <v>1735</v>
      </c>
      <c r="J455" s="10">
        <f t="shared" si="49"/>
        <v>9542.5</v>
      </c>
      <c r="K455" s="22">
        <v>0</v>
      </c>
      <c r="L455" s="4">
        <f t="shared" si="51"/>
        <v>9542.5</v>
      </c>
      <c r="M455" s="11">
        <f t="shared" si="52"/>
        <v>0</v>
      </c>
    </row>
    <row r="456" spans="1:13" hidden="1" x14ac:dyDescent="0.25">
      <c r="A456" s="21" t="s">
        <v>12</v>
      </c>
      <c r="B456" s="7">
        <v>44981</v>
      </c>
      <c r="C456" s="12">
        <v>78316</v>
      </c>
      <c r="D456" s="8" t="s">
        <v>13</v>
      </c>
      <c r="E456" s="9" t="s">
        <v>14</v>
      </c>
      <c r="F456" s="9">
        <v>52</v>
      </c>
      <c r="G456" s="9">
        <v>0</v>
      </c>
      <c r="H456" s="10">
        <v>1735</v>
      </c>
      <c r="I456" s="10">
        <v>1735</v>
      </c>
      <c r="J456" s="10">
        <f t="shared" si="49"/>
        <v>90220</v>
      </c>
      <c r="K456" s="22">
        <v>0</v>
      </c>
      <c r="L456" s="4">
        <f t="shared" si="51"/>
        <v>90220</v>
      </c>
      <c r="M456" s="11">
        <f t="shared" si="52"/>
        <v>0</v>
      </c>
    </row>
    <row r="457" spans="1:13" hidden="1" x14ac:dyDescent="0.25">
      <c r="A457" s="21" t="s">
        <v>22</v>
      </c>
      <c r="B457" s="7">
        <v>44981</v>
      </c>
      <c r="C457" s="12">
        <v>78301</v>
      </c>
      <c r="D457" s="8" t="s">
        <v>13</v>
      </c>
      <c r="E457" s="9" t="s">
        <v>15</v>
      </c>
      <c r="F457" s="9">
        <v>8.5</v>
      </c>
      <c r="G457" s="9">
        <v>0</v>
      </c>
      <c r="H457" s="10">
        <v>1590</v>
      </c>
      <c r="I457" s="10">
        <v>1590</v>
      </c>
      <c r="J457" s="10">
        <f t="shared" si="49"/>
        <v>13515</v>
      </c>
      <c r="K457" s="22">
        <v>0</v>
      </c>
      <c r="L457" s="4">
        <f t="shared" si="51"/>
        <v>13515</v>
      </c>
      <c r="M457" s="11">
        <f t="shared" si="52"/>
        <v>0</v>
      </c>
    </row>
    <row r="458" spans="1:13" hidden="1" x14ac:dyDescent="0.25">
      <c r="A458" s="21" t="s">
        <v>22</v>
      </c>
      <c r="B458" s="7">
        <v>44981</v>
      </c>
      <c r="C458" s="12">
        <v>78179</v>
      </c>
      <c r="D458" s="8" t="s">
        <v>13</v>
      </c>
      <c r="E458" s="9" t="s">
        <v>15</v>
      </c>
      <c r="F458" s="9">
        <v>28</v>
      </c>
      <c r="G458" s="9">
        <v>0</v>
      </c>
      <c r="H458" s="10">
        <v>1590</v>
      </c>
      <c r="I458" s="10">
        <v>1590</v>
      </c>
      <c r="J458" s="10">
        <f t="shared" si="49"/>
        <v>44520</v>
      </c>
      <c r="K458" s="22">
        <v>0</v>
      </c>
      <c r="L458" s="4">
        <f t="shared" si="51"/>
        <v>44520</v>
      </c>
      <c r="M458" s="11">
        <f t="shared" si="52"/>
        <v>0</v>
      </c>
    </row>
    <row r="459" spans="1:13" hidden="1" x14ac:dyDescent="0.25">
      <c r="A459" s="21" t="s">
        <v>22</v>
      </c>
      <c r="B459" s="7">
        <v>44981</v>
      </c>
      <c r="C459" s="12">
        <v>78277</v>
      </c>
      <c r="D459" s="8" t="s">
        <v>13</v>
      </c>
      <c r="E459" s="9" t="s">
        <v>15</v>
      </c>
      <c r="F459" s="9">
        <v>4</v>
      </c>
      <c r="G459" s="9">
        <v>0</v>
      </c>
      <c r="H459" s="10">
        <v>1590</v>
      </c>
      <c r="I459" s="10">
        <v>1590</v>
      </c>
      <c r="J459" s="10">
        <f t="shared" si="49"/>
        <v>6360</v>
      </c>
      <c r="K459" s="22">
        <v>0</v>
      </c>
      <c r="L459" s="4">
        <f t="shared" si="51"/>
        <v>6360</v>
      </c>
      <c r="M459" s="11">
        <f t="shared" si="52"/>
        <v>0</v>
      </c>
    </row>
    <row r="460" spans="1:13" hidden="1" x14ac:dyDescent="0.25">
      <c r="A460" s="21" t="s">
        <v>22</v>
      </c>
      <c r="B460" s="7">
        <v>44981</v>
      </c>
      <c r="C460" s="12">
        <v>78180</v>
      </c>
      <c r="D460" s="8" t="s">
        <v>13</v>
      </c>
      <c r="E460" s="9" t="s">
        <v>14</v>
      </c>
      <c r="F460" s="9">
        <v>42</v>
      </c>
      <c r="G460" s="9">
        <v>0</v>
      </c>
      <c r="H460" s="10">
        <v>1735</v>
      </c>
      <c r="I460" s="10">
        <v>1735</v>
      </c>
      <c r="J460" s="10">
        <f t="shared" si="49"/>
        <v>72870</v>
      </c>
      <c r="K460" s="22">
        <v>0</v>
      </c>
      <c r="L460" s="4">
        <f t="shared" si="51"/>
        <v>72870</v>
      </c>
      <c r="M460" s="11">
        <f t="shared" si="52"/>
        <v>0</v>
      </c>
    </row>
    <row r="461" spans="1:13" hidden="1" x14ac:dyDescent="0.25">
      <c r="A461" s="21" t="s">
        <v>22</v>
      </c>
      <c r="B461" s="7">
        <v>44981</v>
      </c>
      <c r="C461" s="12">
        <v>78185</v>
      </c>
      <c r="D461" s="8" t="s">
        <v>13</v>
      </c>
      <c r="E461" s="9" t="s">
        <v>15</v>
      </c>
      <c r="F461" s="9">
        <v>6</v>
      </c>
      <c r="G461" s="9">
        <v>0</v>
      </c>
      <c r="H461" s="10">
        <v>1590</v>
      </c>
      <c r="I461" s="10">
        <v>1590</v>
      </c>
      <c r="J461" s="10">
        <f t="shared" si="49"/>
        <v>9540</v>
      </c>
      <c r="K461" s="22">
        <f t="shared" ref="K461:K472" si="53">+J461*0.16</f>
        <v>1526.4</v>
      </c>
      <c r="L461" s="4">
        <f t="shared" si="51"/>
        <v>0</v>
      </c>
      <c r="M461" s="11">
        <f t="shared" si="52"/>
        <v>11066.4</v>
      </c>
    </row>
    <row r="462" spans="1:13" hidden="1" x14ac:dyDescent="0.25">
      <c r="A462" s="21" t="s">
        <v>22</v>
      </c>
      <c r="B462" s="7">
        <v>44981</v>
      </c>
      <c r="C462" s="12">
        <v>78195</v>
      </c>
      <c r="D462" s="8" t="s">
        <v>21</v>
      </c>
      <c r="E462" s="9" t="s">
        <v>23</v>
      </c>
      <c r="F462" s="9">
        <v>4</v>
      </c>
      <c r="G462" s="9">
        <v>0</v>
      </c>
      <c r="H462" s="10">
        <v>1533</v>
      </c>
      <c r="I462" s="10">
        <v>1533</v>
      </c>
      <c r="J462" s="10">
        <f t="shared" si="49"/>
        <v>6132</v>
      </c>
      <c r="K462" s="22">
        <f t="shared" si="53"/>
        <v>981.12</v>
      </c>
      <c r="L462" s="4">
        <f t="shared" si="51"/>
        <v>0</v>
      </c>
      <c r="M462" s="11">
        <f t="shared" si="52"/>
        <v>7113.12</v>
      </c>
    </row>
    <row r="463" spans="1:13" hidden="1" x14ac:dyDescent="0.25">
      <c r="A463" s="21" t="s">
        <v>22</v>
      </c>
      <c r="B463" s="7">
        <v>44981</v>
      </c>
      <c r="C463" s="12">
        <v>78210</v>
      </c>
      <c r="D463" s="8" t="s">
        <v>21</v>
      </c>
      <c r="E463" s="9" t="s">
        <v>15</v>
      </c>
      <c r="F463" s="9">
        <v>7</v>
      </c>
      <c r="G463" s="9">
        <v>0</v>
      </c>
      <c r="H463" s="10">
        <v>1555</v>
      </c>
      <c r="I463" s="10">
        <v>1555</v>
      </c>
      <c r="J463" s="10">
        <f t="shared" si="49"/>
        <v>10885</v>
      </c>
      <c r="K463" s="22">
        <f t="shared" si="53"/>
        <v>1741.6000000000001</v>
      </c>
      <c r="L463" s="4">
        <f t="shared" si="51"/>
        <v>0</v>
      </c>
      <c r="M463" s="11">
        <f t="shared" si="52"/>
        <v>12626.6</v>
      </c>
    </row>
    <row r="464" spans="1:13" hidden="1" x14ac:dyDescent="0.25">
      <c r="A464" s="21" t="s">
        <v>24</v>
      </c>
      <c r="B464" s="7">
        <v>44981</v>
      </c>
      <c r="C464" s="12">
        <v>78196</v>
      </c>
      <c r="D464" s="8" t="s">
        <v>21</v>
      </c>
      <c r="E464" s="9" t="s">
        <v>15</v>
      </c>
      <c r="F464" s="9">
        <v>19</v>
      </c>
      <c r="G464" s="9">
        <v>0</v>
      </c>
      <c r="H464" s="10">
        <v>1555</v>
      </c>
      <c r="I464" s="10">
        <v>1555</v>
      </c>
      <c r="J464" s="10">
        <f t="shared" si="49"/>
        <v>29545</v>
      </c>
      <c r="K464" s="22">
        <f t="shared" si="53"/>
        <v>4727.2</v>
      </c>
      <c r="L464" s="4">
        <f t="shared" si="51"/>
        <v>0</v>
      </c>
      <c r="M464" s="11">
        <f t="shared" si="52"/>
        <v>34272.199999999997</v>
      </c>
    </row>
    <row r="465" spans="1:13" hidden="1" x14ac:dyDescent="0.25">
      <c r="A465" s="21" t="s">
        <v>24</v>
      </c>
      <c r="B465" s="7">
        <v>44981</v>
      </c>
      <c r="C465" s="12">
        <v>78194</v>
      </c>
      <c r="D465" s="8" t="s">
        <v>21</v>
      </c>
      <c r="E465" s="9" t="s">
        <v>15</v>
      </c>
      <c r="F465" s="9">
        <v>14</v>
      </c>
      <c r="G465" s="9">
        <v>0</v>
      </c>
      <c r="H465" s="10">
        <v>1555</v>
      </c>
      <c r="I465" s="10">
        <v>1555</v>
      </c>
      <c r="J465" s="10">
        <f t="shared" si="49"/>
        <v>21770</v>
      </c>
      <c r="K465" s="22">
        <f t="shared" si="53"/>
        <v>3483.2000000000003</v>
      </c>
      <c r="L465" s="4">
        <f t="shared" si="51"/>
        <v>0</v>
      </c>
      <c r="M465" s="11">
        <f t="shared" si="52"/>
        <v>25253.200000000001</v>
      </c>
    </row>
    <row r="466" spans="1:13" hidden="1" x14ac:dyDescent="0.25">
      <c r="A466" s="21" t="s">
        <v>24</v>
      </c>
      <c r="B466" s="7">
        <v>44981</v>
      </c>
      <c r="C466" s="12">
        <v>78099</v>
      </c>
      <c r="D466" s="8" t="s">
        <v>21</v>
      </c>
      <c r="E466" s="9" t="s">
        <v>15</v>
      </c>
      <c r="F466" s="9">
        <v>4.5</v>
      </c>
      <c r="G466" s="9">
        <v>0</v>
      </c>
      <c r="H466" s="10">
        <v>1555</v>
      </c>
      <c r="I466" s="10">
        <v>1555</v>
      </c>
      <c r="J466" s="10">
        <f t="shared" si="49"/>
        <v>6997.5</v>
      </c>
      <c r="K466" s="22">
        <f t="shared" si="53"/>
        <v>1119.6000000000001</v>
      </c>
      <c r="L466" s="4">
        <f t="shared" si="51"/>
        <v>0</v>
      </c>
      <c r="M466" s="11">
        <f t="shared" si="52"/>
        <v>8117.1</v>
      </c>
    </row>
    <row r="467" spans="1:13" hidden="1" x14ac:dyDescent="0.25">
      <c r="A467" s="21" t="s">
        <v>24</v>
      </c>
      <c r="B467" s="7">
        <v>44981</v>
      </c>
      <c r="C467" s="12">
        <v>78199</v>
      </c>
      <c r="D467" s="8" t="s">
        <v>21</v>
      </c>
      <c r="E467" s="9" t="s">
        <v>25</v>
      </c>
      <c r="F467" s="9">
        <v>6.5</v>
      </c>
      <c r="G467" s="9">
        <v>6.5</v>
      </c>
      <c r="H467" s="10">
        <v>1798</v>
      </c>
      <c r="I467" s="10">
        <v>1555</v>
      </c>
      <c r="J467" s="10">
        <f t="shared" si="49"/>
        <v>11687</v>
      </c>
      <c r="K467" s="22">
        <f t="shared" si="53"/>
        <v>1869.92</v>
      </c>
      <c r="L467" s="4">
        <f t="shared" si="51"/>
        <v>0</v>
      </c>
      <c r="M467" s="11">
        <f t="shared" si="52"/>
        <v>13556.92</v>
      </c>
    </row>
    <row r="468" spans="1:13" hidden="1" x14ac:dyDescent="0.25">
      <c r="A468" s="21" t="s">
        <v>24</v>
      </c>
      <c r="B468" s="7">
        <v>44981</v>
      </c>
      <c r="C468" s="12">
        <v>78184</v>
      </c>
      <c r="D468" s="8" t="s">
        <v>13</v>
      </c>
      <c r="E468" s="9" t="s">
        <v>15</v>
      </c>
      <c r="F468" s="9">
        <v>6</v>
      </c>
      <c r="G468" s="9">
        <v>0</v>
      </c>
      <c r="H468" s="10">
        <v>1590</v>
      </c>
      <c r="I468" s="10">
        <v>1590</v>
      </c>
      <c r="J468" s="10">
        <f t="shared" si="49"/>
        <v>9540</v>
      </c>
      <c r="K468" s="22">
        <f t="shared" si="53"/>
        <v>1526.4</v>
      </c>
      <c r="L468" s="4">
        <f t="shared" si="51"/>
        <v>0</v>
      </c>
      <c r="M468" s="11">
        <f t="shared" si="52"/>
        <v>11066.4</v>
      </c>
    </row>
    <row r="469" spans="1:13" hidden="1" x14ac:dyDescent="0.25">
      <c r="A469" s="21" t="s">
        <v>24</v>
      </c>
      <c r="B469" s="7">
        <v>44981</v>
      </c>
      <c r="C469" s="12">
        <v>78177</v>
      </c>
      <c r="D469" s="8" t="s">
        <v>18</v>
      </c>
      <c r="E469" s="9" t="s">
        <v>14</v>
      </c>
      <c r="F469" s="9">
        <v>18.5</v>
      </c>
      <c r="G469" s="9">
        <v>0</v>
      </c>
      <c r="H469" s="10">
        <v>1735</v>
      </c>
      <c r="I469" s="10">
        <v>1735</v>
      </c>
      <c r="J469" s="10">
        <f t="shared" si="49"/>
        <v>32097.5</v>
      </c>
      <c r="K469" s="22">
        <f t="shared" si="53"/>
        <v>5135.6000000000004</v>
      </c>
      <c r="L469" s="4">
        <f t="shared" si="51"/>
        <v>0</v>
      </c>
      <c r="M469" s="11">
        <f t="shared" si="52"/>
        <v>37233.1</v>
      </c>
    </row>
    <row r="470" spans="1:13" hidden="1" x14ac:dyDescent="0.25">
      <c r="A470" s="21" t="s">
        <v>24</v>
      </c>
      <c r="B470" s="7">
        <v>44981</v>
      </c>
      <c r="C470" s="12">
        <v>78181</v>
      </c>
      <c r="D470" s="8" t="s">
        <v>13</v>
      </c>
      <c r="E470" s="9" t="s">
        <v>14</v>
      </c>
      <c r="F470" s="9">
        <v>10</v>
      </c>
      <c r="G470" s="9">
        <v>0</v>
      </c>
      <c r="H470" s="10">
        <v>1848</v>
      </c>
      <c r="I470" s="10">
        <v>1735</v>
      </c>
      <c r="J470" s="10">
        <f t="shared" si="49"/>
        <v>18480</v>
      </c>
      <c r="K470" s="22">
        <f t="shared" si="53"/>
        <v>2956.8</v>
      </c>
      <c r="L470" s="4">
        <f t="shared" si="51"/>
        <v>0</v>
      </c>
      <c r="M470" s="11">
        <f t="shared" si="52"/>
        <v>21436.799999999999</v>
      </c>
    </row>
    <row r="471" spans="1:13" hidden="1" x14ac:dyDescent="0.25">
      <c r="A471" s="21" t="s">
        <v>24</v>
      </c>
      <c r="B471" s="7">
        <v>44981</v>
      </c>
      <c r="C471" s="12">
        <v>78182</v>
      </c>
      <c r="D471" s="8" t="s">
        <v>13</v>
      </c>
      <c r="E471" s="9" t="s">
        <v>23</v>
      </c>
      <c r="F471" s="9">
        <v>10</v>
      </c>
      <c r="G471" s="9">
        <v>0</v>
      </c>
      <c r="H471" s="10">
        <v>1683</v>
      </c>
      <c r="I471" s="10">
        <v>1533</v>
      </c>
      <c r="J471" s="10">
        <f t="shared" si="49"/>
        <v>16830</v>
      </c>
      <c r="K471" s="22">
        <f t="shared" si="53"/>
        <v>2692.8</v>
      </c>
      <c r="L471" s="4">
        <f t="shared" si="51"/>
        <v>0</v>
      </c>
      <c r="M471" s="11">
        <f t="shared" si="52"/>
        <v>19522.8</v>
      </c>
    </row>
    <row r="472" spans="1:13" hidden="1" x14ac:dyDescent="0.25">
      <c r="A472" s="21" t="s">
        <v>24</v>
      </c>
      <c r="B472" s="7">
        <v>44981</v>
      </c>
      <c r="C472" s="12">
        <v>78183</v>
      </c>
      <c r="D472" s="8" t="s">
        <v>13</v>
      </c>
      <c r="E472" s="9" t="s">
        <v>14</v>
      </c>
      <c r="F472" s="9">
        <v>10</v>
      </c>
      <c r="G472" s="9">
        <v>0</v>
      </c>
      <c r="H472" s="10">
        <v>1848</v>
      </c>
      <c r="I472" s="10">
        <v>1735</v>
      </c>
      <c r="J472" s="10">
        <f t="shared" si="49"/>
        <v>18480</v>
      </c>
      <c r="K472" s="22">
        <f t="shared" si="53"/>
        <v>2956.8</v>
      </c>
      <c r="L472" s="4">
        <f t="shared" si="51"/>
        <v>0</v>
      </c>
      <c r="M472" s="11">
        <f t="shared" si="52"/>
        <v>21436.799999999999</v>
      </c>
    </row>
    <row r="473" spans="1:13" hidden="1" x14ac:dyDescent="0.25">
      <c r="A473" s="21" t="s">
        <v>24</v>
      </c>
      <c r="B473" s="7">
        <v>44981</v>
      </c>
      <c r="C473" s="12">
        <v>78178</v>
      </c>
      <c r="D473" s="8" t="s">
        <v>13</v>
      </c>
      <c r="E473" s="9" t="s">
        <v>14</v>
      </c>
      <c r="F473" s="9">
        <v>17</v>
      </c>
      <c r="G473" s="9">
        <v>0</v>
      </c>
      <c r="H473" s="10">
        <v>1735</v>
      </c>
      <c r="I473" s="10">
        <v>1735</v>
      </c>
      <c r="J473" s="10">
        <f t="shared" si="49"/>
        <v>29495</v>
      </c>
      <c r="K473" s="22">
        <v>0</v>
      </c>
      <c r="L473" s="4">
        <f t="shared" si="51"/>
        <v>29495</v>
      </c>
      <c r="M473" s="11">
        <f t="shared" si="52"/>
        <v>0</v>
      </c>
    </row>
    <row r="474" spans="1:13" hidden="1" x14ac:dyDescent="0.25">
      <c r="A474" s="21" t="s">
        <v>24</v>
      </c>
      <c r="B474" s="7">
        <v>44981</v>
      </c>
      <c r="C474" s="12">
        <v>78307</v>
      </c>
      <c r="D474" s="8" t="s">
        <v>13</v>
      </c>
      <c r="E474" s="9" t="s">
        <v>25</v>
      </c>
      <c r="F474" s="9">
        <v>8</v>
      </c>
      <c r="G474" s="9">
        <v>8</v>
      </c>
      <c r="H474" s="10">
        <v>1854</v>
      </c>
      <c r="I474" s="10">
        <v>1590</v>
      </c>
      <c r="J474" s="10">
        <f t="shared" si="49"/>
        <v>14832</v>
      </c>
      <c r="K474" s="22">
        <v>0</v>
      </c>
      <c r="L474" s="4">
        <f t="shared" si="51"/>
        <v>14832</v>
      </c>
      <c r="M474" s="11">
        <f t="shared" si="52"/>
        <v>0</v>
      </c>
    </row>
    <row r="475" spans="1:13" hidden="1" x14ac:dyDescent="0.25">
      <c r="A475" s="21" t="s">
        <v>12</v>
      </c>
      <c r="B475" s="7">
        <v>44982</v>
      </c>
      <c r="C475" s="12">
        <v>78334</v>
      </c>
      <c r="D475" s="8" t="s">
        <v>13</v>
      </c>
      <c r="E475" s="9" t="s">
        <v>15</v>
      </c>
      <c r="F475" s="9">
        <v>4</v>
      </c>
      <c r="G475" s="9">
        <v>0</v>
      </c>
      <c r="H475" s="10">
        <v>1590</v>
      </c>
      <c r="I475" s="10">
        <v>1590</v>
      </c>
      <c r="J475" s="10">
        <f t="shared" si="49"/>
        <v>6360</v>
      </c>
      <c r="K475" s="22">
        <v>0</v>
      </c>
      <c r="L475" s="4">
        <f t="shared" si="51"/>
        <v>6360</v>
      </c>
      <c r="M475" s="11">
        <f t="shared" si="52"/>
        <v>0</v>
      </c>
    </row>
    <row r="476" spans="1:13" hidden="1" x14ac:dyDescent="0.25">
      <c r="A476" s="21" t="s">
        <v>12</v>
      </c>
      <c r="B476" s="7">
        <v>44982</v>
      </c>
      <c r="C476" s="12">
        <v>78333</v>
      </c>
      <c r="D476" s="8" t="s">
        <v>13</v>
      </c>
      <c r="E476" s="9" t="s">
        <v>15</v>
      </c>
      <c r="F476" s="9">
        <v>6</v>
      </c>
      <c r="G476" s="9">
        <v>0</v>
      </c>
      <c r="H476" s="10">
        <v>1590</v>
      </c>
      <c r="I476" s="10">
        <v>1590</v>
      </c>
      <c r="J476" s="10">
        <f t="shared" si="49"/>
        <v>9540</v>
      </c>
      <c r="K476" s="22">
        <v>0</v>
      </c>
      <c r="L476" s="4">
        <f t="shared" si="51"/>
        <v>9540</v>
      </c>
      <c r="M476" s="11">
        <f t="shared" si="52"/>
        <v>0</v>
      </c>
    </row>
    <row r="477" spans="1:13" hidden="1" x14ac:dyDescent="0.25">
      <c r="A477" s="21" t="s">
        <v>12</v>
      </c>
      <c r="B477" s="7">
        <v>44982</v>
      </c>
      <c r="C477" s="12">
        <v>78331</v>
      </c>
      <c r="D477" s="8" t="s">
        <v>13</v>
      </c>
      <c r="E477" s="9" t="s">
        <v>15</v>
      </c>
      <c r="F477" s="9">
        <v>11.5</v>
      </c>
      <c r="G477" s="9">
        <v>0</v>
      </c>
      <c r="H477" s="10">
        <v>1590</v>
      </c>
      <c r="I477" s="10">
        <v>1590</v>
      </c>
      <c r="J477" s="10">
        <f t="shared" si="49"/>
        <v>18285</v>
      </c>
      <c r="K477" s="22">
        <v>0</v>
      </c>
      <c r="L477" s="4">
        <f t="shared" si="51"/>
        <v>18285</v>
      </c>
      <c r="M477" s="11">
        <f t="shared" si="52"/>
        <v>0</v>
      </c>
    </row>
    <row r="478" spans="1:13" hidden="1" x14ac:dyDescent="0.25">
      <c r="A478" s="21" t="s">
        <v>12</v>
      </c>
      <c r="B478" s="7">
        <v>44982</v>
      </c>
      <c r="C478" s="12">
        <v>78330</v>
      </c>
      <c r="D478" s="8" t="s">
        <v>13</v>
      </c>
      <c r="E478" s="9" t="s">
        <v>15</v>
      </c>
      <c r="F478" s="9">
        <v>4</v>
      </c>
      <c r="G478" s="9">
        <v>0</v>
      </c>
      <c r="H478" s="10">
        <v>1590</v>
      </c>
      <c r="I478" s="10">
        <v>1590</v>
      </c>
      <c r="J478" s="10">
        <f t="shared" si="49"/>
        <v>6360</v>
      </c>
      <c r="K478" s="22">
        <v>0</v>
      </c>
      <c r="L478" s="4">
        <f t="shared" si="51"/>
        <v>6360</v>
      </c>
      <c r="M478" s="11">
        <f t="shared" si="52"/>
        <v>0</v>
      </c>
    </row>
    <row r="479" spans="1:13" hidden="1" x14ac:dyDescent="0.25">
      <c r="A479" s="21" t="s">
        <v>12</v>
      </c>
      <c r="B479" s="7">
        <v>44982</v>
      </c>
      <c r="C479" s="12">
        <v>78329</v>
      </c>
      <c r="D479" s="8" t="s">
        <v>13</v>
      </c>
      <c r="E479" s="9" t="s">
        <v>41</v>
      </c>
      <c r="F479" s="9">
        <v>3.5</v>
      </c>
      <c r="G479" s="9">
        <v>0</v>
      </c>
      <c r="H479" s="10">
        <f>5617.5/F479</f>
        <v>1605</v>
      </c>
      <c r="I479" s="10">
        <v>1346</v>
      </c>
      <c r="J479" s="10">
        <f t="shared" si="49"/>
        <v>5617.5</v>
      </c>
      <c r="K479" s="22">
        <f t="shared" si="50"/>
        <v>898.80000000000007</v>
      </c>
      <c r="L479" s="4">
        <f t="shared" si="51"/>
        <v>0</v>
      </c>
      <c r="M479" s="11">
        <f t="shared" si="52"/>
        <v>6516.3</v>
      </c>
    </row>
    <row r="480" spans="1:13" hidden="1" x14ac:dyDescent="0.25">
      <c r="A480" s="21" t="s">
        <v>22</v>
      </c>
      <c r="B480" s="7">
        <v>44982</v>
      </c>
      <c r="C480" s="12">
        <v>78311</v>
      </c>
      <c r="D480" s="8" t="s">
        <v>13</v>
      </c>
      <c r="E480" s="9" t="s">
        <v>15</v>
      </c>
      <c r="F480" s="9">
        <v>7</v>
      </c>
      <c r="G480" s="9">
        <v>0</v>
      </c>
      <c r="H480" s="10">
        <v>1590</v>
      </c>
      <c r="I480" s="10">
        <v>1590</v>
      </c>
      <c r="J480" s="10">
        <f t="shared" si="49"/>
        <v>11130</v>
      </c>
      <c r="K480" s="22">
        <v>0</v>
      </c>
      <c r="L480" s="4">
        <f t="shared" si="51"/>
        <v>11130</v>
      </c>
      <c r="M480" s="11">
        <f t="shared" si="52"/>
        <v>0</v>
      </c>
    </row>
    <row r="481" spans="1:13" hidden="1" x14ac:dyDescent="0.25">
      <c r="A481" s="21" t="s">
        <v>22</v>
      </c>
      <c r="B481" s="7">
        <v>44982</v>
      </c>
      <c r="C481" s="12">
        <v>78281</v>
      </c>
      <c r="D481" s="8" t="s">
        <v>21</v>
      </c>
      <c r="E481" s="9" t="s">
        <v>15</v>
      </c>
      <c r="F481" s="9">
        <v>14</v>
      </c>
      <c r="G481" s="9">
        <v>0</v>
      </c>
      <c r="H481" s="10">
        <v>1555</v>
      </c>
      <c r="I481" s="10">
        <v>1555</v>
      </c>
      <c r="J481" s="10">
        <f t="shared" si="49"/>
        <v>21770</v>
      </c>
      <c r="K481" s="22">
        <f t="shared" ref="K481:K482" si="54">+J481*0.16</f>
        <v>3483.2000000000003</v>
      </c>
      <c r="L481" s="4">
        <f t="shared" si="51"/>
        <v>0</v>
      </c>
      <c r="M481" s="11">
        <f t="shared" si="52"/>
        <v>25253.200000000001</v>
      </c>
    </row>
    <row r="482" spans="1:13" hidden="1" x14ac:dyDescent="0.25">
      <c r="A482" s="21" t="s">
        <v>22</v>
      </c>
      <c r="B482" s="7">
        <v>44982</v>
      </c>
      <c r="C482" s="12">
        <v>78302</v>
      </c>
      <c r="D482" s="8" t="s">
        <v>13</v>
      </c>
      <c r="E482" s="9" t="s">
        <v>14</v>
      </c>
      <c r="F482" s="9">
        <v>18</v>
      </c>
      <c r="G482" s="9">
        <v>0</v>
      </c>
      <c r="H482" s="10">
        <v>1848</v>
      </c>
      <c r="I482" s="10">
        <v>1735</v>
      </c>
      <c r="J482" s="10">
        <f t="shared" si="49"/>
        <v>33264</v>
      </c>
      <c r="K482" s="22">
        <f t="shared" si="54"/>
        <v>5322.24</v>
      </c>
      <c r="L482" s="4">
        <f t="shared" si="51"/>
        <v>0</v>
      </c>
      <c r="M482" s="11">
        <f t="shared" si="52"/>
        <v>38586.239999999998</v>
      </c>
    </row>
    <row r="483" spans="1:13" hidden="1" x14ac:dyDescent="0.25">
      <c r="A483" s="21" t="s">
        <v>24</v>
      </c>
      <c r="B483" s="7">
        <v>44982</v>
      </c>
      <c r="C483" s="12">
        <v>78280</v>
      </c>
      <c r="D483" s="8" t="s">
        <v>13</v>
      </c>
      <c r="E483" s="9" t="s">
        <v>14</v>
      </c>
      <c r="F483" s="9">
        <v>14</v>
      </c>
      <c r="G483" s="9">
        <v>0</v>
      </c>
      <c r="H483" s="10">
        <v>1735</v>
      </c>
      <c r="I483" s="10">
        <v>1735</v>
      </c>
      <c r="J483" s="10">
        <f t="shared" si="49"/>
        <v>24290</v>
      </c>
      <c r="K483" s="22">
        <v>0</v>
      </c>
      <c r="L483" s="4">
        <f t="shared" si="51"/>
        <v>24290</v>
      </c>
      <c r="M483" s="11">
        <f t="shared" si="52"/>
        <v>0</v>
      </c>
    </row>
    <row r="484" spans="1:13" hidden="1" x14ac:dyDescent="0.25">
      <c r="A484" s="21" t="s">
        <v>24</v>
      </c>
      <c r="B484" s="7">
        <v>44982</v>
      </c>
      <c r="C484" s="12">
        <v>78279</v>
      </c>
      <c r="D484" s="8" t="s">
        <v>13</v>
      </c>
      <c r="E484" s="9" t="s">
        <v>35</v>
      </c>
      <c r="F484" s="9">
        <v>48</v>
      </c>
      <c r="G484" s="9">
        <v>0</v>
      </c>
      <c r="H484" s="10">
        <v>1911</v>
      </c>
      <c r="I484" s="10">
        <v>1796</v>
      </c>
      <c r="J484" s="10">
        <f t="shared" si="49"/>
        <v>91728</v>
      </c>
      <c r="K484" s="22">
        <v>0</v>
      </c>
      <c r="L484" s="4">
        <f t="shared" si="51"/>
        <v>91728</v>
      </c>
      <c r="M484" s="11">
        <f t="shared" si="52"/>
        <v>0</v>
      </c>
    </row>
    <row r="485" spans="1:13" hidden="1" x14ac:dyDescent="0.25">
      <c r="A485" s="21" t="s">
        <v>12</v>
      </c>
      <c r="B485" s="7">
        <v>44984</v>
      </c>
      <c r="C485" s="12">
        <v>78298</v>
      </c>
      <c r="D485" s="8" t="s">
        <v>21</v>
      </c>
      <c r="E485" s="9" t="s">
        <v>15</v>
      </c>
      <c r="F485" s="9">
        <v>9</v>
      </c>
      <c r="G485" s="9">
        <v>0</v>
      </c>
      <c r="H485" s="10">
        <v>1555</v>
      </c>
      <c r="I485" s="10">
        <v>1555</v>
      </c>
      <c r="J485" s="10">
        <f t="shared" si="49"/>
        <v>13995</v>
      </c>
      <c r="K485" s="22">
        <f t="shared" si="50"/>
        <v>2239.2000000000003</v>
      </c>
      <c r="L485" s="4">
        <f t="shared" si="51"/>
        <v>0</v>
      </c>
      <c r="M485" s="11">
        <f t="shared" si="52"/>
        <v>16234.2</v>
      </c>
    </row>
    <row r="486" spans="1:13" hidden="1" x14ac:dyDescent="0.25">
      <c r="A486" s="21" t="s">
        <v>12</v>
      </c>
      <c r="B486" s="7">
        <v>44984</v>
      </c>
      <c r="C486" s="12">
        <v>78033</v>
      </c>
      <c r="D486" s="8" t="s">
        <v>21</v>
      </c>
      <c r="E486" s="9" t="s">
        <v>15</v>
      </c>
      <c r="F486" s="9">
        <v>9</v>
      </c>
      <c r="G486" s="9">
        <v>0</v>
      </c>
      <c r="H486" s="10">
        <v>1555</v>
      </c>
      <c r="I486" s="10">
        <v>1555</v>
      </c>
      <c r="J486" s="10">
        <f t="shared" si="49"/>
        <v>13995</v>
      </c>
      <c r="K486" s="22">
        <f t="shared" si="50"/>
        <v>2239.2000000000003</v>
      </c>
      <c r="L486" s="4">
        <f t="shared" si="51"/>
        <v>0</v>
      </c>
      <c r="M486" s="11">
        <f t="shared" si="52"/>
        <v>16234.2</v>
      </c>
    </row>
    <row r="487" spans="1:13" hidden="1" x14ac:dyDescent="0.25">
      <c r="A487" s="21" t="s">
        <v>12</v>
      </c>
      <c r="B487" s="7">
        <v>44984</v>
      </c>
      <c r="C487" s="12">
        <v>78293</v>
      </c>
      <c r="D487" s="8" t="s">
        <v>21</v>
      </c>
      <c r="E487" s="9" t="s">
        <v>15</v>
      </c>
      <c r="F487" s="9">
        <v>8</v>
      </c>
      <c r="G487" s="9">
        <v>0</v>
      </c>
      <c r="H487" s="10">
        <v>1555</v>
      </c>
      <c r="I487" s="10">
        <v>1555</v>
      </c>
      <c r="J487" s="10">
        <f t="shared" si="49"/>
        <v>12440</v>
      </c>
      <c r="K487" s="22">
        <f t="shared" si="50"/>
        <v>1990.4</v>
      </c>
      <c r="L487" s="4">
        <f t="shared" si="51"/>
        <v>0</v>
      </c>
      <c r="M487" s="11">
        <f t="shared" si="52"/>
        <v>14430.4</v>
      </c>
    </row>
    <row r="488" spans="1:13" hidden="1" x14ac:dyDescent="0.25">
      <c r="A488" s="21" t="s">
        <v>12</v>
      </c>
      <c r="B488" s="7">
        <v>44984</v>
      </c>
      <c r="C488" s="12">
        <v>78035</v>
      </c>
      <c r="D488" s="8" t="s">
        <v>21</v>
      </c>
      <c r="E488" s="9" t="s">
        <v>26</v>
      </c>
      <c r="F488" s="9">
        <v>4</v>
      </c>
      <c r="G488" s="9">
        <v>0</v>
      </c>
      <c r="H488" s="10">
        <v>1366</v>
      </c>
      <c r="I488" s="10">
        <v>1366</v>
      </c>
      <c r="J488" s="10">
        <f t="shared" si="49"/>
        <v>5464</v>
      </c>
      <c r="K488" s="22">
        <f t="shared" si="50"/>
        <v>874.24</v>
      </c>
      <c r="L488" s="4">
        <f t="shared" si="51"/>
        <v>0</v>
      </c>
      <c r="M488" s="11">
        <f t="shared" si="52"/>
        <v>6338.24</v>
      </c>
    </row>
    <row r="489" spans="1:13" hidden="1" x14ac:dyDescent="0.25">
      <c r="A489" s="21" t="s">
        <v>12</v>
      </c>
      <c r="B489" s="7">
        <v>44984</v>
      </c>
      <c r="C489" s="12">
        <v>78296</v>
      </c>
      <c r="D489" s="8" t="s">
        <v>21</v>
      </c>
      <c r="E489" s="9" t="s">
        <v>15</v>
      </c>
      <c r="F489" s="9">
        <v>4</v>
      </c>
      <c r="G489" s="9">
        <v>0</v>
      </c>
      <c r="H489" s="10">
        <v>1555</v>
      </c>
      <c r="I489" s="10">
        <v>1555</v>
      </c>
      <c r="J489" s="10">
        <f t="shared" si="49"/>
        <v>6220</v>
      </c>
      <c r="K489" s="22">
        <f t="shared" si="50"/>
        <v>995.2</v>
      </c>
      <c r="L489" s="4">
        <f t="shared" si="51"/>
        <v>0</v>
      </c>
      <c r="M489" s="11">
        <f t="shared" si="52"/>
        <v>7215.2</v>
      </c>
    </row>
    <row r="490" spans="1:13" hidden="1" x14ac:dyDescent="0.25">
      <c r="A490" s="21" t="s">
        <v>12</v>
      </c>
      <c r="B490" s="7">
        <v>44984</v>
      </c>
      <c r="C490" s="12">
        <v>78320</v>
      </c>
      <c r="D490" s="8" t="s">
        <v>13</v>
      </c>
      <c r="E490" s="9" t="s">
        <v>15</v>
      </c>
      <c r="F490" s="9">
        <v>4</v>
      </c>
      <c r="G490" s="9">
        <v>0</v>
      </c>
      <c r="H490" s="10">
        <f>7000/F490</f>
        <v>1750</v>
      </c>
      <c r="I490" s="10">
        <v>1590</v>
      </c>
      <c r="J490" s="10">
        <f t="shared" si="49"/>
        <v>7000</v>
      </c>
      <c r="K490" s="22">
        <f t="shared" si="50"/>
        <v>1120</v>
      </c>
      <c r="L490" s="4">
        <f t="shared" si="51"/>
        <v>0</v>
      </c>
      <c r="M490" s="11">
        <f t="shared" si="52"/>
        <v>8120</v>
      </c>
    </row>
    <row r="491" spans="1:13" hidden="1" x14ac:dyDescent="0.25">
      <c r="A491" s="21" t="s">
        <v>12</v>
      </c>
      <c r="B491" s="7">
        <v>44984</v>
      </c>
      <c r="C491" s="12">
        <v>78357</v>
      </c>
      <c r="D491" s="8" t="s">
        <v>30</v>
      </c>
      <c r="E491" s="9" t="s">
        <v>15</v>
      </c>
      <c r="F491" s="9">
        <v>10</v>
      </c>
      <c r="G491" s="9">
        <v>0</v>
      </c>
      <c r="H491" s="10">
        <v>1590</v>
      </c>
      <c r="I491" s="10">
        <v>1590</v>
      </c>
      <c r="J491" s="10">
        <f t="shared" si="49"/>
        <v>15900</v>
      </c>
      <c r="K491" s="22">
        <f t="shared" si="50"/>
        <v>2544</v>
      </c>
      <c r="L491" s="4">
        <f t="shared" si="51"/>
        <v>0</v>
      </c>
      <c r="M491" s="11">
        <f t="shared" si="52"/>
        <v>18444</v>
      </c>
    </row>
    <row r="492" spans="1:13" hidden="1" x14ac:dyDescent="0.25">
      <c r="A492" s="21" t="s">
        <v>12</v>
      </c>
      <c r="B492" s="7">
        <v>44984</v>
      </c>
      <c r="C492" s="12">
        <v>78357</v>
      </c>
      <c r="D492" s="8" t="s">
        <v>30</v>
      </c>
      <c r="E492" s="9" t="s">
        <v>14</v>
      </c>
      <c r="F492" s="9">
        <v>3</v>
      </c>
      <c r="G492" s="9">
        <v>0</v>
      </c>
      <c r="H492" s="10">
        <f>6005/F492</f>
        <v>2001.6666666666667</v>
      </c>
      <c r="I492" s="10">
        <v>1735</v>
      </c>
      <c r="J492" s="10">
        <f t="shared" si="49"/>
        <v>6005</v>
      </c>
      <c r="K492" s="22">
        <f t="shared" si="50"/>
        <v>960.80000000000007</v>
      </c>
      <c r="L492" s="4">
        <f t="shared" si="51"/>
        <v>0</v>
      </c>
      <c r="M492" s="11">
        <f t="shared" si="52"/>
        <v>6965.8</v>
      </c>
    </row>
    <row r="493" spans="1:13" hidden="1" x14ac:dyDescent="0.25">
      <c r="A493" s="21" t="s">
        <v>12</v>
      </c>
      <c r="B493" s="7">
        <v>44984</v>
      </c>
      <c r="C493" s="12">
        <v>78379</v>
      </c>
      <c r="D493" s="8" t="s">
        <v>13</v>
      </c>
      <c r="E493" s="9" t="s">
        <v>25</v>
      </c>
      <c r="F493" s="9">
        <v>4.5</v>
      </c>
      <c r="G493" s="9">
        <v>4.5</v>
      </c>
      <c r="H493" s="10">
        <f>8343/F493</f>
        <v>1854</v>
      </c>
      <c r="I493" s="10">
        <v>1590</v>
      </c>
      <c r="J493" s="10">
        <f t="shared" si="49"/>
        <v>8343</v>
      </c>
      <c r="K493" s="22">
        <v>0</v>
      </c>
      <c r="L493" s="4">
        <f t="shared" si="51"/>
        <v>8343</v>
      </c>
      <c r="M493" s="11">
        <f t="shared" si="52"/>
        <v>0</v>
      </c>
    </row>
    <row r="494" spans="1:13" hidden="1" x14ac:dyDescent="0.25">
      <c r="A494" s="21" t="s">
        <v>12</v>
      </c>
      <c r="B494" s="7">
        <v>44984</v>
      </c>
      <c r="C494" s="12">
        <v>78380</v>
      </c>
      <c r="D494" s="8" t="s">
        <v>13</v>
      </c>
      <c r="E494" s="9" t="s">
        <v>14</v>
      </c>
      <c r="F494" s="9">
        <v>9.5</v>
      </c>
      <c r="G494" s="9">
        <v>10</v>
      </c>
      <c r="H494" s="10">
        <f>19122.46/F494</f>
        <v>2012.8905263157894</v>
      </c>
      <c r="I494" s="10">
        <v>1735</v>
      </c>
      <c r="J494" s="10">
        <f t="shared" si="49"/>
        <v>19122.46</v>
      </c>
      <c r="K494" s="22">
        <v>0</v>
      </c>
      <c r="L494" s="4">
        <f t="shared" si="51"/>
        <v>19122.46</v>
      </c>
      <c r="M494" s="11">
        <f t="shared" si="52"/>
        <v>0</v>
      </c>
    </row>
    <row r="495" spans="1:13" hidden="1" x14ac:dyDescent="0.25">
      <c r="A495" s="21" t="s">
        <v>12</v>
      </c>
      <c r="B495" s="7">
        <v>44984</v>
      </c>
      <c r="C495" s="12">
        <v>78317</v>
      </c>
      <c r="D495" s="8" t="s">
        <v>13</v>
      </c>
      <c r="E495" s="9" t="s">
        <v>15</v>
      </c>
      <c r="F495" s="9">
        <v>7</v>
      </c>
      <c r="G495" s="9">
        <v>0</v>
      </c>
      <c r="H495" s="10">
        <v>1590</v>
      </c>
      <c r="I495" s="10">
        <v>1590</v>
      </c>
      <c r="J495" s="10">
        <f t="shared" si="49"/>
        <v>11130</v>
      </c>
      <c r="K495" s="22">
        <v>0</v>
      </c>
      <c r="L495" s="4">
        <f t="shared" si="51"/>
        <v>11130</v>
      </c>
      <c r="M495" s="11">
        <f t="shared" si="52"/>
        <v>0</v>
      </c>
    </row>
    <row r="496" spans="1:13" hidden="1" x14ac:dyDescent="0.25">
      <c r="A496" s="21" t="s">
        <v>12</v>
      </c>
      <c r="B496" s="7">
        <v>44984</v>
      </c>
      <c r="C496" s="12">
        <v>78319</v>
      </c>
      <c r="D496" s="8" t="s">
        <v>13</v>
      </c>
      <c r="E496" s="9" t="s">
        <v>14</v>
      </c>
      <c r="F496" s="9">
        <v>35</v>
      </c>
      <c r="G496" s="9">
        <v>0</v>
      </c>
      <c r="H496" s="10">
        <v>1735</v>
      </c>
      <c r="I496" s="10">
        <v>1735</v>
      </c>
      <c r="J496" s="10">
        <f t="shared" si="49"/>
        <v>60725</v>
      </c>
      <c r="K496" s="22">
        <v>0</v>
      </c>
      <c r="L496" s="4">
        <f t="shared" si="51"/>
        <v>60725</v>
      </c>
      <c r="M496" s="11">
        <f t="shared" si="52"/>
        <v>0</v>
      </c>
    </row>
    <row r="497" spans="1:13" hidden="1" x14ac:dyDescent="0.25">
      <c r="A497" s="21" t="s">
        <v>12</v>
      </c>
      <c r="B497" s="7">
        <v>44984</v>
      </c>
      <c r="C497" s="12">
        <v>78318</v>
      </c>
      <c r="D497" s="8" t="s">
        <v>13</v>
      </c>
      <c r="E497" s="9" t="s">
        <v>33</v>
      </c>
      <c r="F497" s="9">
        <v>21</v>
      </c>
      <c r="G497" s="9">
        <v>21</v>
      </c>
      <c r="H497" s="10">
        <f>1735+264</f>
        <v>1999</v>
      </c>
      <c r="I497" s="10">
        <v>1735</v>
      </c>
      <c r="J497" s="10">
        <f t="shared" si="49"/>
        <v>41979</v>
      </c>
      <c r="K497" s="22">
        <v>0</v>
      </c>
      <c r="L497" s="4">
        <f t="shared" si="51"/>
        <v>41979</v>
      </c>
      <c r="M497" s="11">
        <f t="shared" si="52"/>
        <v>0</v>
      </c>
    </row>
    <row r="498" spans="1:13" hidden="1" x14ac:dyDescent="0.25">
      <c r="A498" s="21" t="s">
        <v>12</v>
      </c>
      <c r="B498" s="7">
        <v>44984</v>
      </c>
      <c r="C498" s="12">
        <v>78308</v>
      </c>
      <c r="D498" s="8" t="s">
        <v>13</v>
      </c>
      <c r="E498" s="9" t="s">
        <v>14</v>
      </c>
      <c r="F498" s="9">
        <v>6</v>
      </c>
      <c r="G498" s="9">
        <v>0</v>
      </c>
      <c r="H498" s="10">
        <v>1735</v>
      </c>
      <c r="I498" s="10">
        <v>1735</v>
      </c>
      <c r="J498" s="10">
        <f t="shared" si="49"/>
        <v>10410</v>
      </c>
      <c r="K498" s="22">
        <f t="shared" si="50"/>
        <v>1665.6000000000001</v>
      </c>
      <c r="L498" s="4">
        <f t="shared" si="51"/>
        <v>0</v>
      </c>
      <c r="M498" s="11">
        <f t="shared" si="52"/>
        <v>12075.6</v>
      </c>
    </row>
    <row r="499" spans="1:13" hidden="1" x14ac:dyDescent="0.25">
      <c r="A499" s="21" t="s">
        <v>12</v>
      </c>
      <c r="B499" s="7">
        <v>44984</v>
      </c>
      <c r="C499" s="12">
        <v>78310</v>
      </c>
      <c r="D499" s="8" t="s">
        <v>18</v>
      </c>
      <c r="E499" s="9" t="s">
        <v>25</v>
      </c>
      <c r="F499" s="9">
        <v>4</v>
      </c>
      <c r="G499" s="9">
        <v>4</v>
      </c>
      <c r="H499" s="10">
        <f>9000/F499</f>
        <v>2250</v>
      </c>
      <c r="I499" s="10">
        <v>1590</v>
      </c>
      <c r="J499" s="10">
        <f t="shared" si="49"/>
        <v>9000</v>
      </c>
      <c r="K499" s="22">
        <f t="shared" si="50"/>
        <v>1440</v>
      </c>
      <c r="L499" s="4">
        <f t="shared" si="51"/>
        <v>0</v>
      </c>
      <c r="M499" s="11">
        <f t="shared" si="52"/>
        <v>10440</v>
      </c>
    </row>
    <row r="500" spans="1:13" hidden="1" x14ac:dyDescent="0.25">
      <c r="A500" s="21" t="s">
        <v>12</v>
      </c>
      <c r="B500" s="7">
        <v>44984</v>
      </c>
      <c r="C500" s="12">
        <v>78381</v>
      </c>
      <c r="D500" s="8" t="s">
        <v>13</v>
      </c>
      <c r="E500" s="9" t="s">
        <v>15</v>
      </c>
      <c r="F500" s="9">
        <v>14</v>
      </c>
      <c r="G500" s="9">
        <v>0</v>
      </c>
      <c r="H500" s="10">
        <v>1590</v>
      </c>
      <c r="I500" s="10">
        <v>1590</v>
      </c>
      <c r="J500" s="10">
        <f t="shared" si="49"/>
        <v>22260</v>
      </c>
      <c r="K500" s="22">
        <v>0</v>
      </c>
      <c r="L500" s="4">
        <f t="shared" si="51"/>
        <v>22260</v>
      </c>
      <c r="M500" s="11">
        <f t="shared" si="52"/>
        <v>0</v>
      </c>
    </row>
    <row r="501" spans="1:13" x14ac:dyDescent="0.25">
      <c r="A501" s="21" t="s">
        <v>12</v>
      </c>
      <c r="B501" s="7">
        <v>44984</v>
      </c>
      <c r="C501" s="12">
        <v>78312</v>
      </c>
      <c r="D501" s="8" t="s">
        <v>31</v>
      </c>
      <c r="E501" s="9" t="s">
        <v>15</v>
      </c>
      <c r="F501" s="9">
        <v>5</v>
      </c>
      <c r="G501" s="9">
        <v>0</v>
      </c>
      <c r="H501" s="65">
        <f>8350/F501</f>
        <v>1670</v>
      </c>
      <c r="I501" s="10">
        <v>1590</v>
      </c>
      <c r="J501" s="10">
        <f t="shared" si="49"/>
        <v>8350</v>
      </c>
      <c r="K501" s="22">
        <f t="shared" si="50"/>
        <v>1336</v>
      </c>
      <c r="L501" s="4">
        <f t="shared" si="51"/>
        <v>0</v>
      </c>
      <c r="M501" s="11">
        <f t="shared" si="52"/>
        <v>9686</v>
      </c>
    </row>
    <row r="502" spans="1:13" hidden="1" x14ac:dyDescent="0.25">
      <c r="A502" s="21" t="s">
        <v>22</v>
      </c>
      <c r="B502" s="7">
        <v>44984</v>
      </c>
      <c r="C502" s="12">
        <v>78323</v>
      </c>
      <c r="D502" s="8" t="s">
        <v>13</v>
      </c>
      <c r="E502" s="9" t="s">
        <v>14</v>
      </c>
      <c r="F502" s="9">
        <v>4.5</v>
      </c>
      <c r="G502" s="9">
        <v>0</v>
      </c>
      <c r="H502" s="10">
        <v>1735</v>
      </c>
      <c r="I502" s="10">
        <v>1735</v>
      </c>
      <c r="J502" s="10">
        <f t="shared" si="49"/>
        <v>7807.5</v>
      </c>
      <c r="K502" s="22">
        <v>0</v>
      </c>
      <c r="L502" s="4">
        <f t="shared" si="51"/>
        <v>7807.5</v>
      </c>
      <c r="M502" s="11">
        <f t="shared" si="52"/>
        <v>0</v>
      </c>
    </row>
    <row r="503" spans="1:13" hidden="1" x14ac:dyDescent="0.25">
      <c r="A503" s="21" t="s">
        <v>22</v>
      </c>
      <c r="B503" s="7">
        <v>44984</v>
      </c>
      <c r="C503" s="12">
        <v>78368</v>
      </c>
      <c r="D503" s="8" t="s">
        <v>13</v>
      </c>
      <c r="E503" s="9" t="s">
        <v>14</v>
      </c>
      <c r="F503" s="9">
        <v>4</v>
      </c>
      <c r="G503" s="9">
        <v>0</v>
      </c>
      <c r="H503" s="10">
        <v>1735</v>
      </c>
      <c r="I503" s="10">
        <v>1735</v>
      </c>
      <c r="J503" s="10">
        <f t="shared" si="49"/>
        <v>6940</v>
      </c>
      <c r="K503" s="22">
        <v>0</v>
      </c>
      <c r="L503" s="4">
        <f t="shared" si="51"/>
        <v>6940</v>
      </c>
      <c r="M503" s="11">
        <f t="shared" si="52"/>
        <v>0</v>
      </c>
    </row>
    <row r="504" spans="1:13" hidden="1" x14ac:dyDescent="0.25">
      <c r="A504" s="21" t="s">
        <v>22</v>
      </c>
      <c r="B504" s="7">
        <v>44984</v>
      </c>
      <c r="C504" s="12">
        <v>78324</v>
      </c>
      <c r="D504" s="8" t="s">
        <v>13</v>
      </c>
      <c r="E504" s="9" t="s">
        <v>25</v>
      </c>
      <c r="F504" s="9">
        <v>4.5</v>
      </c>
      <c r="G504" s="9">
        <v>4.5</v>
      </c>
      <c r="H504" s="10">
        <v>2176.67</v>
      </c>
      <c r="I504" s="10">
        <v>1590</v>
      </c>
      <c r="J504" s="10">
        <f t="shared" ref="J504:J520" si="55">+H504*F504</f>
        <v>9795.0149999999994</v>
      </c>
      <c r="K504" s="22">
        <v>0</v>
      </c>
      <c r="L504" s="4">
        <f t="shared" ref="L504:L520" si="56">IF(K504&gt;0,0,J504)</f>
        <v>9795.0149999999994</v>
      </c>
      <c r="M504" s="11">
        <f t="shared" ref="M504:M520" si="57">IF(K504=0,0,L504+J504+K504)</f>
        <v>0</v>
      </c>
    </row>
    <row r="505" spans="1:13" hidden="1" x14ac:dyDescent="0.25">
      <c r="A505" s="21" t="s">
        <v>22</v>
      </c>
      <c r="B505" s="7">
        <v>44984</v>
      </c>
      <c r="C505" s="12">
        <v>78328</v>
      </c>
      <c r="D505" s="8" t="s">
        <v>13</v>
      </c>
      <c r="E505" s="9" t="s">
        <v>15</v>
      </c>
      <c r="F505" s="9">
        <v>5.5</v>
      </c>
      <c r="G505" s="9">
        <v>0</v>
      </c>
      <c r="H505" s="10">
        <v>1590</v>
      </c>
      <c r="I505" s="10">
        <v>1590</v>
      </c>
      <c r="J505" s="10">
        <f t="shared" si="55"/>
        <v>8745</v>
      </c>
      <c r="K505" s="22">
        <v>0</v>
      </c>
      <c r="L505" s="4">
        <f t="shared" si="56"/>
        <v>8745</v>
      </c>
      <c r="M505" s="11">
        <f t="shared" si="57"/>
        <v>0</v>
      </c>
    </row>
    <row r="506" spans="1:13" hidden="1" x14ac:dyDescent="0.25">
      <c r="A506" s="21" t="s">
        <v>22</v>
      </c>
      <c r="B506" s="7">
        <v>44984</v>
      </c>
      <c r="C506" s="12">
        <v>78359</v>
      </c>
      <c r="D506" s="8" t="s">
        <v>13</v>
      </c>
      <c r="E506" s="9" t="s">
        <v>15</v>
      </c>
      <c r="F506" s="9">
        <v>10.5</v>
      </c>
      <c r="G506" s="9">
        <v>0</v>
      </c>
      <c r="H506" s="10">
        <v>1590</v>
      </c>
      <c r="I506" s="10">
        <v>1590</v>
      </c>
      <c r="J506" s="10">
        <f t="shared" si="55"/>
        <v>16695</v>
      </c>
      <c r="K506" s="22">
        <v>0</v>
      </c>
      <c r="L506" s="4">
        <f t="shared" si="56"/>
        <v>16695</v>
      </c>
      <c r="M506" s="11">
        <f t="shared" si="57"/>
        <v>0</v>
      </c>
    </row>
    <row r="507" spans="1:13" hidden="1" x14ac:dyDescent="0.25">
      <c r="A507" s="21" t="s">
        <v>22</v>
      </c>
      <c r="B507" s="7">
        <v>44984</v>
      </c>
      <c r="C507" s="12">
        <v>78322</v>
      </c>
      <c r="D507" s="8" t="s">
        <v>13</v>
      </c>
      <c r="E507" s="9" t="s">
        <v>14</v>
      </c>
      <c r="F507" s="9">
        <v>7</v>
      </c>
      <c r="G507" s="9">
        <v>0</v>
      </c>
      <c r="H507" s="10">
        <v>1735</v>
      </c>
      <c r="I507" s="10">
        <v>1735</v>
      </c>
      <c r="J507" s="10">
        <f t="shared" si="55"/>
        <v>12145</v>
      </c>
      <c r="K507" s="22">
        <v>0</v>
      </c>
      <c r="L507" s="4">
        <f t="shared" si="56"/>
        <v>12145</v>
      </c>
      <c r="M507" s="11">
        <f t="shared" si="57"/>
        <v>0</v>
      </c>
    </row>
    <row r="508" spans="1:13" hidden="1" x14ac:dyDescent="0.25">
      <c r="A508" s="21" t="s">
        <v>22</v>
      </c>
      <c r="B508" s="7">
        <v>44984</v>
      </c>
      <c r="C508" s="12">
        <v>78300</v>
      </c>
      <c r="D508" s="8" t="s">
        <v>13</v>
      </c>
      <c r="E508" s="9" t="s">
        <v>14</v>
      </c>
      <c r="F508" s="9">
        <v>5</v>
      </c>
      <c r="G508" s="9">
        <v>0</v>
      </c>
      <c r="H508" s="10">
        <v>1936</v>
      </c>
      <c r="I508" s="10">
        <v>1735</v>
      </c>
      <c r="J508" s="10">
        <f t="shared" si="55"/>
        <v>9680</v>
      </c>
      <c r="K508" s="22">
        <f t="shared" ref="K508:K517" si="58">+J508*0.16</f>
        <v>1548.8</v>
      </c>
      <c r="L508" s="4">
        <f t="shared" si="56"/>
        <v>0</v>
      </c>
      <c r="M508" s="11">
        <f t="shared" si="57"/>
        <v>11228.8</v>
      </c>
    </row>
    <row r="509" spans="1:13" hidden="1" x14ac:dyDescent="0.25">
      <c r="A509" s="21" t="s">
        <v>22</v>
      </c>
      <c r="B509" s="7">
        <v>44984</v>
      </c>
      <c r="C509" s="12">
        <v>78358</v>
      </c>
      <c r="D509" s="8" t="s">
        <v>30</v>
      </c>
      <c r="E509" s="9" t="s">
        <v>15</v>
      </c>
      <c r="F509" s="9">
        <v>5</v>
      </c>
      <c r="G509" s="9">
        <v>0</v>
      </c>
      <c r="H509" s="10">
        <v>1590</v>
      </c>
      <c r="I509" s="10">
        <v>1590</v>
      </c>
      <c r="J509" s="10">
        <f t="shared" si="55"/>
        <v>7950</v>
      </c>
      <c r="K509" s="22">
        <f t="shared" si="58"/>
        <v>1272</v>
      </c>
      <c r="L509" s="4">
        <f t="shared" si="56"/>
        <v>0</v>
      </c>
      <c r="M509" s="11">
        <f t="shared" si="57"/>
        <v>9222</v>
      </c>
    </row>
    <row r="510" spans="1:13" hidden="1" x14ac:dyDescent="0.25">
      <c r="A510" s="21" t="s">
        <v>22</v>
      </c>
      <c r="B510" s="7">
        <v>44984</v>
      </c>
      <c r="C510" s="12">
        <v>78288</v>
      </c>
      <c r="D510" s="8" t="s">
        <v>21</v>
      </c>
      <c r="E510" s="9" t="s">
        <v>15</v>
      </c>
      <c r="F510" s="9">
        <v>6.5</v>
      </c>
      <c r="G510" s="9">
        <v>0</v>
      </c>
      <c r="H510" s="10">
        <v>1555</v>
      </c>
      <c r="I510" s="10">
        <v>1555</v>
      </c>
      <c r="J510" s="10">
        <f t="shared" si="55"/>
        <v>10107.5</v>
      </c>
      <c r="K510" s="22">
        <f t="shared" si="58"/>
        <v>1617.2</v>
      </c>
      <c r="L510" s="4">
        <f t="shared" si="56"/>
        <v>0</v>
      </c>
      <c r="M510" s="11">
        <f t="shared" si="57"/>
        <v>11724.7</v>
      </c>
    </row>
    <row r="511" spans="1:13" hidden="1" x14ac:dyDescent="0.25">
      <c r="A511" s="21" t="s">
        <v>22</v>
      </c>
      <c r="B511" s="7">
        <v>44984</v>
      </c>
      <c r="C511" s="12">
        <v>78102</v>
      </c>
      <c r="D511" s="8" t="s">
        <v>21</v>
      </c>
      <c r="E511" s="9" t="s">
        <v>26</v>
      </c>
      <c r="F511" s="9">
        <v>5</v>
      </c>
      <c r="G511" s="9">
        <v>0</v>
      </c>
      <c r="H511" s="10">
        <v>1366</v>
      </c>
      <c r="I511" s="10">
        <v>1366</v>
      </c>
      <c r="J511" s="10">
        <f t="shared" si="55"/>
        <v>6830</v>
      </c>
      <c r="K511" s="22">
        <f t="shared" si="58"/>
        <v>1092.8</v>
      </c>
      <c r="L511" s="4">
        <f t="shared" si="56"/>
        <v>0</v>
      </c>
      <c r="M511" s="11">
        <f t="shared" si="57"/>
        <v>7922.8</v>
      </c>
    </row>
    <row r="512" spans="1:13" hidden="1" x14ac:dyDescent="0.25">
      <c r="A512" s="21" t="s">
        <v>22</v>
      </c>
      <c r="B512" s="7">
        <v>44984</v>
      </c>
      <c r="C512" s="12">
        <v>78283</v>
      </c>
      <c r="D512" s="8" t="s">
        <v>21</v>
      </c>
      <c r="E512" s="9" t="s">
        <v>23</v>
      </c>
      <c r="F512" s="9">
        <v>4</v>
      </c>
      <c r="G512" s="9">
        <v>0</v>
      </c>
      <c r="H512" s="10">
        <v>1533</v>
      </c>
      <c r="I512" s="10">
        <v>1533</v>
      </c>
      <c r="J512" s="10">
        <f t="shared" si="55"/>
        <v>6132</v>
      </c>
      <c r="K512" s="22">
        <f t="shared" si="58"/>
        <v>981.12</v>
      </c>
      <c r="L512" s="4">
        <f t="shared" si="56"/>
        <v>0</v>
      </c>
      <c r="M512" s="11">
        <f t="shared" si="57"/>
        <v>7113.12</v>
      </c>
    </row>
    <row r="513" spans="1:13" hidden="1" x14ac:dyDescent="0.25">
      <c r="A513" s="21" t="s">
        <v>24</v>
      </c>
      <c r="B513" s="7">
        <v>44984</v>
      </c>
      <c r="C513" s="12">
        <v>78040</v>
      </c>
      <c r="D513" s="8" t="s">
        <v>21</v>
      </c>
      <c r="E513" s="9" t="s">
        <v>15</v>
      </c>
      <c r="F513" s="9">
        <v>4</v>
      </c>
      <c r="G513" s="9">
        <v>0</v>
      </c>
      <c r="H513" s="10">
        <v>1555</v>
      </c>
      <c r="I513" s="10">
        <v>1555</v>
      </c>
      <c r="J513" s="10">
        <f t="shared" si="55"/>
        <v>6220</v>
      </c>
      <c r="K513" s="22">
        <f t="shared" si="58"/>
        <v>995.2</v>
      </c>
      <c r="L513" s="4">
        <f t="shared" si="56"/>
        <v>0</v>
      </c>
      <c r="M513" s="11">
        <f t="shared" si="57"/>
        <v>7215.2</v>
      </c>
    </row>
    <row r="514" spans="1:13" hidden="1" x14ac:dyDescent="0.25">
      <c r="A514" s="21" t="s">
        <v>24</v>
      </c>
      <c r="B514" s="7">
        <v>44984</v>
      </c>
      <c r="C514" s="12">
        <v>78287</v>
      </c>
      <c r="D514" s="8" t="s">
        <v>21</v>
      </c>
      <c r="E514" s="9" t="s">
        <v>25</v>
      </c>
      <c r="F514" s="9">
        <v>3</v>
      </c>
      <c r="G514" s="9">
        <v>3</v>
      </c>
      <c r="H514" s="10">
        <v>1798</v>
      </c>
      <c r="I514" s="10">
        <v>1555</v>
      </c>
      <c r="J514" s="10">
        <f t="shared" si="55"/>
        <v>5394</v>
      </c>
      <c r="K514" s="22">
        <f t="shared" si="58"/>
        <v>863.04</v>
      </c>
      <c r="L514" s="4">
        <f t="shared" si="56"/>
        <v>0</v>
      </c>
      <c r="M514" s="11">
        <f t="shared" si="57"/>
        <v>6257.04</v>
      </c>
    </row>
    <row r="515" spans="1:13" hidden="1" x14ac:dyDescent="0.25">
      <c r="A515" s="21" t="s">
        <v>24</v>
      </c>
      <c r="B515" s="7">
        <v>44984</v>
      </c>
      <c r="C515" s="12">
        <v>78286</v>
      </c>
      <c r="D515" s="8" t="s">
        <v>21</v>
      </c>
      <c r="E515" s="9" t="s">
        <v>25</v>
      </c>
      <c r="F515" s="9">
        <v>14.5</v>
      </c>
      <c r="G515" s="9">
        <v>14.5</v>
      </c>
      <c r="H515" s="10">
        <v>1798</v>
      </c>
      <c r="I515" s="10">
        <v>1555</v>
      </c>
      <c r="J515" s="10">
        <f t="shared" si="55"/>
        <v>26071</v>
      </c>
      <c r="K515" s="22">
        <f t="shared" si="58"/>
        <v>4171.3599999999997</v>
      </c>
      <c r="L515" s="4">
        <f t="shared" si="56"/>
        <v>0</v>
      </c>
      <c r="M515" s="11">
        <f t="shared" si="57"/>
        <v>30242.36</v>
      </c>
    </row>
    <row r="516" spans="1:13" hidden="1" x14ac:dyDescent="0.25">
      <c r="A516" s="21" t="s">
        <v>24</v>
      </c>
      <c r="B516" s="7">
        <v>44984</v>
      </c>
      <c r="C516" s="12">
        <v>78284</v>
      </c>
      <c r="D516" s="8" t="s">
        <v>21</v>
      </c>
      <c r="E516" s="9" t="s">
        <v>15</v>
      </c>
      <c r="F516" s="9">
        <v>15</v>
      </c>
      <c r="G516" s="9">
        <v>0</v>
      </c>
      <c r="H516" s="10">
        <v>1555</v>
      </c>
      <c r="I516" s="10">
        <v>1555</v>
      </c>
      <c r="J516" s="10">
        <f t="shared" si="55"/>
        <v>23325</v>
      </c>
      <c r="K516" s="22">
        <f t="shared" si="58"/>
        <v>3732</v>
      </c>
      <c r="L516" s="4">
        <f t="shared" si="56"/>
        <v>0</v>
      </c>
      <c r="M516" s="11">
        <f t="shared" si="57"/>
        <v>27057</v>
      </c>
    </row>
    <row r="517" spans="1:13" hidden="1" x14ac:dyDescent="0.25">
      <c r="A517" s="21" t="s">
        <v>24</v>
      </c>
      <c r="B517" s="7">
        <v>44984</v>
      </c>
      <c r="C517" s="12">
        <v>78306</v>
      </c>
      <c r="D517" s="8" t="s">
        <v>13</v>
      </c>
      <c r="E517" s="9" t="s">
        <v>15</v>
      </c>
      <c r="F517" s="9">
        <v>6</v>
      </c>
      <c r="G517" s="9">
        <v>0</v>
      </c>
      <c r="H517" s="10">
        <v>1590</v>
      </c>
      <c r="I517" s="10">
        <v>1590</v>
      </c>
      <c r="J517" s="10">
        <f t="shared" si="55"/>
        <v>9540</v>
      </c>
      <c r="K517" s="22">
        <f t="shared" si="58"/>
        <v>1526.4</v>
      </c>
      <c r="L517" s="4">
        <f t="shared" si="56"/>
        <v>0</v>
      </c>
      <c r="M517" s="11">
        <f t="shared" si="57"/>
        <v>11066.4</v>
      </c>
    </row>
    <row r="518" spans="1:13" hidden="1" x14ac:dyDescent="0.25">
      <c r="A518" s="21" t="s">
        <v>24</v>
      </c>
      <c r="B518" s="7">
        <v>44984</v>
      </c>
      <c r="C518" s="12">
        <v>78332</v>
      </c>
      <c r="D518" s="8" t="s">
        <v>13</v>
      </c>
      <c r="E518" s="9" t="s">
        <v>14</v>
      </c>
      <c r="F518" s="9">
        <v>7</v>
      </c>
      <c r="G518" s="9">
        <v>0</v>
      </c>
      <c r="H518" s="10">
        <v>1850</v>
      </c>
      <c r="I518" s="10">
        <v>1735</v>
      </c>
      <c r="J518" s="10">
        <f t="shared" si="55"/>
        <v>12950</v>
      </c>
      <c r="K518" s="22">
        <v>0</v>
      </c>
      <c r="L518" s="4">
        <f t="shared" si="56"/>
        <v>12950</v>
      </c>
      <c r="M518" s="11">
        <f t="shared" si="57"/>
        <v>0</v>
      </c>
    </row>
    <row r="519" spans="1:13" hidden="1" x14ac:dyDescent="0.25">
      <c r="A519" s="21" t="s">
        <v>24</v>
      </c>
      <c r="B519" s="7">
        <v>44984</v>
      </c>
      <c r="C519" s="12">
        <v>78360</v>
      </c>
      <c r="D519" s="8" t="s">
        <v>13</v>
      </c>
      <c r="E519" s="9" t="s">
        <v>15</v>
      </c>
      <c r="F519" s="9">
        <v>13.5</v>
      </c>
      <c r="G519" s="9">
        <v>0</v>
      </c>
      <c r="H519" s="10">
        <v>1590</v>
      </c>
      <c r="I519" s="10">
        <v>1590</v>
      </c>
      <c r="J519" s="10">
        <f t="shared" si="55"/>
        <v>21465</v>
      </c>
      <c r="K519" s="22">
        <v>0</v>
      </c>
      <c r="L519" s="4">
        <f t="shared" si="56"/>
        <v>21465</v>
      </c>
      <c r="M519" s="11">
        <f t="shared" si="57"/>
        <v>0</v>
      </c>
    </row>
    <row r="520" spans="1:13" hidden="1" x14ac:dyDescent="0.25">
      <c r="A520" s="21" t="s">
        <v>24</v>
      </c>
      <c r="B520" s="7">
        <v>44984</v>
      </c>
      <c r="C520" s="12">
        <v>78340</v>
      </c>
      <c r="D520" s="8" t="s">
        <v>13</v>
      </c>
      <c r="E520" s="9" t="s">
        <v>15</v>
      </c>
      <c r="F520" s="9">
        <v>20</v>
      </c>
      <c r="G520" s="9">
        <v>0</v>
      </c>
      <c r="H520" s="10">
        <v>1590</v>
      </c>
      <c r="I520" s="10">
        <v>1590</v>
      </c>
      <c r="J520" s="10">
        <f t="shared" si="55"/>
        <v>31800</v>
      </c>
      <c r="K520" s="22">
        <v>0</v>
      </c>
      <c r="L520" s="4">
        <f t="shared" si="56"/>
        <v>31800</v>
      </c>
      <c r="M520" s="11">
        <f t="shared" si="57"/>
        <v>0</v>
      </c>
    </row>
    <row r="521" spans="1:13" hidden="1" x14ac:dyDescent="0.25">
      <c r="A521" s="21" t="s">
        <v>12</v>
      </c>
      <c r="B521" s="7">
        <v>44985</v>
      </c>
      <c r="C521" s="12">
        <v>78374</v>
      </c>
      <c r="D521" s="8" t="s">
        <v>13</v>
      </c>
      <c r="E521" s="9" t="s">
        <v>14</v>
      </c>
      <c r="F521" s="9">
        <v>5</v>
      </c>
      <c r="G521" s="9">
        <v>0</v>
      </c>
      <c r="H521" s="10">
        <v>1735</v>
      </c>
      <c r="I521" s="10">
        <v>1735</v>
      </c>
      <c r="J521" s="10">
        <f t="shared" ref="J521:J522" si="59">+H521*F521</f>
        <v>8675</v>
      </c>
      <c r="K521" s="22">
        <v>0</v>
      </c>
      <c r="L521" s="4">
        <f t="shared" ref="L521:L522" si="60">IF(K521&gt;0,0,J521)</f>
        <v>8675</v>
      </c>
      <c r="M521" s="11">
        <f t="shared" ref="M521:M522" si="61">IF(K521=0,0,L521+J521+K521)</f>
        <v>0</v>
      </c>
    </row>
    <row r="522" spans="1:13" hidden="1" x14ac:dyDescent="0.25">
      <c r="A522" s="21" t="s">
        <v>12</v>
      </c>
      <c r="B522" s="7">
        <v>44985</v>
      </c>
      <c r="C522" s="12">
        <v>78403</v>
      </c>
      <c r="D522" s="8" t="s">
        <v>13</v>
      </c>
      <c r="E522" s="9" t="s">
        <v>25</v>
      </c>
      <c r="F522" s="9">
        <v>4.5</v>
      </c>
      <c r="G522" s="9">
        <v>4.5</v>
      </c>
      <c r="H522" s="10">
        <f>1590+264</f>
        <v>1854</v>
      </c>
      <c r="I522" s="10">
        <v>1590</v>
      </c>
      <c r="J522" s="10">
        <f t="shared" si="59"/>
        <v>8343</v>
      </c>
      <c r="K522" s="22">
        <f t="shared" ref="K522" si="62">+J522*0.16</f>
        <v>1334.88</v>
      </c>
      <c r="L522" s="4">
        <f t="shared" si="60"/>
        <v>0</v>
      </c>
      <c r="M522" s="11">
        <f t="shared" si="61"/>
        <v>9677.880000000001</v>
      </c>
    </row>
    <row r="523" spans="1:13" hidden="1" x14ac:dyDescent="0.25">
      <c r="A523" s="21" t="s">
        <v>12</v>
      </c>
      <c r="B523" s="7">
        <v>44985</v>
      </c>
      <c r="C523" s="12">
        <v>78385</v>
      </c>
      <c r="D523" s="8" t="s">
        <v>13</v>
      </c>
      <c r="E523" s="9" t="s">
        <v>34</v>
      </c>
      <c r="F523" s="9">
        <v>18</v>
      </c>
      <c r="G523" s="9">
        <v>18</v>
      </c>
      <c r="H523" s="10">
        <f>36853/F523</f>
        <v>2047.3888888888889</v>
      </c>
      <c r="I523" s="10">
        <v>1683</v>
      </c>
      <c r="J523" s="10">
        <f t="shared" ref="J523:J552" si="63">+H523*F523</f>
        <v>36853</v>
      </c>
      <c r="K523" s="22">
        <f t="shared" ref="K523:K532" si="64">+J523*0.16</f>
        <v>5896.4800000000005</v>
      </c>
      <c r="L523" s="4">
        <f t="shared" ref="L523:L552" si="65">IF(K523&gt;0,0,J523)</f>
        <v>0</v>
      </c>
      <c r="M523" s="11">
        <f t="shared" ref="M523:M552" si="66">IF(K523=0,0,L523+J523+K523)</f>
        <v>42749.48</v>
      </c>
    </row>
    <row r="524" spans="1:13" hidden="1" x14ac:dyDescent="0.25">
      <c r="A524" s="21" t="s">
        <v>12</v>
      </c>
      <c r="B524" s="7">
        <v>44985</v>
      </c>
      <c r="C524" s="12">
        <v>78372</v>
      </c>
      <c r="D524" s="8" t="s">
        <v>13</v>
      </c>
      <c r="E524" s="9" t="s">
        <v>14</v>
      </c>
      <c r="F524" s="9">
        <v>4</v>
      </c>
      <c r="G524" s="9">
        <v>0</v>
      </c>
      <c r="H524" s="10">
        <v>1735</v>
      </c>
      <c r="I524" s="10">
        <v>1735</v>
      </c>
      <c r="J524" s="10">
        <f t="shared" si="63"/>
        <v>6940</v>
      </c>
      <c r="K524" s="22">
        <f t="shared" si="64"/>
        <v>1110.4000000000001</v>
      </c>
      <c r="L524" s="4">
        <f t="shared" si="65"/>
        <v>0</v>
      </c>
      <c r="M524" s="11">
        <f t="shared" si="66"/>
        <v>8050.4</v>
      </c>
    </row>
    <row r="525" spans="1:13" hidden="1" x14ac:dyDescent="0.25">
      <c r="A525" s="21" t="s">
        <v>12</v>
      </c>
      <c r="B525" s="7">
        <v>44985</v>
      </c>
      <c r="C525" s="12">
        <v>78397</v>
      </c>
      <c r="D525" s="8" t="s">
        <v>13</v>
      </c>
      <c r="E525" s="9" t="s">
        <v>15</v>
      </c>
      <c r="F525" s="9">
        <v>6</v>
      </c>
      <c r="G525" s="9">
        <v>0</v>
      </c>
      <c r="H525" s="10">
        <v>1590</v>
      </c>
      <c r="I525" s="10">
        <v>1590</v>
      </c>
      <c r="J525" s="10">
        <f t="shared" si="63"/>
        <v>9540</v>
      </c>
      <c r="K525" s="22">
        <v>0</v>
      </c>
      <c r="L525" s="4">
        <f t="shared" si="65"/>
        <v>9540</v>
      </c>
      <c r="M525" s="11">
        <f t="shared" si="66"/>
        <v>0</v>
      </c>
    </row>
    <row r="526" spans="1:13" hidden="1" x14ac:dyDescent="0.25">
      <c r="A526" s="21" t="s">
        <v>12</v>
      </c>
      <c r="B526" s="7">
        <v>44985</v>
      </c>
      <c r="C526" s="12">
        <v>78363</v>
      </c>
      <c r="D526" s="8" t="s">
        <v>21</v>
      </c>
      <c r="E526" s="9" t="s">
        <v>25</v>
      </c>
      <c r="F526" s="9">
        <v>10.5</v>
      </c>
      <c r="G526" s="9">
        <v>10.5</v>
      </c>
      <c r="H526" s="10">
        <f>1555+243</f>
        <v>1798</v>
      </c>
      <c r="I526" s="10">
        <v>1555</v>
      </c>
      <c r="J526" s="10">
        <f t="shared" si="63"/>
        <v>18879</v>
      </c>
      <c r="K526" s="22">
        <f t="shared" si="64"/>
        <v>3020.64</v>
      </c>
      <c r="L526" s="4">
        <f t="shared" si="65"/>
        <v>0</v>
      </c>
      <c r="M526" s="11">
        <f t="shared" si="66"/>
        <v>21899.64</v>
      </c>
    </row>
    <row r="527" spans="1:13" hidden="1" x14ac:dyDescent="0.25">
      <c r="A527" s="21" t="s">
        <v>12</v>
      </c>
      <c r="B527" s="7">
        <v>44985</v>
      </c>
      <c r="C527" s="12">
        <v>77892</v>
      </c>
      <c r="D527" s="8" t="s">
        <v>21</v>
      </c>
      <c r="E527" s="9" t="s">
        <v>25</v>
      </c>
      <c r="F527" s="9">
        <v>6.5</v>
      </c>
      <c r="G527" s="9">
        <v>6.5</v>
      </c>
      <c r="H527" s="10">
        <f>1555+243</f>
        <v>1798</v>
      </c>
      <c r="I527" s="10">
        <v>1555</v>
      </c>
      <c r="J527" s="10">
        <f t="shared" si="63"/>
        <v>11687</v>
      </c>
      <c r="K527" s="22">
        <f t="shared" si="64"/>
        <v>1869.92</v>
      </c>
      <c r="L527" s="4">
        <f t="shared" si="65"/>
        <v>0</v>
      </c>
      <c r="M527" s="11">
        <f t="shared" si="66"/>
        <v>13556.92</v>
      </c>
    </row>
    <row r="528" spans="1:13" hidden="1" x14ac:dyDescent="0.25">
      <c r="A528" s="21" t="s">
        <v>12</v>
      </c>
      <c r="B528" s="7">
        <v>44985</v>
      </c>
      <c r="C528" s="12">
        <v>78299</v>
      </c>
      <c r="D528" s="8" t="s">
        <v>21</v>
      </c>
      <c r="E528" s="9" t="s">
        <v>15</v>
      </c>
      <c r="F528" s="9">
        <v>6</v>
      </c>
      <c r="G528" s="9">
        <v>0</v>
      </c>
      <c r="H528" s="10">
        <v>1555</v>
      </c>
      <c r="I528" s="10">
        <v>1555</v>
      </c>
      <c r="J528" s="10">
        <f t="shared" si="63"/>
        <v>9330</v>
      </c>
      <c r="K528" s="22">
        <f t="shared" si="64"/>
        <v>1492.8</v>
      </c>
      <c r="L528" s="4">
        <f t="shared" si="65"/>
        <v>0</v>
      </c>
      <c r="M528" s="11">
        <f t="shared" si="66"/>
        <v>10822.8</v>
      </c>
    </row>
    <row r="529" spans="1:13" hidden="1" x14ac:dyDescent="0.25">
      <c r="A529" s="21" t="s">
        <v>12</v>
      </c>
      <c r="B529" s="7">
        <v>44985</v>
      </c>
      <c r="C529" s="12">
        <v>78297</v>
      </c>
      <c r="D529" s="8" t="s">
        <v>21</v>
      </c>
      <c r="E529" s="9" t="s">
        <v>26</v>
      </c>
      <c r="F529" s="9">
        <v>4</v>
      </c>
      <c r="G529" s="9">
        <v>0</v>
      </c>
      <c r="H529" s="10">
        <v>1366</v>
      </c>
      <c r="I529" s="10">
        <v>1366</v>
      </c>
      <c r="J529" s="10">
        <f t="shared" si="63"/>
        <v>5464</v>
      </c>
      <c r="K529" s="22">
        <f t="shared" si="64"/>
        <v>874.24</v>
      </c>
      <c r="L529" s="4">
        <f t="shared" si="65"/>
        <v>0</v>
      </c>
      <c r="M529" s="11">
        <f t="shared" si="66"/>
        <v>6338.24</v>
      </c>
    </row>
    <row r="530" spans="1:13" hidden="1" x14ac:dyDescent="0.25">
      <c r="A530" s="21" t="s">
        <v>12</v>
      </c>
      <c r="B530" s="7">
        <v>44985</v>
      </c>
      <c r="C530" s="12">
        <v>78295</v>
      </c>
      <c r="D530" s="8" t="s">
        <v>21</v>
      </c>
      <c r="E530" s="9" t="s">
        <v>25</v>
      </c>
      <c r="F530" s="9">
        <v>10.5</v>
      </c>
      <c r="G530" s="9">
        <v>10.5</v>
      </c>
      <c r="H530" s="10">
        <f>1555+243</f>
        <v>1798</v>
      </c>
      <c r="I530" s="10">
        <v>1555</v>
      </c>
      <c r="J530" s="10">
        <f t="shared" si="63"/>
        <v>18879</v>
      </c>
      <c r="K530" s="22">
        <f t="shared" si="64"/>
        <v>3020.64</v>
      </c>
      <c r="L530" s="4">
        <f t="shared" si="65"/>
        <v>0</v>
      </c>
      <c r="M530" s="11">
        <f t="shared" si="66"/>
        <v>21899.64</v>
      </c>
    </row>
    <row r="531" spans="1:13" hidden="1" x14ac:dyDescent="0.25">
      <c r="A531" s="21" t="s">
        <v>12</v>
      </c>
      <c r="B531" s="7">
        <v>44985</v>
      </c>
      <c r="C531" s="12">
        <v>78096</v>
      </c>
      <c r="D531" s="8" t="s">
        <v>21</v>
      </c>
      <c r="E531" s="9" t="s">
        <v>15</v>
      </c>
      <c r="F531" s="9">
        <v>4</v>
      </c>
      <c r="G531" s="9">
        <v>0</v>
      </c>
      <c r="H531" s="10">
        <v>1555</v>
      </c>
      <c r="I531" s="10">
        <v>1555</v>
      </c>
      <c r="J531" s="10">
        <f t="shared" si="63"/>
        <v>6220</v>
      </c>
      <c r="K531" s="22">
        <f t="shared" si="64"/>
        <v>995.2</v>
      </c>
      <c r="L531" s="4">
        <f t="shared" si="65"/>
        <v>0</v>
      </c>
      <c r="M531" s="11">
        <f t="shared" si="66"/>
        <v>7215.2</v>
      </c>
    </row>
    <row r="532" spans="1:13" hidden="1" x14ac:dyDescent="0.25">
      <c r="A532" s="21" t="s">
        <v>12</v>
      </c>
      <c r="B532" s="7">
        <v>44985</v>
      </c>
      <c r="C532" s="12">
        <v>78173</v>
      </c>
      <c r="D532" s="8" t="s">
        <v>13</v>
      </c>
      <c r="E532" s="9" t="s">
        <v>14</v>
      </c>
      <c r="F532" s="9">
        <v>8.5</v>
      </c>
      <c r="G532" s="9">
        <v>0</v>
      </c>
      <c r="H532" s="10">
        <v>1835</v>
      </c>
      <c r="I532" s="10">
        <v>1735</v>
      </c>
      <c r="J532" s="10">
        <f t="shared" si="63"/>
        <v>15597.5</v>
      </c>
      <c r="K532" s="22">
        <f t="shared" si="64"/>
        <v>2495.6</v>
      </c>
      <c r="L532" s="4">
        <f t="shared" si="65"/>
        <v>0</v>
      </c>
      <c r="M532" s="11">
        <f t="shared" si="66"/>
        <v>18093.099999999999</v>
      </c>
    </row>
    <row r="533" spans="1:13" hidden="1" x14ac:dyDescent="0.25">
      <c r="A533" s="21" t="s">
        <v>12</v>
      </c>
      <c r="B533" s="7">
        <v>44985</v>
      </c>
      <c r="C533" s="12">
        <v>78454</v>
      </c>
      <c r="D533" s="8" t="s">
        <v>13</v>
      </c>
      <c r="E533" s="9" t="s">
        <v>14</v>
      </c>
      <c r="F533" s="9">
        <v>21</v>
      </c>
      <c r="G533" s="9">
        <v>0</v>
      </c>
      <c r="H533" s="10">
        <v>1735</v>
      </c>
      <c r="I533" s="10">
        <v>1735</v>
      </c>
      <c r="J533" s="10">
        <f t="shared" si="63"/>
        <v>36435</v>
      </c>
      <c r="K533" s="22">
        <v>0</v>
      </c>
      <c r="L533" s="4">
        <f t="shared" si="65"/>
        <v>36435</v>
      </c>
      <c r="M533" s="11">
        <f t="shared" si="66"/>
        <v>0</v>
      </c>
    </row>
    <row r="534" spans="1:13" hidden="1" x14ac:dyDescent="0.25">
      <c r="A534" s="21" t="s">
        <v>12</v>
      </c>
      <c r="B534" s="7">
        <v>44985</v>
      </c>
      <c r="C534" s="12">
        <v>78455</v>
      </c>
      <c r="D534" s="8" t="s">
        <v>13</v>
      </c>
      <c r="E534" s="9" t="s">
        <v>14</v>
      </c>
      <c r="F534" s="9">
        <v>11</v>
      </c>
      <c r="G534" s="9">
        <v>0</v>
      </c>
      <c r="H534" s="10">
        <v>1735</v>
      </c>
      <c r="I534" s="10">
        <v>1735</v>
      </c>
      <c r="J534" s="10">
        <f t="shared" si="63"/>
        <v>19085</v>
      </c>
      <c r="K534" s="22">
        <v>0</v>
      </c>
      <c r="L534" s="4">
        <f t="shared" si="65"/>
        <v>19085</v>
      </c>
      <c r="M534" s="11">
        <f t="shared" si="66"/>
        <v>0</v>
      </c>
    </row>
    <row r="535" spans="1:13" hidden="1" x14ac:dyDescent="0.25">
      <c r="A535" s="21" t="s">
        <v>12</v>
      </c>
      <c r="B535" s="7">
        <v>44985</v>
      </c>
      <c r="C535" s="12">
        <v>78456</v>
      </c>
      <c r="D535" s="8" t="s">
        <v>13</v>
      </c>
      <c r="E535" s="9" t="s">
        <v>33</v>
      </c>
      <c r="F535" s="9">
        <v>6</v>
      </c>
      <c r="G535" s="9">
        <v>6</v>
      </c>
      <c r="H535" s="10">
        <f>1735+264</f>
        <v>1999</v>
      </c>
      <c r="I535" s="10">
        <v>1735</v>
      </c>
      <c r="J535" s="10">
        <f t="shared" si="63"/>
        <v>11994</v>
      </c>
      <c r="K535" s="22">
        <v>0</v>
      </c>
      <c r="L535" s="4">
        <f t="shared" si="65"/>
        <v>11994</v>
      </c>
      <c r="M535" s="11">
        <f t="shared" si="66"/>
        <v>0</v>
      </c>
    </row>
    <row r="536" spans="1:13" hidden="1" x14ac:dyDescent="0.25">
      <c r="A536" s="21" t="s">
        <v>22</v>
      </c>
      <c r="B536" s="7">
        <v>44985</v>
      </c>
      <c r="C536" s="12">
        <v>78377</v>
      </c>
      <c r="D536" s="8" t="s">
        <v>13</v>
      </c>
      <c r="E536" s="9" t="s">
        <v>25</v>
      </c>
      <c r="F536" s="9">
        <v>5</v>
      </c>
      <c r="G536" s="9">
        <v>5</v>
      </c>
      <c r="H536" s="10">
        <v>2118</v>
      </c>
      <c r="I536" s="10">
        <v>1590</v>
      </c>
      <c r="J536" s="10">
        <f t="shared" si="63"/>
        <v>10590</v>
      </c>
      <c r="K536" s="22">
        <v>0</v>
      </c>
      <c r="L536" s="4">
        <f t="shared" si="65"/>
        <v>10590</v>
      </c>
      <c r="M536" s="11">
        <f t="shared" si="66"/>
        <v>0</v>
      </c>
    </row>
    <row r="537" spans="1:13" hidden="1" x14ac:dyDescent="0.25">
      <c r="A537" s="21" t="s">
        <v>22</v>
      </c>
      <c r="B537" s="7">
        <v>44985</v>
      </c>
      <c r="C537" s="12">
        <v>78384</v>
      </c>
      <c r="D537" s="8" t="s">
        <v>13</v>
      </c>
      <c r="E537" s="9" t="s">
        <v>15</v>
      </c>
      <c r="F537" s="9">
        <v>8</v>
      </c>
      <c r="G537" s="9">
        <v>0</v>
      </c>
      <c r="H537" s="10">
        <v>1590</v>
      </c>
      <c r="I537" s="10">
        <v>1590</v>
      </c>
      <c r="J537" s="10">
        <f t="shared" si="63"/>
        <v>12720</v>
      </c>
      <c r="K537" s="22">
        <v>0</v>
      </c>
      <c r="L537" s="4">
        <f t="shared" si="65"/>
        <v>12720</v>
      </c>
      <c r="M537" s="11">
        <f t="shared" si="66"/>
        <v>0</v>
      </c>
    </row>
    <row r="538" spans="1:13" hidden="1" x14ac:dyDescent="0.25">
      <c r="A538" s="21" t="s">
        <v>22</v>
      </c>
      <c r="B538" s="7">
        <v>44985</v>
      </c>
      <c r="C538" s="12">
        <v>78433</v>
      </c>
      <c r="D538" s="8" t="s">
        <v>13</v>
      </c>
      <c r="E538" s="9" t="s">
        <v>15</v>
      </c>
      <c r="F538" s="9">
        <v>5</v>
      </c>
      <c r="G538" s="9">
        <v>0</v>
      </c>
      <c r="H538" s="10">
        <v>1590</v>
      </c>
      <c r="I538" s="10">
        <v>1590</v>
      </c>
      <c r="J538" s="10">
        <f t="shared" si="63"/>
        <v>7950</v>
      </c>
      <c r="K538" s="22">
        <v>0</v>
      </c>
      <c r="L538" s="4">
        <f t="shared" si="65"/>
        <v>7950</v>
      </c>
      <c r="M538" s="11">
        <f t="shared" si="66"/>
        <v>0</v>
      </c>
    </row>
    <row r="539" spans="1:13" hidden="1" x14ac:dyDescent="0.25">
      <c r="A539" s="21" t="s">
        <v>22</v>
      </c>
      <c r="B539" s="7">
        <v>44985</v>
      </c>
      <c r="C539" s="12">
        <v>78378</v>
      </c>
      <c r="D539" s="8" t="s">
        <v>13</v>
      </c>
      <c r="E539" s="9" t="s">
        <v>14</v>
      </c>
      <c r="F539" s="9">
        <v>3</v>
      </c>
      <c r="G539" s="9">
        <v>0</v>
      </c>
      <c r="H539" s="10">
        <f>5605/3</f>
        <v>1868.3333333333333</v>
      </c>
      <c r="I539" s="10">
        <v>1735</v>
      </c>
      <c r="J539" s="10">
        <f t="shared" si="63"/>
        <v>5605</v>
      </c>
      <c r="K539" s="22">
        <v>0</v>
      </c>
      <c r="L539" s="4">
        <f t="shared" si="65"/>
        <v>5605</v>
      </c>
      <c r="M539" s="11">
        <f t="shared" si="66"/>
        <v>0</v>
      </c>
    </row>
    <row r="540" spans="1:13" hidden="1" x14ac:dyDescent="0.25">
      <c r="A540" s="21" t="s">
        <v>22</v>
      </c>
      <c r="B540" s="7">
        <v>44985</v>
      </c>
      <c r="C540" s="12">
        <v>78383</v>
      </c>
      <c r="D540" s="8" t="s">
        <v>13</v>
      </c>
      <c r="E540" s="9" t="s">
        <v>14</v>
      </c>
      <c r="F540" s="9">
        <v>19</v>
      </c>
      <c r="G540" s="9">
        <v>0</v>
      </c>
      <c r="H540" s="10">
        <v>1735</v>
      </c>
      <c r="I540" s="10">
        <v>1735</v>
      </c>
      <c r="J540" s="10">
        <f t="shared" si="63"/>
        <v>32965</v>
      </c>
      <c r="K540" s="22">
        <v>0</v>
      </c>
      <c r="L540" s="4">
        <f t="shared" si="65"/>
        <v>32965</v>
      </c>
      <c r="M540" s="11">
        <f t="shared" si="66"/>
        <v>0</v>
      </c>
    </row>
    <row r="541" spans="1:13" hidden="1" x14ac:dyDescent="0.25">
      <c r="A541" s="21" t="s">
        <v>22</v>
      </c>
      <c r="B541" s="7">
        <v>44985</v>
      </c>
      <c r="C541" s="12">
        <v>78431</v>
      </c>
      <c r="D541" s="8" t="s">
        <v>13</v>
      </c>
      <c r="E541" s="9" t="s">
        <v>15</v>
      </c>
      <c r="F541" s="9">
        <v>7</v>
      </c>
      <c r="G541" s="9">
        <v>0</v>
      </c>
      <c r="H541" s="10">
        <v>1590</v>
      </c>
      <c r="I541" s="10">
        <v>1590</v>
      </c>
      <c r="J541" s="10">
        <f t="shared" si="63"/>
        <v>11130</v>
      </c>
      <c r="K541" s="22">
        <v>0</v>
      </c>
      <c r="L541" s="4">
        <f t="shared" si="65"/>
        <v>11130</v>
      </c>
      <c r="M541" s="11">
        <f t="shared" si="66"/>
        <v>0</v>
      </c>
    </row>
    <row r="542" spans="1:13" hidden="1" x14ac:dyDescent="0.25">
      <c r="A542" s="21" t="s">
        <v>22</v>
      </c>
      <c r="B542" s="7">
        <v>44985</v>
      </c>
      <c r="C542" s="12">
        <v>78376</v>
      </c>
      <c r="D542" s="8" t="s">
        <v>13</v>
      </c>
      <c r="E542" s="9" t="s">
        <v>15</v>
      </c>
      <c r="F542" s="9">
        <v>6</v>
      </c>
      <c r="G542" s="9">
        <v>0</v>
      </c>
      <c r="H542" s="10">
        <v>1590</v>
      </c>
      <c r="I542" s="10">
        <v>1590</v>
      </c>
      <c r="J542" s="10">
        <f t="shared" si="63"/>
        <v>9540</v>
      </c>
      <c r="K542" s="22">
        <f t="shared" ref="K542:K551" si="67">+J542*0.16</f>
        <v>1526.4</v>
      </c>
      <c r="L542" s="4">
        <f t="shared" si="65"/>
        <v>0</v>
      </c>
      <c r="M542" s="11">
        <f t="shared" si="66"/>
        <v>11066.4</v>
      </c>
    </row>
    <row r="543" spans="1:13" ht="15.75" thickBot="1" x14ac:dyDescent="0.3">
      <c r="A543" s="21" t="s">
        <v>22</v>
      </c>
      <c r="B543" s="7">
        <v>44985</v>
      </c>
      <c r="C543" s="12">
        <v>78367</v>
      </c>
      <c r="D543" s="8" t="s">
        <v>31</v>
      </c>
      <c r="E543" s="9" t="s">
        <v>15</v>
      </c>
      <c r="F543" s="9">
        <v>4</v>
      </c>
      <c r="G543" s="9">
        <v>0</v>
      </c>
      <c r="H543" s="65">
        <f>6760/4</f>
        <v>1690</v>
      </c>
      <c r="I543" s="10">
        <v>1590</v>
      </c>
      <c r="J543" s="10">
        <f t="shared" si="63"/>
        <v>6760</v>
      </c>
      <c r="K543" s="22">
        <f t="shared" si="67"/>
        <v>1081.5999999999999</v>
      </c>
      <c r="L543" s="4">
        <f t="shared" si="65"/>
        <v>0</v>
      </c>
      <c r="M543" s="11">
        <f t="shared" si="66"/>
        <v>7841.6</v>
      </c>
    </row>
    <row r="544" spans="1:13" ht="15.75" hidden="1" thickBot="1" x14ac:dyDescent="0.3">
      <c r="A544" s="21" t="s">
        <v>22</v>
      </c>
      <c r="B544" s="7">
        <v>44985</v>
      </c>
      <c r="C544" s="12">
        <v>78366</v>
      </c>
      <c r="D544" s="8" t="s">
        <v>21</v>
      </c>
      <c r="E544" s="9" t="s">
        <v>23</v>
      </c>
      <c r="F544" s="9">
        <v>5</v>
      </c>
      <c r="G544" s="9">
        <v>0</v>
      </c>
      <c r="H544" s="10">
        <v>1533</v>
      </c>
      <c r="I544" s="10">
        <v>1533</v>
      </c>
      <c r="J544" s="10">
        <f t="shared" si="63"/>
        <v>7665</v>
      </c>
      <c r="K544" s="22">
        <f t="shared" si="67"/>
        <v>1226.4000000000001</v>
      </c>
      <c r="L544" s="4">
        <f t="shared" si="65"/>
        <v>0</v>
      </c>
      <c r="M544" s="11">
        <f t="shared" si="66"/>
        <v>8891.4</v>
      </c>
    </row>
    <row r="545" spans="1:13" ht="15.75" hidden="1" thickBot="1" x14ac:dyDescent="0.3">
      <c r="A545" s="21" t="s">
        <v>22</v>
      </c>
      <c r="B545" s="7">
        <v>44985</v>
      </c>
      <c r="C545" s="12">
        <v>77978</v>
      </c>
      <c r="D545" s="8" t="s">
        <v>21</v>
      </c>
      <c r="E545" s="9" t="s">
        <v>15</v>
      </c>
      <c r="F545" s="9">
        <v>4</v>
      </c>
      <c r="G545" s="9">
        <v>0</v>
      </c>
      <c r="H545" s="10">
        <v>1555</v>
      </c>
      <c r="I545" s="10">
        <v>1555</v>
      </c>
      <c r="J545" s="10">
        <f t="shared" si="63"/>
        <v>6220</v>
      </c>
      <c r="K545" s="22">
        <f t="shared" si="67"/>
        <v>995.2</v>
      </c>
      <c r="L545" s="4">
        <f t="shared" si="65"/>
        <v>0</v>
      </c>
      <c r="M545" s="11">
        <f t="shared" si="66"/>
        <v>7215.2</v>
      </c>
    </row>
    <row r="546" spans="1:13" ht="15.75" hidden="1" thickBot="1" x14ac:dyDescent="0.3">
      <c r="A546" s="21" t="s">
        <v>22</v>
      </c>
      <c r="B546" s="7">
        <v>44985</v>
      </c>
      <c r="C546" s="12">
        <v>78289</v>
      </c>
      <c r="D546" s="8" t="s">
        <v>21</v>
      </c>
      <c r="E546" s="9" t="s">
        <v>15</v>
      </c>
      <c r="F546" s="9">
        <v>4</v>
      </c>
      <c r="G546" s="9">
        <v>0</v>
      </c>
      <c r="H546" s="10">
        <v>1555</v>
      </c>
      <c r="I546" s="10">
        <v>1555</v>
      </c>
      <c r="J546" s="10">
        <f t="shared" si="63"/>
        <v>6220</v>
      </c>
      <c r="K546" s="22">
        <f t="shared" si="67"/>
        <v>995.2</v>
      </c>
      <c r="L546" s="4">
        <f t="shared" si="65"/>
        <v>0</v>
      </c>
      <c r="M546" s="11">
        <f t="shared" si="66"/>
        <v>7215.2</v>
      </c>
    </row>
    <row r="547" spans="1:13" ht="15.75" hidden="1" thickBot="1" x14ac:dyDescent="0.3">
      <c r="A547" s="21" t="s">
        <v>24</v>
      </c>
      <c r="B547" s="7">
        <v>44985</v>
      </c>
      <c r="C547" s="12">
        <v>78282</v>
      </c>
      <c r="D547" s="8" t="s">
        <v>21</v>
      </c>
      <c r="E547" s="9" t="s">
        <v>15</v>
      </c>
      <c r="F547" s="9">
        <v>14</v>
      </c>
      <c r="G547" s="9">
        <v>0</v>
      </c>
      <c r="H547" s="10">
        <v>1555</v>
      </c>
      <c r="I547" s="10">
        <v>1555</v>
      </c>
      <c r="J547" s="10">
        <f t="shared" si="63"/>
        <v>21770</v>
      </c>
      <c r="K547" s="22">
        <f t="shared" si="67"/>
        <v>3483.2000000000003</v>
      </c>
      <c r="L547" s="4">
        <f t="shared" si="65"/>
        <v>0</v>
      </c>
      <c r="M547" s="11">
        <f t="shared" si="66"/>
        <v>25253.200000000001</v>
      </c>
    </row>
    <row r="548" spans="1:13" ht="15.75" hidden="1" thickBot="1" x14ac:dyDescent="0.3">
      <c r="A548" s="21" t="s">
        <v>24</v>
      </c>
      <c r="B548" s="7">
        <v>44985</v>
      </c>
      <c r="C548" s="12">
        <v>77786</v>
      </c>
      <c r="D548" s="8" t="s">
        <v>21</v>
      </c>
      <c r="E548" s="9" t="s">
        <v>26</v>
      </c>
      <c r="F548" s="9">
        <v>5</v>
      </c>
      <c r="G548" s="9">
        <v>0</v>
      </c>
      <c r="H548" s="10">
        <v>1366</v>
      </c>
      <c r="I548" s="10">
        <v>1366</v>
      </c>
      <c r="J548" s="10">
        <f t="shared" si="63"/>
        <v>6830</v>
      </c>
      <c r="K548" s="22">
        <f t="shared" si="67"/>
        <v>1092.8</v>
      </c>
      <c r="L548" s="4">
        <f t="shared" si="65"/>
        <v>0</v>
      </c>
      <c r="M548" s="11">
        <f t="shared" si="66"/>
        <v>7922.8</v>
      </c>
    </row>
    <row r="549" spans="1:13" ht="15.75" hidden="1" thickBot="1" x14ac:dyDescent="0.3">
      <c r="A549" s="21" t="s">
        <v>24</v>
      </c>
      <c r="B549" s="7">
        <v>44985</v>
      </c>
      <c r="C549" s="12">
        <v>78373</v>
      </c>
      <c r="D549" s="8" t="s">
        <v>30</v>
      </c>
      <c r="E549" s="9" t="s">
        <v>15</v>
      </c>
      <c r="F549" s="9">
        <v>4.5</v>
      </c>
      <c r="G549" s="9">
        <v>0</v>
      </c>
      <c r="H549" s="10">
        <v>1590</v>
      </c>
      <c r="I549" s="10">
        <v>1590</v>
      </c>
      <c r="J549" s="10">
        <f t="shared" si="63"/>
        <v>7155</v>
      </c>
      <c r="K549" s="22">
        <f t="shared" si="67"/>
        <v>1144.8</v>
      </c>
      <c r="L549" s="4">
        <f t="shared" si="65"/>
        <v>0</v>
      </c>
      <c r="M549" s="11">
        <f t="shared" si="66"/>
        <v>8299.7999999999993</v>
      </c>
    </row>
    <row r="550" spans="1:13" ht="15.75" hidden="1" thickBot="1" x14ac:dyDescent="0.3">
      <c r="A550" s="21" t="s">
        <v>24</v>
      </c>
      <c r="B550" s="7">
        <v>44985</v>
      </c>
      <c r="C550" s="12">
        <v>78375</v>
      </c>
      <c r="D550" s="8" t="s">
        <v>13</v>
      </c>
      <c r="E550" s="9" t="s">
        <v>15</v>
      </c>
      <c r="F550" s="9">
        <v>6</v>
      </c>
      <c r="G550" s="9">
        <v>0</v>
      </c>
      <c r="H550" s="10">
        <v>1590</v>
      </c>
      <c r="I550" s="10">
        <v>1590</v>
      </c>
      <c r="J550" s="10">
        <f t="shared" si="63"/>
        <v>9540</v>
      </c>
      <c r="K550" s="22">
        <f t="shared" si="67"/>
        <v>1526.4</v>
      </c>
      <c r="L550" s="4">
        <f t="shared" si="65"/>
        <v>0</v>
      </c>
      <c r="M550" s="11">
        <f t="shared" si="66"/>
        <v>11066.4</v>
      </c>
    </row>
    <row r="551" spans="1:13" ht="15.75" hidden="1" thickBot="1" x14ac:dyDescent="0.3">
      <c r="A551" s="21" t="s">
        <v>24</v>
      </c>
      <c r="B551" s="7">
        <v>44985</v>
      </c>
      <c r="C551" s="12">
        <v>78371</v>
      </c>
      <c r="D551" s="8" t="s">
        <v>13</v>
      </c>
      <c r="E551" s="9" t="s">
        <v>14</v>
      </c>
      <c r="F551" s="9">
        <v>22</v>
      </c>
      <c r="G551" s="9">
        <v>0</v>
      </c>
      <c r="H551" s="10">
        <v>1848</v>
      </c>
      <c r="I551" s="10">
        <v>1735</v>
      </c>
      <c r="J551" s="10">
        <f t="shared" si="63"/>
        <v>40656</v>
      </c>
      <c r="K551" s="22">
        <f t="shared" si="67"/>
        <v>6504.96</v>
      </c>
      <c r="L551" s="4">
        <f t="shared" si="65"/>
        <v>0</v>
      </c>
      <c r="M551" s="11">
        <f t="shared" si="66"/>
        <v>47160.959999999999</v>
      </c>
    </row>
    <row r="552" spans="1:13" ht="19.5" hidden="1" customHeight="1" thickBot="1" x14ac:dyDescent="0.3">
      <c r="A552" s="21" t="s">
        <v>24</v>
      </c>
      <c r="B552" s="7">
        <v>44985</v>
      </c>
      <c r="C552" s="12">
        <v>78369</v>
      </c>
      <c r="D552" s="8" t="s">
        <v>13</v>
      </c>
      <c r="E552" s="9" t="s">
        <v>25</v>
      </c>
      <c r="F552" s="9">
        <v>5</v>
      </c>
      <c r="G552" s="9">
        <v>5</v>
      </c>
      <c r="H552" s="10">
        <v>1854</v>
      </c>
      <c r="I552" s="10">
        <v>1590</v>
      </c>
      <c r="J552" s="10">
        <f t="shared" si="63"/>
        <v>9270</v>
      </c>
      <c r="K552" s="22">
        <v>0</v>
      </c>
      <c r="L552" s="4">
        <f t="shared" si="65"/>
        <v>9270</v>
      </c>
      <c r="M552" s="11">
        <f t="shared" si="66"/>
        <v>0</v>
      </c>
    </row>
    <row r="553" spans="1:13" ht="15" customHeight="1" thickBot="1" x14ac:dyDescent="0.3">
      <c r="A553" s="32"/>
      <c r="B553" s="33"/>
      <c r="C553" s="33"/>
      <c r="D553" s="34"/>
      <c r="E553" s="15"/>
      <c r="F553" s="5">
        <f>SUM(F11:F552)</f>
        <v>5823.5</v>
      </c>
      <c r="G553" s="5">
        <f>SUM(G11:G552)</f>
        <v>1103</v>
      </c>
      <c r="H553" s="6">
        <f>AVERAGE(H11:H552)</f>
        <v>1698.2746356167388</v>
      </c>
      <c r="I553" s="6">
        <f>AVERAGE(I11:I552)</f>
        <v>1608.1937269372693</v>
      </c>
      <c r="J553" s="6">
        <f>SUM(J11:J552)</f>
        <v>10159031.895000003</v>
      </c>
      <c r="K553" s="6">
        <f>SUM(K11:K552)</f>
        <v>922842.98720000032</v>
      </c>
      <c r="L553" s="6">
        <f>SUM(L11:L552)</f>
        <v>4375369.4749999996</v>
      </c>
      <c r="M553" s="6">
        <f>SUM(M11:M552)</f>
        <v>6706505.4072000105</v>
      </c>
    </row>
    <row r="554" spans="1:13" ht="15" customHeight="1" x14ac:dyDescent="0.25">
      <c r="L554" s="23"/>
    </row>
    <row r="555" spans="1:13" ht="15" customHeight="1" x14ac:dyDescent="0.25">
      <c r="J555" s="3"/>
      <c r="L555" s="23"/>
    </row>
  </sheetData>
  <autoFilter ref="A10:M553">
    <filterColumn colId="3">
      <filters blank="1">
        <filter val="GAMA"/>
      </filters>
    </filterColumn>
  </autoFilter>
  <pageMargins left="0.7" right="0.7" top="0.75" bottom="0.75" header="0.3" footer="0.3"/>
  <pageSetup scale="25" orientation="landscape" r:id="rId1"/>
  <rowBreaks count="5" manualBreakCount="5">
    <brk id="84" max="12" man="1"/>
    <brk id="191" max="12" man="1"/>
    <brk id="315" max="12" man="1"/>
    <brk id="356" max="12" man="1"/>
    <brk id="495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FEBRERO</vt:lpstr>
      <vt:lpstr>FEBRERO!Área_de_impresión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none</dc:creator>
  <cp:lastModifiedBy>Sistemas02</cp:lastModifiedBy>
  <cp:lastPrinted>2022-06-30T12:18:13Z</cp:lastPrinted>
  <dcterms:created xsi:type="dcterms:W3CDTF">2017-03-11T00:08:56Z</dcterms:created>
  <dcterms:modified xsi:type="dcterms:W3CDTF">2023-03-16T17:24:01Z</dcterms:modified>
</cp:coreProperties>
</file>