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02\Desktop\ventaexterna\"/>
    </mc:Choice>
  </mc:AlternateContent>
  <bookViews>
    <workbookView showHorizontalScroll="0" showVerticalScroll="0" xWindow="0" yWindow="0" windowWidth="28800" windowHeight="18000"/>
  </bookViews>
  <sheets>
    <sheet name="MARZO" sheetId="1" r:id="rId1"/>
  </sheets>
  <definedNames>
    <definedName name="_xlnm._FilterDatabase" localSheetId="0" hidden="1">MARZO!$A$2:$M$624</definedName>
    <definedName name="_xlnm.Print_Area" localSheetId="0">MARZO!$A$2:$M$624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18" i="1" l="1"/>
  <c r="J618" i="1"/>
  <c r="L618" i="1" s="1"/>
  <c r="M617" i="1"/>
  <c r="J617" i="1"/>
  <c r="L617" i="1" s="1"/>
  <c r="M616" i="1"/>
  <c r="J616" i="1"/>
  <c r="L616" i="1" s="1"/>
  <c r="J591" i="1"/>
  <c r="K591" i="1" s="1"/>
  <c r="J599" i="1"/>
  <c r="K599" i="1" s="1"/>
  <c r="J601" i="1"/>
  <c r="K601" i="1" s="1"/>
  <c r="J598" i="1"/>
  <c r="K598" i="1" s="1"/>
  <c r="J600" i="1"/>
  <c r="K600" i="1" s="1"/>
  <c r="J605" i="1"/>
  <c r="K605" i="1" s="1"/>
  <c r="J602" i="1"/>
  <c r="K602" i="1" s="1"/>
  <c r="M597" i="1"/>
  <c r="J597" i="1"/>
  <c r="L597" i="1" s="1"/>
  <c r="M592" i="1"/>
  <c r="J592" i="1"/>
  <c r="L592" i="1" s="1"/>
  <c r="M615" i="1"/>
  <c r="J615" i="1"/>
  <c r="L615" i="1" s="1"/>
  <c r="M595" i="1"/>
  <c r="J595" i="1"/>
  <c r="L595" i="1" s="1"/>
  <c r="M614" i="1"/>
  <c r="J614" i="1"/>
  <c r="L614" i="1" s="1"/>
  <c r="L591" i="1" l="1"/>
  <c r="M591" i="1" s="1"/>
  <c r="L598" i="1"/>
  <c r="M598" i="1" s="1"/>
  <c r="L600" i="1"/>
  <c r="M600" i="1" s="1"/>
  <c r="L602" i="1"/>
  <c r="M602" i="1" s="1"/>
  <c r="L601" i="1"/>
  <c r="M601" i="1" s="1"/>
  <c r="L605" i="1"/>
  <c r="M605" i="1" s="1"/>
  <c r="L599" i="1"/>
  <c r="M599" i="1" s="1"/>
  <c r="H593" i="1"/>
  <c r="J593" i="1" s="1"/>
  <c r="K593" i="1" s="1"/>
  <c r="H594" i="1"/>
  <c r="J594" i="1" s="1"/>
  <c r="K594" i="1" s="1"/>
  <c r="J619" i="1"/>
  <c r="K619" i="1" s="1"/>
  <c r="J620" i="1"/>
  <c r="J621" i="1"/>
  <c r="J622" i="1"/>
  <c r="J623" i="1"/>
  <c r="J596" i="1"/>
  <c r="K596" i="1" s="1"/>
  <c r="J624" i="1"/>
  <c r="L624" i="1" l="1"/>
  <c r="M624" i="1"/>
  <c r="L596" i="1"/>
  <c r="M596" i="1" s="1"/>
  <c r="L623" i="1"/>
  <c r="M623" i="1"/>
  <c r="L593" i="1"/>
  <c r="M593" i="1" s="1"/>
  <c r="L594" i="1"/>
  <c r="M594" i="1" s="1"/>
  <c r="L622" i="1"/>
  <c r="M622" i="1" s="1"/>
  <c r="L621" i="1"/>
  <c r="M621" i="1" s="1"/>
  <c r="L620" i="1"/>
  <c r="M620" i="1"/>
  <c r="L619" i="1"/>
  <c r="M619" i="1" s="1"/>
  <c r="J578" i="1" l="1"/>
  <c r="K578" i="1" s="1"/>
  <c r="J577" i="1"/>
  <c r="K577" i="1" s="1"/>
  <c r="J590" i="1"/>
  <c r="K590" i="1" s="1"/>
  <c r="M604" i="1"/>
  <c r="J604" i="1"/>
  <c r="L604" i="1" s="1"/>
  <c r="M603" i="1"/>
  <c r="J603" i="1"/>
  <c r="L603" i="1" s="1"/>
  <c r="M583" i="1"/>
  <c r="H583" i="1"/>
  <c r="J583" i="1" s="1"/>
  <c r="L583" i="1" s="1"/>
  <c r="M582" i="1"/>
  <c r="J582" i="1"/>
  <c r="L582" i="1" s="1"/>
  <c r="M584" i="1"/>
  <c r="J584" i="1"/>
  <c r="L584" i="1" s="1"/>
  <c r="M589" i="1"/>
  <c r="J589" i="1"/>
  <c r="L589" i="1" s="1"/>
  <c r="L590" i="1" l="1"/>
  <c r="M590" i="1" s="1"/>
  <c r="L577" i="1"/>
  <c r="M577" i="1" s="1"/>
  <c r="L578" i="1"/>
  <c r="M578" i="1" s="1"/>
  <c r="H612" i="1" l="1"/>
  <c r="H611" i="1"/>
  <c r="H610" i="1"/>
  <c r="H608" i="1"/>
  <c r="H579" i="1"/>
  <c r="H580" i="1"/>
  <c r="H607" i="1"/>
  <c r="H517" i="1"/>
  <c r="H518" i="1"/>
  <c r="J559" i="1" l="1"/>
  <c r="K559" i="1" s="1"/>
  <c r="J538" i="1"/>
  <c r="K538" i="1" s="1"/>
  <c r="J552" i="1"/>
  <c r="K552" i="1" s="1"/>
  <c r="J553" i="1"/>
  <c r="K553" i="1" s="1"/>
  <c r="J549" i="1"/>
  <c r="K549" i="1" s="1"/>
  <c r="J554" i="1"/>
  <c r="K554" i="1" s="1"/>
  <c r="J550" i="1"/>
  <c r="K550" i="1" s="1"/>
  <c r="J548" i="1"/>
  <c r="K548" i="1" s="1"/>
  <c r="M556" i="1"/>
  <c r="J556" i="1"/>
  <c r="L556" i="1" s="1"/>
  <c r="M560" i="1"/>
  <c r="J560" i="1"/>
  <c r="L560" i="1" s="1"/>
  <c r="M558" i="1"/>
  <c r="J558" i="1"/>
  <c r="L558" i="1" s="1"/>
  <c r="M557" i="1"/>
  <c r="J557" i="1"/>
  <c r="L557" i="1" s="1"/>
  <c r="L550" i="1" l="1"/>
  <c r="M550" i="1" s="1"/>
  <c r="L548" i="1"/>
  <c r="M548" i="1" s="1"/>
  <c r="L554" i="1"/>
  <c r="M554" i="1" s="1"/>
  <c r="L538" i="1"/>
  <c r="M538" i="1" s="1"/>
  <c r="L553" i="1"/>
  <c r="M553" i="1" s="1"/>
  <c r="L552" i="1"/>
  <c r="M552" i="1" s="1"/>
  <c r="L549" i="1"/>
  <c r="M549" i="1" s="1"/>
  <c r="L559" i="1"/>
  <c r="M559" i="1" s="1"/>
  <c r="H544" i="1"/>
  <c r="H543" i="1"/>
  <c r="H585" i="1"/>
  <c r="H587" i="1"/>
  <c r="H588" i="1"/>
  <c r="J541" i="1" l="1"/>
  <c r="K541" i="1" s="1"/>
  <c r="L541" i="1" s="1"/>
  <c r="M541" i="1" s="1"/>
  <c r="J542" i="1"/>
  <c r="K542" i="1" s="1"/>
  <c r="M534" i="1"/>
  <c r="J534" i="1"/>
  <c r="L534" i="1" s="1"/>
  <c r="M539" i="1"/>
  <c r="J539" i="1"/>
  <c r="L539" i="1" s="1"/>
  <c r="M540" i="1"/>
  <c r="J540" i="1"/>
  <c r="L540" i="1" s="1"/>
  <c r="M535" i="1"/>
  <c r="J535" i="1"/>
  <c r="L535" i="1" s="1"/>
  <c r="H574" i="1"/>
  <c r="H572" i="1"/>
  <c r="H571" i="1"/>
  <c r="H551" i="1"/>
  <c r="H447" i="1"/>
  <c r="M555" i="1"/>
  <c r="J555" i="1"/>
  <c r="L555" i="1" s="1"/>
  <c r="H528" i="1"/>
  <c r="J528" i="1" s="1"/>
  <c r="K528" i="1" s="1"/>
  <c r="J519" i="1"/>
  <c r="K519" i="1" s="1"/>
  <c r="J526" i="1"/>
  <c r="K526" i="1" s="1"/>
  <c r="J524" i="1"/>
  <c r="K524" i="1" s="1"/>
  <c r="J520" i="1"/>
  <c r="K520" i="1" s="1"/>
  <c r="J525" i="1"/>
  <c r="K525" i="1" s="1"/>
  <c r="L525" i="1" s="1"/>
  <c r="J522" i="1"/>
  <c r="K522" i="1" s="1"/>
  <c r="J521" i="1"/>
  <c r="K521" i="1" s="1"/>
  <c r="J523" i="1"/>
  <c r="K523" i="1" s="1"/>
  <c r="J501" i="1"/>
  <c r="K501" i="1" s="1"/>
  <c r="J533" i="1"/>
  <c r="K533" i="1" s="1"/>
  <c r="M511" i="1"/>
  <c r="J511" i="1"/>
  <c r="L511" i="1" s="1"/>
  <c r="M513" i="1"/>
  <c r="J513" i="1"/>
  <c r="L513" i="1" s="1"/>
  <c r="M536" i="1"/>
  <c r="J536" i="1"/>
  <c r="L536" i="1" s="1"/>
  <c r="M516" i="1"/>
  <c r="J516" i="1"/>
  <c r="L516" i="1" s="1"/>
  <c r="M514" i="1"/>
  <c r="J514" i="1"/>
  <c r="L514" i="1" s="1"/>
  <c r="M515" i="1"/>
  <c r="J515" i="1"/>
  <c r="L515" i="1" s="1"/>
  <c r="H565" i="1"/>
  <c r="H564" i="1"/>
  <c r="H562" i="1"/>
  <c r="H561" i="1"/>
  <c r="H446" i="1"/>
  <c r="H569" i="1"/>
  <c r="J508" i="1"/>
  <c r="K508" i="1" s="1"/>
  <c r="J507" i="1"/>
  <c r="K507" i="1" s="1"/>
  <c r="J500" i="1"/>
  <c r="K500" i="1" s="1"/>
  <c r="J502" i="1"/>
  <c r="K502" i="1" s="1"/>
  <c r="J495" i="1"/>
  <c r="K495" i="1" s="1"/>
  <c r="J503" i="1"/>
  <c r="K503" i="1" s="1"/>
  <c r="J492" i="1"/>
  <c r="K492" i="1" s="1"/>
  <c r="J487" i="1"/>
  <c r="K487" i="1" s="1"/>
  <c r="J483" i="1"/>
  <c r="K483" i="1" s="1"/>
  <c r="M486" i="1"/>
  <c r="J486" i="1"/>
  <c r="L486" i="1" s="1"/>
  <c r="M506" i="1"/>
  <c r="J506" i="1"/>
  <c r="L506" i="1" s="1"/>
  <c r="M510" i="1"/>
  <c r="J510" i="1"/>
  <c r="L510" i="1" s="1"/>
  <c r="M509" i="1"/>
  <c r="J509" i="1"/>
  <c r="L509" i="1" s="1"/>
  <c r="L524" i="1" l="1"/>
  <c r="M524" i="1" s="1"/>
  <c r="L521" i="1"/>
  <c r="M521" i="1" s="1"/>
  <c r="M525" i="1"/>
  <c r="L501" i="1"/>
  <c r="M501" i="1" s="1"/>
  <c r="L519" i="1"/>
  <c r="M519" i="1" s="1"/>
  <c r="L542" i="1"/>
  <c r="M542" i="1" s="1"/>
  <c r="L533" i="1"/>
  <c r="M533" i="1" s="1"/>
  <c r="L522" i="1"/>
  <c r="M522" i="1" s="1"/>
  <c r="L526" i="1"/>
  <c r="M526" i="1" s="1"/>
  <c r="L523" i="1"/>
  <c r="M523" i="1" s="1"/>
  <c r="L520" i="1"/>
  <c r="M520" i="1" s="1"/>
  <c r="L528" i="1"/>
  <c r="M528" i="1" s="1"/>
  <c r="L492" i="1"/>
  <c r="M492" i="1" s="1"/>
  <c r="L502" i="1"/>
  <c r="M502" i="1" s="1"/>
  <c r="L503" i="1"/>
  <c r="M503" i="1" s="1"/>
  <c r="L500" i="1"/>
  <c r="M500" i="1" s="1"/>
  <c r="L487" i="1"/>
  <c r="M487" i="1" s="1"/>
  <c r="L507" i="1"/>
  <c r="M507" i="1" s="1"/>
  <c r="L495" i="1"/>
  <c r="M495" i="1" s="1"/>
  <c r="L483" i="1"/>
  <c r="M483" i="1" s="1"/>
  <c r="L508" i="1"/>
  <c r="M508" i="1" s="1"/>
  <c r="H527" i="1" l="1"/>
  <c r="H414" i="1"/>
  <c r="H471" i="1"/>
  <c r="H470" i="1"/>
  <c r="H329" i="1"/>
  <c r="H368" i="1"/>
  <c r="H363" i="1"/>
  <c r="H445" i="1"/>
  <c r="H482" i="1" l="1"/>
  <c r="J482" i="1" s="1"/>
  <c r="K482" i="1" s="1"/>
  <c r="J469" i="1"/>
  <c r="K469" i="1" s="1"/>
  <c r="H467" i="1"/>
  <c r="J467" i="1" s="1"/>
  <c r="K467" i="1" s="1"/>
  <c r="J466" i="1"/>
  <c r="K466" i="1" s="1"/>
  <c r="L466" i="1" s="1"/>
  <c r="J468" i="1"/>
  <c r="K468" i="1" s="1"/>
  <c r="J472" i="1"/>
  <c r="K472" i="1" s="1"/>
  <c r="J481" i="1"/>
  <c r="K481" i="1" s="1"/>
  <c r="J450" i="1"/>
  <c r="K450" i="1" s="1"/>
  <c r="M465" i="1"/>
  <c r="J465" i="1"/>
  <c r="L465" i="1" s="1"/>
  <c r="M386" i="1"/>
  <c r="J386" i="1"/>
  <c r="L386" i="1" s="1"/>
  <c r="M485" i="1"/>
  <c r="H485" i="1"/>
  <c r="J485" i="1" s="1"/>
  <c r="L485" i="1" s="1"/>
  <c r="M475" i="1"/>
  <c r="J475" i="1"/>
  <c r="L475" i="1" s="1"/>
  <c r="M464" i="1"/>
  <c r="J464" i="1"/>
  <c r="L464" i="1" s="1"/>
  <c r="M505" i="1"/>
  <c r="J505" i="1"/>
  <c r="L505" i="1" s="1"/>
  <c r="L481" i="1" l="1"/>
  <c r="M481" i="1" s="1"/>
  <c r="L472" i="1"/>
  <c r="M472" i="1" s="1"/>
  <c r="L468" i="1"/>
  <c r="M468" i="1" s="1"/>
  <c r="L450" i="1"/>
  <c r="M450" i="1" s="1"/>
  <c r="M466" i="1"/>
  <c r="L482" i="1"/>
  <c r="M482" i="1" s="1"/>
  <c r="L467" i="1"/>
  <c r="M467" i="1" s="1"/>
  <c r="L469" i="1"/>
  <c r="M469" i="1" s="1"/>
  <c r="H497" i="1"/>
  <c r="H496" i="1"/>
  <c r="H489" i="1"/>
  <c r="H413" i="1"/>
  <c r="J443" i="1" l="1"/>
  <c r="K443" i="1" s="1"/>
  <c r="J449" i="1"/>
  <c r="K449" i="1" s="1"/>
  <c r="J452" i="1"/>
  <c r="K452" i="1" s="1"/>
  <c r="J453" i="1"/>
  <c r="K453" i="1" s="1"/>
  <c r="J451" i="1"/>
  <c r="K451" i="1" s="1"/>
  <c r="J442" i="1"/>
  <c r="K442" i="1" s="1"/>
  <c r="M448" i="1"/>
  <c r="J448" i="1"/>
  <c r="L448" i="1" s="1"/>
  <c r="M462" i="1"/>
  <c r="J462" i="1"/>
  <c r="L462" i="1" s="1"/>
  <c r="M439" i="1"/>
  <c r="J439" i="1"/>
  <c r="L439" i="1" s="1"/>
  <c r="L442" i="1" l="1"/>
  <c r="M442" i="1" s="1"/>
  <c r="L449" i="1"/>
  <c r="M449" i="1" s="1"/>
  <c r="L451" i="1"/>
  <c r="M451" i="1" s="1"/>
  <c r="L443" i="1"/>
  <c r="M443" i="1" s="1"/>
  <c r="L453" i="1"/>
  <c r="M453" i="1" s="1"/>
  <c r="L452" i="1"/>
  <c r="M452" i="1" s="1"/>
  <c r="H441" i="1" l="1"/>
  <c r="H387" i="1"/>
  <c r="H444" i="1"/>
  <c r="J409" i="1" l="1"/>
  <c r="K409" i="1" s="1"/>
  <c r="J411" i="1"/>
  <c r="K411" i="1" s="1"/>
  <c r="J418" i="1"/>
  <c r="K418" i="1" s="1"/>
  <c r="J417" i="1"/>
  <c r="K417" i="1" s="1"/>
  <c r="J416" i="1"/>
  <c r="K416" i="1" s="1"/>
  <c r="J415" i="1"/>
  <c r="K415" i="1" s="1"/>
  <c r="J406" i="1"/>
  <c r="K406" i="1" s="1"/>
  <c r="J410" i="1"/>
  <c r="K410" i="1" s="1"/>
  <c r="H437" i="1"/>
  <c r="J437" i="1" s="1"/>
  <c r="K437" i="1" s="1"/>
  <c r="M438" i="1"/>
  <c r="J438" i="1"/>
  <c r="L438" i="1" s="1"/>
  <c r="M440" i="1"/>
  <c r="J440" i="1"/>
  <c r="L440" i="1" s="1"/>
  <c r="M412" i="1"/>
  <c r="J412" i="1"/>
  <c r="L412" i="1" s="1"/>
  <c r="M408" i="1"/>
  <c r="J408" i="1"/>
  <c r="L408" i="1" s="1"/>
  <c r="L410" i="1" l="1"/>
  <c r="M410" i="1" s="1"/>
  <c r="L406" i="1"/>
  <c r="M406" i="1" s="1"/>
  <c r="L415" i="1"/>
  <c r="M415" i="1" s="1"/>
  <c r="L416" i="1"/>
  <c r="M416" i="1" s="1"/>
  <c r="L417" i="1"/>
  <c r="M417" i="1" s="1"/>
  <c r="L418" i="1"/>
  <c r="M418" i="1" s="1"/>
  <c r="L411" i="1"/>
  <c r="M411" i="1" s="1"/>
  <c r="L437" i="1"/>
  <c r="M437" i="1" s="1"/>
  <c r="L409" i="1"/>
  <c r="M409" i="1" s="1"/>
  <c r="H461" i="1" l="1"/>
  <c r="H364" i="1"/>
  <c r="H365" i="1"/>
  <c r="H456" i="1"/>
  <c r="M357" i="1" l="1"/>
  <c r="J357" i="1"/>
  <c r="L357" i="1" s="1"/>
  <c r="M358" i="1"/>
  <c r="J358" i="1"/>
  <c r="L358" i="1" s="1"/>
  <c r="H435" i="1" l="1"/>
  <c r="H432" i="1"/>
  <c r="H404" i="1"/>
  <c r="H405" i="1"/>
  <c r="H431" i="1"/>
  <c r="J362" i="1"/>
  <c r="K362" i="1" s="1"/>
  <c r="J398" i="1"/>
  <c r="K398" i="1" s="1"/>
  <c r="J370" i="1"/>
  <c r="K370" i="1" s="1"/>
  <c r="J401" i="1"/>
  <c r="K401" i="1" s="1"/>
  <c r="J399" i="1"/>
  <c r="K399" i="1" s="1"/>
  <c r="J400" i="1"/>
  <c r="K400" i="1" s="1"/>
  <c r="J255" i="1"/>
  <c r="K255" i="1" s="1"/>
  <c r="J372" i="1"/>
  <c r="K372" i="1" s="1"/>
  <c r="J403" i="1"/>
  <c r="K403" i="1" s="1"/>
  <c r="J397" i="1"/>
  <c r="K397" i="1" s="1"/>
  <c r="M390" i="1"/>
  <c r="J390" i="1"/>
  <c r="L390" i="1" s="1"/>
  <c r="L255" i="1" l="1"/>
  <c r="M255" i="1" s="1"/>
  <c r="L399" i="1"/>
  <c r="M399" i="1" s="1"/>
  <c r="L397" i="1"/>
  <c r="M397" i="1" s="1"/>
  <c r="L401" i="1"/>
  <c r="M401" i="1" s="1"/>
  <c r="L403" i="1"/>
  <c r="M403" i="1" s="1"/>
  <c r="L370" i="1"/>
  <c r="M370" i="1" s="1"/>
  <c r="L398" i="1"/>
  <c r="M398" i="1" s="1"/>
  <c r="L362" i="1"/>
  <c r="M362" i="1" s="1"/>
  <c r="L372" i="1"/>
  <c r="M372" i="1" s="1"/>
  <c r="L400" i="1"/>
  <c r="M400" i="1" s="1"/>
  <c r="H385" i="1" l="1"/>
  <c r="H428" i="1"/>
  <c r="H422" i="1"/>
  <c r="H423" i="1"/>
  <c r="H420" i="1"/>
  <c r="H185" i="1"/>
  <c r="H389" i="1"/>
  <c r="M391" i="1"/>
  <c r="H391" i="1"/>
  <c r="J391" i="1" s="1"/>
  <c r="L391" i="1" s="1"/>
  <c r="H383" i="1"/>
  <c r="J383" i="1" s="1"/>
  <c r="K383" i="1" s="1"/>
  <c r="J339" i="1"/>
  <c r="K339" i="1" s="1"/>
  <c r="J361" i="1"/>
  <c r="K361" i="1" s="1"/>
  <c r="J373" i="1"/>
  <c r="K373" i="1" s="1"/>
  <c r="J369" i="1"/>
  <c r="K369" i="1" s="1"/>
  <c r="J371" i="1"/>
  <c r="K371" i="1" s="1"/>
  <c r="J277" i="1"/>
  <c r="K277" i="1" s="1"/>
  <c r="J334" i="1"/>
  <c r="K334" i="1" s="1"/>
  <c r="J328" i="1"/>
  <c r="K328" i="1" s="1"/>
  <c r="L383" i="1" l="1"/>
  <c r="M383" i="1" s="1"/>
  <c r="L328" i="1"/>
  <c r="M328" i="1" s="1"/>
  <c r="L334" i="1"/>
  <c r="M334" i="1" s="1"/>
  <c r="L277" i="1"/>
  <c r="M277" i="1" s="1"/>
  <c r="L371" i="1"/>
  <c r="M371" i="1" s="1"/>
  <c r="L369" i="1"/>
  <c r="M369" i="1" s="1"/>
  <c r="L373" i="1"/>
  <c r="M373" i="1" s="1"/>
  <c r="L361" i="1"/>
  <c r="M361" i="1" s="1"/>
  <c r="L339" i="1"/>
  <c r="M339" i="1" s="1"/>
  <c r="H382" i="1"/>
  <c r="H395" i="1"/>
  <c r="H46" i="1"/>
  <c r="H393" i="1"/>
  <c r="H392" i="1"/>
  <c r="J360" i="1" l="1"/>
  <c r="K360" i="1" s="1"/>
  <c r="J355" i="1"/>
  <c r="K355" i="1" s="1"/>
  <c r="H305" i="1"/>
  <c r="L360" i="1" l="1"/>
  <c r="M360" i="1" s="1"/>
  <c r="L355" i="1"/>
  <c r="M355" i="1" s="1"/>
  <c r="M384" i="1" l="1"/>
  <c r="J384" i="1"/>
  <c r="L384" i="1" s="1"/>
  <c r="M322" i="1"/>
  <c r="J322" i="1"/>
  <c r="L322" i="1" s="1"/>
  <c r="M352" i="1"/>
  <c r="J352" i="1"/>
  <c r="L352" i="1" s="1"/>
  <c r="M337" i="1"/>
  <c r="J337" i="1"/>
  <c r="L337" i="1" s="1"/>
  <c r="H375" i="1" l="1"/>
  <c r="H379" i="1"/>
  <c r="H308" i="1"/>
  <c r="H307" i="1"/>
  <c r="H108" i="1"/>
  <c r="H252" i="1"/>
  <c r="H581" i="1"/>
  <c r="H186" i="1"/>
  <c r="J343" i="1" l="1"/>
  <c r="K343" i="1" s="1"/>
  <c r="J317" i="1"/>
  <c r="K317" i="1" s="1"/>
  <c r="J316" i="1"/>
  <c r="K316" i="1" s="1"/>
  <c r="J278" i="1"/>
  <c r="K278" i="1" s="1"/>
  <c r="J310" i="1"/>
  <c r="K310" i="1" s="1"/>
  <c r="J311" i="1"/>
  <c r="K311" i="1" s="1"/>
  <c r="J238" i="1"/>
  <c r="K238" i="1" s="1"/>
  <c r="J239" i="1"/>
  <c r="K239" i="1" s="1"/>
  <c r="J312" i="1"/>
  <c r="K312" i="1" s="1"/>
  <c r="J313" i="1"/>
  <c r="K313" i="1" s="1"/>
  <c r="J314" i="1"/>
  <c r="K314" i="1" s="1"/>
  <c r="J281" i="1"/>
  <c r="K281" i="1" s="1"/>
  <c r="M318" i="1"/>
  <c r="J318" i="1"/>
  <c r="L318" i="1" s="1"/>
  <c r="J320" i="1"/>
  <c r="K320" i="1" s="1"/>
  <c r="L320" i="1" s="1"/>
  <c r="M320" i="1" s="1"/>
  <c r="M321" i="1"/>
  <c r="J321" i="1"/>
  <c r="L321" i="1" s="1"/>
  <c r="M315" i="1"/>
  <c r="J315" i="1"/>
  <c r="L315" i="1" s="1"/>
  <c r="L281" i="1" l="1"/>
  <c r="M281" i="1" s="1"/>
  <c r="L239" i="1"/>
  <c r="M239" i="1" s="1"/>
  <c r="L278" i="1"/>
  <c r="M278" i="1" s="1"/>
  <c r="L314" i="1"/>
  <c r="M314" i="1" s="1"/>
  <c r="L238" i="1"/>
  <c r="M238" i="1" s="1"/>
  <c r="L316" i="1"/>
  <c r="M316" i="1" s="1"/>
  <c r="L313" i="1"/>
  <c r="M313" i="1" s="1"/>
  <c r="L311" i="1"/>
  <c r="M311" i="1" s="1"/>
  <c r="L317" i="1"/>
  <c r="M317" i="1" s="1"/>
  <c r="L312" i="1"/>
  <c r="M312" i="1" s="1"/>
  <c r="L310" i="1"/>
  <c r="M310" i="1" s="1"/>
  <c r="L343" i="1"/>
  <c r="M343" i="1" s="1"/>
  <c r="H284" i="1"/>
  <c r="H344" i="1"/>
  <c r="H346" i="1"/>
  <c r="J276" i="1" l="1"/>
  <c r="K276" i="1" s="1"/>
  <c r="J254" i="1"/>
  <c r="K254" i="1" s="1"/>
  <c r="J256" i="1"/>
  <c r="K256" i="1" s="1"/>
  <c r="J279" i="1"/>
  <c r="K279" i="1" s="1"/>
  <c r="J282" i="1"/>
  <c r="K282" i="1" s="1"/>
  <c r="J274" i="1"/>
  <c r="K274" i="1" s="1"/>
  <c r="H303" i="1"/>
  <c r="J303" i="1" s="1"/>
  <c r="K303" i="1" s="1"/>
  <c r="H245" i="1"/>
  <c r="J245" i="1" s="1"/>
  <c r="K245" i="1" s="1"/>
  <c r="M286" i="1"/>
  <c r="J286" i="1"/>
  <c r="L286" i="1" s="1"/>
  <c r="M285" i="1"/>
  <c r="J285" i="1"/>
  <c r="L285" i="1" s="1"/>
  <c r="L256" i="1" l="1"/>
  <c r="M256" i="1" s="1"/>
  <c r="L279" i="1"/>
  <c r="M279" i="1" s="1"/>
  <c r="L303" i="1"/>
  <c r="M303" i="1" s="1"/>
  <c r="L274" i="1"/>
  <c r="M274" i="1" s="1"/>
  <c r="L254" i="1"/>
  <c r="M254" i="1" s="1"/>
  <c r="L282" i="1"/>
  <c r="M282" i="1" s="1"/>
  <c r="L276" i="1"/>
  <c r="M276" i="1" s="1"/>
  <c r="L245" i="1"/>
  <c r="M245" i="1" s="1"/>
  <c r="H323" i="1"/>
  <c r="H324" i="1"/>
  <c r="H325" i="1"/>
  <c r="M294" i="1" l="1"/>
  <c r="J294" i="1"/>
  <c r="L294" i="1" s="1"/>
  <c r="J273" i="1"/>
  <c r="K273" i="1" s="1"/>
  <c r="H298" i="1"/>
  <c r="H297" i="1"/>
  <c r="H296" i="1"/>
  <c r="H223" i="1"/>
  <c r="H299" i="1"/>
  <c r="J249" i="1"/>
  <c r="K249" i="1" s="1"/>
  <c r="J261" i="1"/>
  <c r="K261" i="1" s="1"/>
  <c r="J262" i="1"/>
  <c r="K262" i="1" s="1"/>
  <c r="J257" i="1"/>
  <c r="K257" i="1" s="1"/>
  <c r="J253" i="1"/>
  <c r="K253" i="1" s="1"/>
  <c r="M264" i="1"/>
  <c r="J264" i="1"/>
  <c r="L264" i="1" s="1"/>
  <c r="M247" i="1"/>
  <c r="J247" i="1"/>
  <c r="L247" i="1" s="1"/>
  <c r="M246" i="1"/>
  <c r="J246" i="1"/>
  <c r="L246" i="1" s="1"/>
  <c r="M263" i="1"/>
  <c r="J263" i="1"/>
  <c r="L263" i="1" s="1"/>
  <c r="L273" i="1" l="1"/>
  <c r="M273" i="1" s="1"/>
  <c r="L253" i="1"/>
  <c r="M253" i="1" s="1"/>
  <c r="L257" i="1"/>
  <c r="M257" i="1" s="1"/>
  <c r="L262" i="1"/>
  <c r="M262" i="1" s="1"/>
  <c r="L261" i="1"/>
  <c r="M261" i="1" s="1"/>
  <c r="L249" i="1"/>
  <c r="M249" i="1" s="1"/>
  <c r="H291" i="1" l="1"/>
  <c r="H288" i="1"/>
  <c r="H258" i="1"/>
  <c r="H287" i="1"/>
  <c r="H222" i="1"/>
  <c r="M244" i="1" l="1"/>
  <c r="J244" i="1"/>
  <c r="L244" i="1" s="1"/>
  <c r="J248" i="1"/>
  <c r="K248" i="1" s="1"/>
  <c r="J220" i="1"/>
  <c r="K220" i="1" s="1"/>
  <c r="J219" i="1"/>
  <c r="K219" i="1" s="1"/>
  <c r="J218" i="1"/>
  <c r="K218" i="1" s="1"/>
  <c r="J162" i="1"/>
  <c r="K162" i="1" s="1"/>
  <c r="J155" i="1"/>
  <c r="K155" i="1" s="1"/>
  <c r="J237" i="1"/>
  <c r="K237" i="1" s="1"/>
  <c r="J236" i="1"/>
  <c r="K236" i="1" s="1"/>
  <c r="J234" i="1"/>
  <c r="K234" i="1" s="1"/>
  <c r="J241" i="1"/>
  <c r="K241" i="1" s="1"/>
  <c r="J235" i="1"/>
  <c r="K235" i="1" s="1"/>
  <c r="J243" i="1"/>
  <c r="K243" i="1" s="1"/>
  <c r="J240" i="1"/>
  <c r="K240" i="1" s="1"/>
  <c r="J190" i="1"/>
  <c r="K190" i="1" s="1"/>
  <c r="J189" i="1"/>
  <c r="K189" i="1" s="1"/>
  <c r="J154" i="1"/>
  <c r="K154" i="1" s="1"/>
  <c r="J242" i="1"/>
  <c r="K242" i="1" s="1"/>
  <c r="L190" i="1" l="1"/>
  <c r="M190" i="1" s="1"/>
  <c r="L155" i="1"/>
  <c r="M155" i="1" s="1"/>
  <c r="L240" i="1"/>
  <c r="M240" i="1" s="1"/>
  <c r="L162" i="1"/>
  <c r="M162" i="1" s="1"/>
  <c r="L243" i="1"/>
  <c r="M243" i="1" s="1"/>
  <c r="L218" i="1"/>
  <c r="M218" i="1" s="1"/>
  <c r="L235" i="1"/>
  <c r="M235" i="1" s="1"/>
  <c r="L219" i="1"/>
  <c r="M219" i="1" s="1"/>
  <c r="L241" i="1"/>
  <c r="M241" i="1"/>
  <c r="L220" i="1"/>
  <c r="M220" i="1" s="1"/>
  <c r="L242" i="1"/>
  <c r="M242" i="1" s="1"/>
  <c r="L234" i="1"/>
  <c r="M234" i="1" s="1"/>
  <c r="L248" i="1"/>
  <c r="M248" i="1" s="1"/>
  <c r="L154" i="1"/>
  <c r="M154" i="1" s="1"/>
  <c r="L236" i="1"/>
  <c r="M236" i="1" s="1"/>
  <c r="L189" i="1"/>
  <c r="M189" i="1" s="1"/>
  <c r="L237" i="1"/>
  <c r="M237" i="1" s="1"/>
  <c r="H250" i="1" l="1"/>
  <c r="H221" i="1"/>
  <c r="H214" i="1"/>
  <c r="J211" i="1" l="1"/>
  <c r="K211" i="1" s="1"/>
  <c r="M194" i="1"/>
  <c r="J194" i="1"/>
  <c r="L194" i="1" s="1"/>
  <c r="H150" i="1"/>
  <c r="L211" i="1" l="1"/>
  <c r="M211" i="1" s="1"/>
  <c r="H227" i="1" l="1"/>
  <c r="H225" i="1"/>
  <c r="H147" i="1"/>
  <c r="H208" i="1"/>
  <c r="M166" i="1" l="1"/>
  <c r="J166" i="1"/>
  <c r="L166" i="1" s="1"/>
  <c r="M181" i="1"/>
  <c r="J181" i="1"/>
  <c r="L181" i="1" s="1"/>
  <c r="M201" i="1"/>
  <c r="J201" i="1"/>
  <c r="L201" i="1" s="1"/>
  <c r="M200" i="1"/>
  <c r="J200" i="1"/>
  <c r="L200" i="1" s="1"/>
  <c r="J195" i="1"/>
  <c r="K195" i="1" s="1"/>
  <c r="M197" i="1"/>
  <c r="J197" i="1"/>
  <c r="L197" i="1" s="1"/>
  <c r="M198" i="1"/>
  <c r="J198" i="1"/>
  <c r="L198" i="1" s="1"/>
  <c r="M168" i="1"/>
  <c r="J168" i="1"/>
  <c r="L168" i="1" s="1"/>
  <c r="J182" i="1"/>
  <c r="K182" i="1" s="1"/>
  <c r="J183" i="1"/>
  <c r="K183" i="1" s="1"/>
  <c r="J163" i="1"/>
  <c r="K163" i="1" s="1"/>
  <c r="J161" i="1"/>
  <c r="K161" i="1" s="1"/>
  <c r="J157" i="1"/>
  <c r="K157" i="1" s="1"/>
  <c r="J111" i="1"/>
  <c r="K111" i="1" s="1"/>
  <c r="J117" i="1"/>
  <c r="K117" i="1" s="1"/>
  <c r="J153" i="1"/>
  <c r="K153" i="1" s="1"/>
  <c r="J156" i="1"/>
  <c r="K156" i="1" s="1"/>
  <c r="J184" i="1"/>
  <c r="K184" i="1" s="1"/>
  <c r="J159" i="1"/>
  <c r="K159" i="1" s="1"/>
  <c r="L195" i="1" l="1"/>
  <c r="M195" i="1" s="1"/>
  <c r="L111" i="1"/>
  <c r="M111" i="1" s="1"/>
  <c r="L157" i="1"/>
  <c r="M157" i="1" s="1"/>
  <c r="L153" i="1"/>
  <c r="M153" i="1" s="1"/>
  <c r="L161" i="1"/>
  <c r="M161" i="1" s="1"/>
  <c r="L184" i="1"/>
  <c r="M184" i="1" s="1"/>
  <c r="L183" i="1"/>
  <c r="M183" i="1" s="1"/>
  <c r="L156" i="1"/>
  <c r="M156" i="1" s="1"/>
  <c r="L182" i="1"/>
  <c r="M182" i="1" s="1"/>
  <c r="L159" i="1"/>
  <c r="M159" i="1" s="1"/>
  <c r="L117" i="1"/>
  <c r="M117" i="1" s="1"/>
  <c r="L163" i="1"/>
  <c r="M163" i="1" s="1"/>
  <c r="H167" i="1" l="1"/>
  <c r="H207" i="1"/>
  <c r="H206" i="1"/>
  <c r="H205" i="1"/>
  <c r="H196" i="1"/>
  <c r="H151" i="1"/>
  <c r="H104" i="1"/>
  <c r="H105" i="1"/>
  <c r="H80" i="1"/>
  <c r="H158" i="1"/>
  <c r="J32" i="1" l="1"/>
  <c r="K32" i="1" s="1"/>
  <c r="J169" i="1"/>
  <c r="K169" i="1" s="1"/>
  <c r="J148" i="1"/>
  <c r="K148" i="1" s="1"/>
  <c r="J112" i="1"/>
  <c r="K112" i="1" s="1"/>
  <c r="J116" i="1"/>
  <c r="K116" i="1" s="1"/>
  <c r="J110" i="1"/>
  <c r="K110" i="1" s="1"/>
  <c r="J115" i="1"/>
  <c r="K115" i="1" s="1"/>
  <c r="J113" i="1"/>
  <c r="K113" i="1" s="1"/>
  <c r="J114" i="1"/>
  <c r="K114" i="1" s="1"/>
  <c r="J109" i="1"/>
  <c r="K109" i="1" s="1"/>
  <c r="J120" i="1"/>
  <c r="K120" i="1" s="1"/>
  <c r="J3" i="1"/>
  <c r="K3" i="1" s="1"/>
  <c r="J119" i="1"/>
  <c r="K119" i="1" s="1"/>
  <c r="J149" i="1"/>
  <c r="K149" i="1" s="1"/>
  <c r="J121" i="1"/>
  <c r="K121" i="1" s="1"/>
  <c r="J122" i="1"/>
  <c r="K122" i="1" s="1"/>
  <c r="M124" i="1"/>
  <c r="J124" i="1"/>
  <c r="L124" i="1" s="1"/>
  <c r="L3" i="1" l="1"/>
  <c r="M3" i="1" s="1"/>
  <c r="L121" i="1"/>
  <c r="M121" i="1" s="1"/>
  <c r="L120" i="1"/>
  <c r="M120" i="1" s="1"/>
  <c r="L115" i="1"/>
  <c r="M115" i="1" s="1"/>
  <c r="L148" i="1"/>
  <c r="M148" i="1" s="1"/>
  <c r="L112" i="1"/>
  <c r="M112" i="1" s="1"/>
  <c r="L149" i="1"/>
  <c r="M149" i="1" s="1"/>
  <c r="L109" i="1"/>
  <c r="M109" i="1" s="1"/>
  <c r="L110" i="1"/>
  <c r="M110" i="1" s="1"/>
  <c r="L169" i="1"/>
  <c r="M169" i="1" s="1"/>
  <c r="L122" i="1"/>
  <c r="M122" i="1" s="1"/>
  <c r="L113" i="1"/>
  <c r="M113" i="1" s="1"/>
  <c r="L119" i="1"/>
  <c r="M119" i="1" s="1"/>
  <c r="L114" i="1"/>
  <c r="M114" i="1" s="1"/>
  <c r="L116" i="1"/>
  <c r="M116" i="1" s="1"/>
  <c r="L32" i="1"/>
  <c r="M32" i="1" s="1"/>
  <c r="H171" i="1" l="1"/>
  <c r="H146" i="1"/>
  <c r="H9" i="1"/>
  <c r="H79" i="1"/>
  <c r="H123" i="1"/>
  <c r="H179" i="1"/>
  <c r="H180" i="1"/>
  <c r="J37" i="1" l="1"/>
  <c r="K37" i="1" s="1"/>
  <c r="J23" i="1"/>
  <c r="K23" i="1" s="1"/>
  <c r="J12" i="1"/>
  <c r="K12" i="1" s="1"/>
  <c r="J11" i="1"/>
  <c r="K11" i="1" s="1"/>
  <c r="J99" i="1"/>
  <c r="K99" i="1" s="1"/>
  <c r="J98" i="1"/>
  <c r="K98" i="1" s="1"/>
  <c r="M97" i="1"/>
  <c r="J97" i="1"/>
  <c r="L97" i="1" s="1"/>
  <c r="M102" i="1"/>
  <c r="J102" i="1"/>
  <c r="L102" i="1" s="1"/>
  <c r="M103" i="1"/>
  <c r="J103" i="1"/>
  <c r="L103" i="1" s="1"/>
  <c r="L98" i="1" l="1"/>
  <c r="M98" i="1" s="1"/>
  <c r="L12" i="1"/>
  <c r="M12" i="1" s="1"/>
  <c r="L37" i="1"/>
  <c r="M37" i="1" s="1"/>
  <c r="L99" i="1"/>
  <c r="M99" i="1" s="1"/>
  <c r="L11" i="1"/>
  <c r="M11" i="1" s="1"/>
  <c r="L23" i="1"/>
  <c r="M23" i="1" s="1"/>
  <c r="H142" i="1" l="1"/>
  <c r="H139" i="1"/>
  <c r="H138" i="1"/>
  <c r="H101" i="1"/>
  <c r="J95" i="1" l="1"/>
  <c r="K95" i="1" s="1"/>
  <c r="J81" i="1"/>
  <c r="K81" i="1" s="1"/>
  <c r="J82" i="1"/>
  <c r="K82" i="1" s="1"/>
  <c r="J38" i="1"/>
  <c r="K38" i="1" s="1"/>
  <c r="J74" i="1"/>
  <c r="K74" i="1" s="1"/>
  <c r="J77" i="1"/>
  <c r="K77" i="1" s="1"/>
  <c r="L77" i="1" s="1"/>
  <c r="J78" i="1"/>
  <c r="K78" i="1" s="1"/>
  <c r="L78" i="1" s="1"/>
  <c r="M93" i="1"/>
  <c r="J93" i="1"/>
  <c r="L93" i="1" s="1"/>
  <c r="M91" i="1"/>
  <c r="J91" i="1"/>
  <c r="L91" i="1" s="1"/>
  <c r="M96" i="1"/>
  <c r="J96" i="1"/>
  <c r="L96" i="1" s="1"/>
  <c r="M92" i="1"/>
  <c r="J92" i="1"/>
  <c r="L92" i="1" s="1"/>
  <c r="M78" i="1" l="1"/>
  <c r="M77" i="1"/>
  <c r="L74" i="1"/>
  <c r="M74" i="1" s="1"/>
  <c r="L38" i="1"/>
  <c r="M38" i="1" s="1"/>
  <c r="L82" i="1"/>
  <c r="M82" i="1" s="1"/>
  <c r="L81" i="1"/>
  <c r="M81" i="1" s="1"/>
  <c r="L95" i="1"/>
  <c r="M95" i="1" s="1"/>
  <c r="H128" i="1" l="1"/>
  <c r="H88" i="1" l="1"/>
  <c r="J88" i="1" s="1"/>
  <c r="H30" i="1"/>
  <c r="J30" i="1" s="1"/>
  <c r="H14" i="1"/>
  <c r="J14" i="1" s="1"/>
  <c r="H17" i="1"/>
  <c r="J17" i="1" s="1"/>
  <c r="H70" i="1"/>
  <c r="J70" i="1" s="1"/>
  <c r="H72" i="1"/>
  <c r="J72" i="1" s="1"/>
  <c r="J69" i="1"/>
  <c r="J7" i="1"/>
  <c r="J6" i="1"/>
  <c r="J15" i="1"/>
  <c r="J18" i="1"/>
  <c r="J68" i="1"/>
  <c r="J56" i="1"/>
  <c r="J67" i="1"/>
  <c r="J83" i="1"/>
  <c r="J84" i="1"/>
  <c r="J85" i="1"/>
  <c r="J86" i="1"/>
  <c r="J87" i="1"/>
  <c r="J89" i="1"/>
  <c r="J34" i="1"/>
  <c r="K34" i="1" s="1"/>
  <c r="J10" i="1"/>
  <c r="K10" i="1" s="1"/>
  <c r="J33" i="1"/>
  <c r="K33" i="1" s="1"/>
  <c r="J51" i="1"/>
  <c r="K51" i="1" s="1"/>
  <c r="J35" i="1"/>
  <c r="K35" i="1" s="1"/>
  <c r="J36" i="1"/>
  <c r="K36" i="1" s="1"/>
  <c r="J8" i="1"/>
  <c r="K8" i="1" s="1"/>
  <c r="J54" i="1"/>
  <c r="K54" i="1" s="1"/>
  <c r="J45" i="1"/>
  <c r="K45" i="1" s="1"/>
  <c r="J55" i="1"/>
  <c r="K55" i="1" s="1"/>
  <c r="J44" i="1"/>
  <c r="K44" i="1" s="1"/>
  <c r="J43" i="1"/>
  <c r="K43" i="1" s="1"/>
  <c r="J65" i="1"/>
  <c r="K65" i="1" s="1"/>
  <c r="J19" i="1"/>
  <c r="K19" i="1" s="1"/>
  <c r="J42" i="1"/>
  <c r="K42" i="1" s="1"/>
  <c r="M64" i="1"/>
  <c r="J64" i="1"/>
  <c r="L64" i="1" s="1"/>
  <c r="M71" i="1"/>
  <c r="J71" i="1"/>
  <c r="L71" i="1" s="1"/>
  <c r="M58" i="1"/>
  <c r="J58" i="1"/>
  <c r="L58" i="1" s="1"/>
  <c r="M48" i="1"/>
  <c r="J48" i="1"/>
  <c r="L48" i="1" s="1"/>
  <c r="M57" i="1"/>
  <c r="J57" i="1"/>
  <c r="L57" i="1" s="1"/>
  <c r="L51" i="1" l="1"/>
  <c r="M51" i="1" s="1"/>
  <c r="L33" i="1"/>
  <c r="M33" i="1" s="1"/>
  <c r="L54" i="1"/>
  <c r="M54" i="1" s="1"/>
  <c r="L42" i="1"/>
  <c r="M42" i="1" s="1"/>
  <c r="L36" i="1"/>
  <c r="M36" i="1" s="1"/>
  <c r="L65" i="1"/>
  <c r="M65" i="1" s="1"/>
  <c r="L10" i="1"/>
  <c r="M10" i="1" s="1"/>
  <c r="L8" i="1"/>
  <c r="M8" i="1" s="1"/>
  <c r="L19" i="1"/>
  <c r="M19" i="1" s="1"/>
  <c r="L35" i="1"/>
  <c r="M35" i="1" s="1"/>
  <c r="L43" i="1"/>
  <c r="M43" i="1" s="1"/>
  <c r="L44" i="1"/>
  <c r="M44" i="1" s="1"/>
  <c r="L55" i="1"/>
  <c r="M55" i="1" s="1"/>
  <c r="L45" i="1"/>
  <c r="M45" i="1" s="1"/>
  <c r="L34" i="1"/>
  <c r="M34" i="1" s="1"/>
  <c r="M28" i="1" l="1"/>
  <c r="J28" i="1"/>
  <c r="L28" i="1" s="1"/>
  <c r="M49" i="1"/>
  <c r="J49" i="1"/>
  <c r="L49" i="1" s="1"/>
  <c r="J39" i="1"/>
  <c r="K39" i="1" s="1"/>
  <c r="H26" i="1"/>
  <c r="J26" i="1" s="1"/>
  <c r="K26" i="1" s="1"/>
  <c r="J25" i="1"/>
  <c r="K25" i="1" s="1"/>
  <c r="H13" i="1"/>
  <c r="J13" i="1" s="1"/>
  <c r="K13" i="1" s="1"/>
  <c r="J29" i="1"/>
  <c r="K29" i="1" s="1"/>
  <c r="J22" i="1"/>
  <c r="K22" i="1" s="1"/>
  <c r="J21" i="1"/>
  <c r="K21" i="1" s="1"/>
  <c r="J20" i="1"/>
  <c r="K20" i="1" s="1"/>
  <c r="L22" i="1" l="1"/>
  <c r="M22" i="1" s="1"/>
  <c r="L29" i="1"/>
  <c r="M29" i="1" s="1"/>
  <c r="L20" i="1"/>
  <c r="M20" i="1" s="1"/>
  <c r="L13" i="1"/>
  <c r="M13" i="1" s="1"/>
  <c r="L26" i="1"/>
  <c r="M26" i="1" s="1"/>
  <c r="L21" i="1"/>
  <c r="M21" i="1" s="1"/>
  <c r="L39" i="1"/>
  <c r="M39" i="1" s="1"/>
  <c r="L25" i="1"/>
  <c r="M25" i="1" s="1"/>
  <c r="H61" i="1" l="1"/>
  <c r="H24" i="1"/>
  <c r="H59" i="1"/>
  <c r="J47" i="1" l="1"/>
  <c r="K47" i="1" s="1"/>
  <c r="L47" i="1" s="1"/>
  <c r="J41" i="1"/>
  <c r="K41" i="1" s="1"/>
  <c r="J59" i="1"/>
  <c r="K59" i="1" s="1"/>
  <c r="J24" i="1"/>
  <c r="K24" i="1" s="1"/>
  <c r="L24" i="1" s="1"/>
  <c r="J27" i="1"/>
  <c r="J40" i="1"/>
  <c r="J60" i="1"/>
  <c r="K60" i="1" s="1"/>
  <c r="L60" i="1" s="1"/>
  <c r="J61" i="1"/>
  <c r="K61" i="1" s="1"/>
  <c r="L61" i="1" s="1"/>
  <c r="J62" i="1"/>
  <c r="L62" i="1" s="1"/>
  <c r="J63" i="1"/>
  <c r="K69" i="1"/>
  <c r="L69" i="1" s="1"/>
  <c r="K72" i="1"/>
  <c r="K70" i="1"/>
  <c r="K7" i="1"/>
  <c r="L7" i="1" s="1"/>
  <c r="K17" i="1"/>
  <c r="K14" i="1"/>
  <c r="K30" i="1"/>
  <c r="L30" i="1" s="1"/>
  <c r="K6" i="1"/>
  <c r="L6" i="1" s="1"/>
  <c r="K15" i="1"/>
  <c r="K18" i="1"/>
  <c r="K68" i="1"/>
  <c r="L84" i="1"/>
  <c r="K85" i="1"/>
  <c r="L85" i="1" s="1"/>
  <c r="L86" i="1"/>
  <c r="L87" i="1"/>
  <c r="K88" i="1"/>
  <c r="K89" i="1"/>
  <c r="J73" i="1"/>
  <c r="K73" i="1" s="1"/>
  <c r="J52" i="1"/>
  <c r="K52" i="1" s="1"/>
  <c r="L52" i="1" s="1"/>
  <c r="J31" i="1"/>
  <c r="K31" i="1" s="1"/>
  <c r="J66" i="1"/>
  <c r="K66" i="1" s="1"/>
  <c r="J75" i="1"/>
  <c r="K75" i="1" s="1"/>
  <c r="J76" i="1"/>
  <c r="L76" i="1" s="1"/>
  <c r="J135" i="1"/>
  <c r="J90" i="1"/>
  <c r="K90" i="1" s="1"/>
  <c r="J132" i="1"/>
  <c r="J133" i="1"/>
  <c r="J131" i="1"/>
  <c r="J129" i="1"/>
  <c r="L129" i="1" s="1"/>
  <c r="J130" i="1"/>
  <c r="L130" i="1" s="1"/>
  <c r="M130" i="1"/>
  <c r="J128" i="1"/>
  <c r="J125" i="1"/>
  <c r="K125" i="1" s="1"/>
  <c r="J126" i="1"/>
  <c r="K126" i="1" s="1"/>
  <c r="J127" i="1"/>
  <c r="K127" i="1" s="1"/>
  <c r="J136" i="1"/>
  <c r="K136" i="1" s="1"/>
  <c r="J134" i="1"/>
  <c r="K134" i="1" s="1"/>
  <c r="J145" i="1"/>
  <c r="L145" i="1" s="1"/>
  <c r="J144" i="1"/>
  <c r="K144" i="1" s="1"/>
  <c r="J100" i="1"/>
  <c r="K100" i="1" s="1"/>
  <c r="J94" i="1"/>
  <c r="K94" i="1" s="1"/>
  <c r="L94" i="1" s="1"/>
  <c r="J137" i="1"/>
  <c r="J101" i="1"/>
  <c r="K101" i="1" s="1"/>
  <c r="L101" i="1" s="1"/>
  <c r="J138" i="1"/>
  <c r="J139" i="1"/>
  <c r="J140" i="1"/>
  <c r="J141" i="1"/>
  <c r="J142" i="1"/>
  <c r="J143" i="1"/>
  <c r="J180" i="1"/>
  <c r="L180" i="1" s="1"/>
  <c r="J179" i="1"/>
  <c r="J178" i="1"/>
  <c r="K178" i="1" s="1"/>
  <c r="L178" i="1" s="1"/>
  <c r="J177" i="1"/>
  <c r="J123" i="1"/>
  <c r="K123" i="1" s="1"/>
  <c r="J175" i="1"/>
  <c r="J50" i="1"/>
  <c r="K50" i="1" s="1"/>
  <c r="J53" i="1"/>
  <c r="K53" i="1" s="1"/>
  <c r="J79" i="1"/>
  <c r="K79" i="1" s="1"/>
  <c r="J5" i="1"/>
  <c r="K5" i="1" s="1"/>
  <c r="L5" i="1" s="1"/>
  <c r="J16" i="1"/>
  <c r="K16" i="1" s="1"/>
  <c r="L16" i="1" s="1"/>
  <c r="J4" i="1"/>
  <c r="K4" i="1" s="1"/>
  <c r="L4" i="1" s="1"/>
  <c r="J9" i="1"/>
  <c r="K9" i="1" s="1"/>
  <c r="L9" i="1" s="1"/>
  <c r="J146" i="1"/>
  <c r="K146" i="1" s="1"/>
  <c r="J176" i="1"/>
  <c r="K176" i="1" s="1"/>
  <c r="J118" i="1"/>
  <c r="K118" i="1" s="1"/>
  <c r="J170" i="1"/>
  <c r="K170" i="1" s="1"/>
  <c r="J171" i="1"/>
  <c r="K171" i="1" s="1"/>
  <c r="J172" i="1"/>
  <c r="K172" i="1" s="1"/>
  <c r="L172" i="1" s="1"/>
  <c r="J173" i="1"/>
  <c r="J174" i="1"/>
  <c r="J158" i="1"/>
  <c r="K158" i="1" s="1"/>
  <c r="J165" i="1"/>
  <c r="J164" i="1"/>
  <c r="L164" i="1" s="1"/>
  <c r="J80" i="1"/>
  <c r="K80" i="1" s="1"/>
  <c r="J105" i="1"/>
  <c r="K105" i="1" s="1"/>
  <c r="L105" i="1" s="1"/>
  <c r="J104" i="1"/>
  <c r="K104" i="1" s="1"/>
  <c r="L104" i="1" s="1"/>
  <c r="J152" i="1"/>
  <c r="K152" i="1" s="1"/>
  <c r="J151" i="1"/>
  <c r="K151" i="1" s="1"/>
  <c r="L151" i="1" s="1"/>
  <c r="J160" i="1"/>
  <c r="K160" i="1" s="1"/>
  <c r="J196" i="1"/>
  <c r="K196" i="1" s="1"/>
  <c r="L196" i="1" s="1"/>
  <c r="J199" i="1"/>
  <c r="J204" i="1"/>
  <c r="L204" i="1" s="1"/>
  <c r="J203" i="1"/>
  <c r="J205" i="1"/>
  <c r="K205" i="1" s="1"/>
  <c r="L205" i="1" s="1"/>
  <c r="J206" i="1"/>
  <c r="K206" i="1" s="1"/>
  <c r="J207" i="1"/>
  <c r="K207" i="1" s="1"/>
  <c r="L207" i="1" s="1"/>
  <c r="J167" i="1"/>
  <c r="J209" i="1"/>
  <c r="K209" i="1" s="1"/>
  <c r="J208" i="1"/>
  <c r="K208" i="1" s="1"/>
  <c r="L208" i="1" s="1"/>
  <c r="J202" i="1"/>
  <c r="K202" i="1" s="1"/>
  <c r="J147" i="1"/>
  <c r="K147" i="1" s="1"/>
  <c r="L147" i="1" s="1"/>
  <c r="J192" i="1"/>
  <c r="L192" i="1" s="1"/>
  <c r="J224" i="1"/>
  <c r="K224" i="1" s="1"/>
  <c r="L224" i="1" s="1"/>
  <c r="J225" i="1"/>
  <c r="L225" i="1" s="1"/>
  <c r="J226" i="1"/>
  <c r="J227" i="1"/>
  <c r="J228" i="1"/>
  <c r="L228" i="1" s="1"/>
  <c r="J229" i="1"/>
  <c r="J230" i="1"/>
  <c r="L230" i="1" s="1"/>
  <c r="J231" i="1"/>
  <c r="J233" i="1"/>
  <c r="K233" i="1" s="1"/>
  <c r="L233" i="1" s="1"/>
  <c r="J191" i="1"/>
  <c r="J212" i="1"/>
  <c r="L212" i="1" s="1"/>
  <c r="J193" i="1"/>
  <c r="J188" i="1"/>
  <c r="K188" i="1" s="1"/>
  <c r="L188" i="1" s="1"/>
  <c r="J150" i="1"/>
  <c r="K150" i="1" s="1"/>
  <c r="J210" i="1"/>
  <c r="K210" i="1" s="1"/>
  <c r="L210" i="1" s="1"/>
  <c r="J216" i="1"/>
  <c r="K216" i="1" s="1"/>
  <c r="L216" i="1" s="1"/>
  <c r="J217" i="1"/>
  <c r="K217" i="1" s="1"/>
  <c r="L217" i="1" s="1"/>
  <c r="J215" i="1"/>
  <c r="J214" i="1"/>
  <c r="L214" i="1" s="1"/>
  <c r="J213" i="1"/>
  <c r="J265" i="1"/>
  <c r="K265" i="1" s="1"/>
  <c r="J266" i="1"/>
  <c r="K266" i="1" s="1"/>
  <c r="J267" i="1"/>
  <c r="L267" i="1" s="1"/>
  <c r="J268" i="1"/>
  <c r="J269" i="1"/>
  <c r="K269" i="1" s="1"/>
  <c r="L269" i="1" s="1"/>
  <c r="J270" i="1"/>
  <c r="J271" i="1"/>
  <c r="L271" i="1" s="1"/>
  <c r="J221" i="1"/>
  <c r="K221" i="1" s="1"/>
  <c r="J250" i="1"/>
  <c r="K250" i="1" s="1"/>
  <c r="L250" i="1" s="1"/>
  <c r="J295" i="1"/>
  <c r="J222" i="1"/>
  <c r="K222" i="1" s="1"/>
  <c r="J287" i="1"/>
  <c r="K287" i="1" s="1"/>
  <c r="J258" i="1"/>
  <c r="K258" i="1" s="1"/>
  <c r="J259" i="1"/>
  <c r="K259" i="1" s="1"/>
  <c r="J288" i="1"/>
  <c r="K288" i="1" s="1"/>
  <c r="L288" i="1" s="1"/>
  <c r="J289" i="1"/>
  <c r="K289" i="1" s="1"/>
  <c r="J290" i="1"/>
  <c r="L290" i="1" s="1"/>
  <c r="J291" i="1"/>
  <c r="K291" i="1" s="1"/>
  <c r="J272" i="1"/>
  <c r="K272" i="1" s="1"/>
  <c r="L272" i="1" s="1"/>
  <c r="J292" i="1"/>
  <c r="J293" i="1"/>
  <c r="J301" i="1"/>
  <c r="L301" i="1" s="1"/>
  <c r="J302" i="1"/>
  <c r="J299" i="1"/>
  <c r="L299" i="1" s="1"/>
  <c r="J300" i="1"/>
  <c r="J223" i="1"/>
  <c r="K223" i="1" s="1"/>
  <c r="L223" i="1" s="1"/>
  <c r="J296" i="1"/>
  <c r="K296" i="1" s="1"/>
  <c r="J297" i="1"/>
  <c r="L297" i="1" s="1"/>
  <c r="J298" i="1"/>
  <c r="J283" i="1"/>
  <c r="L283" i="1" s="1"/>
  <c r="J304" i="1"/>
  <c r="J326" i="1"/>
  <c r="J325" i="1"/>
  <c r="K325" i="1" s="1"/>
  <c r="J324" i="1"/>
  <c r="K324" i="1" s="1"/>
  <c r="J323" i="1"/>
  <c r="K323" i="1" s="1"/>
  <c r="J280" i="1"/>
  <c r="K280" i="1" s="1"/>
  <c r="L280" i="1" s="1"/>
  <c r="J260" i="1"/>
  <c r="J351" i="1"/>
  <c r="K351" i="1" s="1"/>
  <c r="J350" i="1"/>
  <c r="K350" i="1" s="1"/>
  <c r="J349" i="1"/>
  <c r="J348" i="1"/>
  <c r="K348" i="1" s="1"/>
  <c r="L348" i="1" s="1"/>
  <c r="J347" i="1"/>
  <c r="J346" i="1"/>
  <c r="J345" i="1"/>
  <c r="J344" i="1"/>
  <c r="K344" i="1" s="1"/>
  <c r="J284" i="1"/>
  <c r="L284" i="1" s="1"/>
  <c r="J353" i="1"/>
  <c r="K353" i="1" s="1"/>
  <c r="J319" i="1"/>
  <c r="K319" i="1" s="1"/>
  <c r="J251" i="1"/>
  <c r="K251" i="1" s="1"/>
  <c r="J186" i="1"/>
  <c r="K186" i="1" s="1"/>
  <c r="J581" i="1"/>
  <c r="K581" i="1" s="1"/>
  <c r="J252" i="1"/>
  <c r="K252" i="1" s="1"/>
  <c r="J108" i="1"/>
  <c r="K108" i="1" s="1"/>
  <c r="J306" i="1"/>
  <c r="K306" i="1" s="1"/>
  <c r="J307" i="1"/>
  <c r="K307" i="1" s="1"/>
  <c r="J308" i="1"/>
  <c r="K308" i="1" s="1"/>
  <c r="J309" i="1"/>
  <c r="K309" i="1" s="1"/>
  <c r="J374" i="1"/>
  <c r="K374" i="1" s="1"/>
  <c r="J379" i="1"/>
  <c r="K379" i="1" s="1"/>
  <c r="L379" i="1" s="1"/>
  <c r="J381" i="1"/>
  <c r="K381" i="1" s="1"/>
  <c r="J375" i="1"/>
  <c r="L375" i="1" s="1"/>
  <c r="J376" i="1"/>
  <c r="J377" i="1"/>
  <c r="J341" i="1"/>
  <c r="J305" i="1"/>
  <c r="K305" i="1" s="1"/>
  <c r="J327" i="1"/>
  <c r="K327" i="1" s="1"/>
  <c r="J356" i="1"/>
  <c r="K356" i="1" s="1"/>
  <c r="J342" i="1"/>
  <c r="K342" i="1" s="1"/>
  <c r="J275" i="1"/>
  <c r="K275" i="1" s="1"/>
  <c r="J331" i="1"/>
  <c r="K331" i="1" s="1"/>
  <c r="J332" i="1"/>
  <c r="K332" i="1" s="1"/>
  <c r="J333" i="1"/>
  <c r="K333" i="1" s="1"/>
  <c r="J335" i="1"/>
  <c r="K335" i="1" s="1"/>
  <c r="J336" i="1"/>
  <c r="K336" i="1" s="1"/>
  <c r="J338" i="1"/>
  <c r="K338" i="1" s="1"/>
  <c r="J340" i="1"/>
  <c r="K340" i="1" s="1"/>
  <c r="J354" i="1"/>
  <c r="K354" i="1" s="1"/>
  <c r="J359" i="1"/>
  <c r="K359" i="1" s="1"/>
  <c r="J366" i="1"/>
  <c r="K366" i="1" s="1"/>
  <c r="J107" i="1"/>
  <c r="K107" i="1" s="1"/>
  <c r="J380" i="1"/>
  <c r="K380" i="1" s="1"/>
  <c r="J392" i="1"/>
  <c r="K392" i="1" s="1"/>
  <c r="J378" i="1"/>
  <c r="K378" i="1" s="1"/>
  <c r="J393" i="1"/>
  <c r="J46" i="1"/>
  <c r="J394" i="1"/>
  <c r="J395" i="1"/>
  <c r="J382" i="1"/>
  <c r="K382" i="1" s="1"/>
  <c r="J396" i="1"/>
  <c r="J389" i="1"/>
  <c r="J429" i="1"/>
  <c r="J402" i="1"/>
  <c r="K402" i="1" s="1"/>
  <c r="J388" i="1"/>
  <c r="L388" i="1" s="1"/>
  <c r="J232" i="1"/>
  <c r="K232" i="1" s="1"/>
  <c r="J187" i="1"/>
  <c r="K187" i="1" s="1"/>
  <c r="J185" i="1"/>
  <c r="K185" i="1" s="1"/>
  <c r="J367" i="1"/>
  <c r="K367" i="1" s="1"/>
  <c r="L367" i="1" s="1"/>
  <c r="J106" i="1"/>
  <c r="K106" i="1" s="1"/>
  <c r="J421" i="1"/>
  <c r="J420" i="1"/>
  <c r="K420" i="1" s="1"/>
  <c r="J423" i="1"/>
  <c r="L423" i="1" s="1"/>
  <c r="J422" i="1"/>
  <c r="K422" i="1" s="1"/>
  <c r="J425" i="1"/>
  <c r="K425" i="1" s="1"/>
  <c r="J426" i="1"/>
  <c r="K426" i="1" s="1"/>
  <c r="J427" i="1"/>
  <c r="K427" i="1" s="1"/>
  <c r="J424" i="1"/>
  <c r="K424" i="1" s="1"/>
  <c r="J428" i="1"/>
  <c r="K428" i="1" s="1"/>
  <c r="J385" i="1"/>
  <c r="J436" i="1"/>
  <c r="J431" i="1"/>
  <c r="J433" i="1"/>
  <c r="J434" i="1"/>
  <c r="J405" i="1"/>
  <c r="J404" i="1"/>
  <c r="K404" i="1" s="1"/>
  <c r="L404" i="1" s="1"/>
  <c r="J430" i="1"/>
  <c r="K430" i="1" s="1"/>
  <c r="J432" i="1"/>
  <c r="K432" i="1" s="1"/>
  <c r="J435" i="1"/>
  <c r="J454" i="1"/>
  <c r="L454" i="1" s="1"/>
  <c r="J455" i="1"/>
  <c r="J456" i="1"/>
  <c r="L456" i="1" s="1"/>
  <c r="J457" i="1"/>
  <c r="J365" i="1"/>
  <c r="K365" i="1" s="1"/>
  <c r="J364" i="1"/>
  <c r="K364" i="1" s="1"/>
  <c r="J458" i="1"/>
  <c r="J459" i="1"/>
  <c r="K459" i="1" s="1"/>
  <c r="J460" i="1"/>
  <c r="K460" i="1" s="1"/>
  <c r="J461" i="1"/>
  <c r="J480" i="1"/>
  <c r="K480" i="1" s="1"/>
  <c r="J478" i="1"/>
  <c r="K478" i="1" s="1"/>
  <c r="J473" i="1"/>
  <c r="K473" i="1" s="1"/>
  <c r="J474" i="1"/>
  <c r="K474" i="1" s="1"/>
  <c r="L474" i="1" s="1"/>
  <c r="J444" i="1"/>
  <c r="K444" i="1" s="1"/>
  <c r="J407" i="1"/>
  <c r="K407" i="1" s="1"/>
  <c r="J387" i="1"/>
  <c r="J441" i="1"/>
  <c r="K441" i="1" s="1"/>
  <c r="L441" i="1" s="1"/>
  <c r="J477" i="1"/>
  <c r="J479" i="1"/>
  <c r="J413" i="1"/>
  <c r="K413" i="1" s="1"/>
  <c r="J476" i="1"/>
  <c r="K476" i="1" s="1"/>
  <c r="J419" i="1"/>
  <c r="J489" i="1"/>
  <c r="K489" i="1" s="1"/>
  <c r="J490" i="1"/>
  <c r="K490" i="1" s="1"/>
  <c r="L490" i="1" s="1"/>
  <c r="J491" i="1"/>
  <c r="K491" i="1" s="1"/>
  <c r="J493" i="1"/>
  <c r="K493" i="1" s="1"/>
  <c r="J494" i="1"/>
  <c r="J496" i="1"/>
  <c r="K496" i="1" s="1"/>
  <c r="J497" i="1"/>
  <c r="K497" i="1" s="1"/>
  <c r="J498" i="1"/>
  <c r="J499" i="1"/>
  <c r="J488" i="1"/>
  <c r="K488" i="1" s="1"/>
  <c r="J484" i="1"/>
  <c r="J512" i="1"/>
  <c r="J445" i="1"/>
  <c r="K445" i="1" s="1"/>
  <c r="J363" i="1"/>
  <c r="K363" i="1" s="1"/>
  <c r="J368" i="1"/>
  <c r="K368" i="1" s="1"/>
  <c r="J329" i="1"/>
  <c r="K329" i="1" s="1"/>
  <c r="J504" i="1"/>
  <c r="K504" i="1" s="1"/>
  <c r="J470" i="1"/>
  <c r="K470" i="1" s="1"/>
  <c r="J471" i="1"/>
  <c r="K471" i="1" s="1"/>
  <c r="J414" i="1"/>
  <c r="K414" i="1" s="1"/>
  <c r="L414" i="1" s="1"/>
  <c r="J527" i="1"/>
  <c r="K527" i="1" s="1"/>
  <c r="J529" i="1"/>
  <c r="K529" i="1" s="1"/>
  <c r="J530" i="1"/>
  <c r="J531" i="1"/>
  <c r="J532" i="1"/>
  <c r="J568" i="1"/>
  <c r="K568" i="1" s="1"/>
  <c r="J569" i="1"/>
  <c r="L569" i="1" s="1"/>
  <c r="J567" i="1"/>
  <c r="K567" i="1" s="1"/>
  <c r="J446" i="1"/>
  <c r="K446" i="1" s="1"/>
  <c r="L446" i="1" s="1"/>
  <c r="J561" i="1"/>
  <c r="J562" i="1"/>
  <c r="J563" i="1"/>
  <c r="J564" i="1"/>
  <c r="K564" i="1" s="1"/>
  <c r="J565" i="1"/>
  <c r="J566" i="1"/>
  <c r="K566" i="1" s="1"/>
  <c r="J576" i="1"/>
  <c r="J575" i="1"/>
  <c r="L575" i="1" s="1"/>
  <c r="J463" i="1"/>
  <c r="J537" i="1"/>
  <c r="K537" i="1" s="1"/>
  <c r="J447" i="1"/>
  <c r="K447" i="1" s="1"/>
  <c r="J551" i="1"/>
  <c r="K551" i="1" s="1"/>
  <c r="J570" i="1"/>
  <c r="J571" i="1"/>
  <c r="L571" i="1" s="1"/>
  <c r="K512" i="1" l="1"/>
  <c r="L512" i="1" s="1"/>
  <c r="M512" i="1" s="1"/>
  <c r="M379" i="1"/>
  <c r="L455" i="1"/>
  <c r="M455" i="1" s="1"/>
  <c r="L434" i="1"/>
  <c r="M434" i="1" s="1"/>
  <c r="L405" i="1"/>
  <c r="M405" i="1" s="1"/>
  <c r="L504" i="1"/>
  <c r="M504" i="1" s="1"/>
  <c r="M271" i="1"/>
  <c r="L551" i="1"/>
  <c r="M551" i="1" s="1"/>
  <c r="M212" i="1"/>
  <c r="L191" i="1"/>
  <c r="M191" i="1" s="1"/>
  <c r="L251" i="1"/>
  <c r="M251" i="1" s="1"/>
  <c r="L459" i="1"/>
  <c r="M459" i="1" s="1"/>
  <c r="L565" i="1"/>
  <c r="M565" i="1" s="1"/>
  <c r="L354" i="1"/>
  <c r="M354" i="1" s="1"/>
  <c r="L293" i="1"/>
  <c r="M293" i="1"/>
  <c r="L424" i="1"/>
  <c r="M424" i="1" s="1"/>
  <c r="M456" i="1"/>
  <c r="L332" i="1"/>
  <c r="M332" i="1" s="1"/>
  <c r="L252" i="1"/>
  <c r="M252" i="1" s="1"/>
  <c r="L531" i="1"/>
  <c r="M531" i="1" s="1"/>
  <c r="L562" i="1"/>
  <c r="M562" i="1" s="1"/>
  <c r="L527" i="1"/>
  <c r="M527" i="1" s="1"/>
  <c r="L433" i="1"/>
  <c r="M433" i="1" s="1"/>
  <c r="L335" i="1"/>
  <c r="M335" i="1" s="1"/>
  <c r="M569" i="1"/>
  <c r="L270" i="1"/>
  <c r="M270" i="1" s="1"/>
  <c r="M9" i="1"/>
  <c r="L463" i="1"/>
  <c r="M463" i="1" s="1"/>
  <c r="L368" i="1"/>
  <c r="M368" i="1" s="1"/>
  <c r="L421" i="1"/>
  <c r="M421" i="1" s="1"/>
  <c r="M375" i="1"/>
  <c r="M172" i="1"/>
  <c r="L53" i="1"/>
  <c r="M53" i="1" s="1"/>
  <c r="M4" i="1"/>
  <c r="M180" i="1"/>
  <c r="L138" i="1"/>
  <c r="M138" i="1"/>
  <c r="M94" i="1"/>
  <c r="L144" i="1"/>
  <c r="M144" i="1" s="1"/>
  <c r="M145" i="1"/>
  <c r="M76" i="1"/>
  <c r="L338" i="1"/>
  <c r="M338" i="1" s="1"/>
  <c r="L377" i="1"/>
  <c r="M377" i="1" s="1"/>
  <c r="L496" i="1"/>
  <c r="M496" i="1" s="1"/>
  <c r="L331" i="1"/>
  <c r="M331" i="1" s="1"/>
  <c r="L413" i="1"/>
  <c r="M413" i="1" s="1"/>
  <c r="L374" i="1"/>
  <c r="M374" i="1" s="1"/>
  <c r="L259" i="1"/>
  <c r="M259" i="1" s="1"/>
  <c r="L323" i="1"/>
  <c r="M323" i="1" s="1"/>
  <c r="L444" i="1"/>
  <c r="M444" i="1" s="1"/>
  <c r="L329" i="1"/>
  <c r="M329" i="1" s="1"/>
  <c r="L493" i="1"/>
  <c r="M493" i="1" s="1"/>
  <c r="L353" i="1"/>
  <c r="M353" i="1" s="1"/>
  <c r="L392" i="1"/>
  <c r="M392" i="1" s="1"/>
  <c r="L566" i="1"/>
  <c r="M566" i="1" s="1"/>
  <c r="L473" i="1"/>
  <c r="M473" i="1" s="1"/>
  <c r="L395" i="1"/>
  <c r="M395" i="1" s="1"/>
  <c r="L537" i="1"/>
  <c r="M537" i="1" s="1"/>
  <c r="L576" i="1"/>
  <c r="M576" i="1" s="1"/>
  <c r="L529" i="1"/>
  <c r="M529" i="1" s="1"/>
  <c r="L471" i="1"/>
  <c r="M471" i="1" s="1"/>
  <c r="L385" i="1"/>
  <c r="M385" i="1" s="1"/>
  <c r="L187" i="1"/>
  <c r="M187" i="1" s="1"/>
  <c r="L429" i="1"/>
  <c r="M429" i="1" s="1"/>
  <c r="M454" i="1"/>
  <c r="M225" i="1"/>
  <c r="M474" i="1"/>
  <c r="L428" i="1"/>
  <c r="M428" i="1" s="1"/>
  <c r="L389" i="1"/>
  <c r="M389" i="1" s="1"/>
  <c r="L393" i="1"/>
  <c r="M393" i="1" s="1"/>
  <c r="M217" i="1"/>
  <c r="M208" i="1"/>
  <c r="L136" i="1"/>
  <c r="M136" i="1" s="1"/>
  <c r="L170" i="1"/>
  <c r="M170" i="1" s="1"/>
  <c r="M164" i="1"/>
  <c r="M571" i="1"/>
  <c r="M446" i="1"/>
  <c r="L476" i="1"/>
  <c r="M476" i="1" s="1"/>
  <c r="L479" i="1"/>
  <c r="M479" i="1" s="1"/>
  <c r="L402" i="1"/>
  <c r="M402" i="1" s="1"/>
  <c r="L342" i="1"/>
  <c r="M342" i="1" s="1"/>
  <c r="L308" i="1"/>
  <c r="M308" i="1" s="1"/>
  <c r="M223" i="1"/>
  <c r="M16" i="1"/>
  <c r="L66" i="1"/>
  <c r="M66" i="1" s="1"/>
  <c r="M52" i="1"/>
  <c r="M85" i="1"/>
  <c r="M84" i="1"/>
  <c r="M30" i="1"/>
  <c r="L72" i="1"/>
  <c r="M72" i="1" s="1"/>
  <c r="M69" i="1"/>
  <c r="L18" i="1"/>
  <c r="M18" i="1" s="1"/>
  <c r="M7" i="1"/>
  <c r="M6" i="1"/>
  <c r="M87" i="1"/>
  <c r="L447" i="1"/>
  <c r="M447" i="1" s="1"/>
  <c r="L568" i="1"/>
  <c r="M568" i="1" s="1"/>
  <c r="L478" i="1"/>
  <c r="M478" i="1" s="1"/>
  <c r="L364" i="1"/>
  <c r="M364" i="1" s="1"/>
  <c r="L561" i="1"/>
  <c r="M561" i="1" s="1"/>
  <c r="L488" i="1"/>
  <c r="M488" i="1" s="1"/>
  <c r="L499" i="1"/>
  <c r="M499" i="1" s="1"/>
  <c r="L494" i="1"/>
  <c r="M494" i="1" s="1"/>
  <c r="L489" i="1"/>
  <c r="M489" i="1" s="1"/>
  <c r="L530" i="1"/>
  <c r="M530" i="1" s="1"/>
  <c r="L470" i="1"/>
  <c r="M470" i="1" s="1"/>
  <c r="M484" i="1"/>
  <c r="L484" i="1"/>
  <c r="L564" i="1"/>
  <c r="M564" i="1" s="1"/>
  <c r="L363" i="1"/>
  <c r="M363" i="1" s="1"/>
  <c r="L498" i="1"/>
  <c r="M498" i="1"/>
  <c r="L419" i="1"/>
  <c r="M419" i="1" s="1"/>
  <c r="L387" i="1"/>
  <c r="M387" i="1" s="1"/>
  <c r="L407" i="1"/>
  <c r="M407" i="1" s="1"/>
  <c r="L226" i="1"/>
  <c r="M226" i="1"/>
  <c r="L457" i="1"/>
  <c r="M457" i="1" s="1"/>
  <c r="L435" i="1"/>
  <c r="M435" i="1" s="1"/>
  <c r="L425" i="1"/>
  <c r="M425" i="1" s="1"/>
  <c r="L185" i="1"/>
  <c r="M185" i="1" s="1"/>
  <c r="L382" i="1"/>
  <c r="M382" i="1" s="1"/>
  <c r="L107" i="1"/>
  <c r="M107" i="1" s="1"/>
  <c r="L356" i="1"/>
  <c r="M356" i="1" s="1"/>
  <c r="L307" i="1"/>
  <c r="M307" i="1" s="1"/>
  <c r="L351" i="1"/>
  <c r="M351" i="1" s="1"/>
  <c r="M215" i="1"/>
  <c r="L215" i="1"/>
  <c r="L158" i="1"/>
  <c r="M158" i="1" s="1"/>
  <c r="L177" i="1"/>
  <c r="M177" i="1"/>
  <c r="L140" i="1"/>
  <c r="M140" i="1"/>
  <c r="L160" i="1"/>
  <c r="M160" i="1" s="1"/>
  <c r="L132" i="1"/>
  <c r="M132" i="1"/>
  <c r="L359" i="1"/>
  <c r="M359" i="1" s="1"/>
  <c r="L186" i="1"/>
  <c r="M186" i="1" s="1"/>
  <c r="L324" i="1"/>
  <c r="M324" i="1" s="1"/>
  <c r="L491" i="1"/>
  <c r="M491" i="1" s="1"/>
  <c r="L477" i="1"/>
  <c r="M477" i="1" s="1"/>
  <c r="L432" i="1"/>
  <c r="M432" i="1" s="1"/>
  <c r="L436" i="1"/>
  <c r="M436" i="1" s="1"/>
  <c r="L422" i="1"/>
  <c r="M422" i="1" s="1"/>
  <c r="L336" i="1"/>
  <c r="M336" i="1" s="1"/>
  <c r="L327" i="1"/>
  <c r="M327" i="1" s="1"/>
  <c r="L376" i="1"/>
  <c r="M376" i="1" s="1"/>
  <c r="L306" i="1"/>
  <c r="M306" i="1" s="1"/>
  <c r="L346" i="1"/>
  <c r="M346" i="1" s="1"/>
  <c r="L326" i="1"/>
  <c r="M326" i="1"/>
  <c r="L298" i="1"/>
  <c r="M298" i="1" s="1"/>
  <c r="L258" i="1"/>
  <c r="M258" i="1" s="1"/>
  <c r="L231" i="1"/>
  <c r="M231" i="1"/>
  <c r="L139" i="1"/>
  <c r="M139" i="1"/>
  <c r="L458" i="1"/>
  <c r="M458" i="1"/>
  <c r="L106" i="1"/>
  <c r="M106" i="1" s="1"/>
  <c r="L378" i="1"/>
  <c r="M378" i="1" s="1"/>
  <c r="L366" i="1"/>
  <c r="M366" i="1" s="1"/>
  <c r="L302" i="1"/>
  <c r="M302" i="1" s="1"/>
  <c r="L171" i="1"/>
  <c r="M171" i="1" s="1"/>
  <c r="L68" i="1"/>
  <c r="M68" i="1" s="1"/>
  <c r="L365" i="1"/>
  <c r="M365" i="1" s="1"/>
  <c r="L165" i="1"/>
  <c r="M165" i="1" s="1"/>
  <c r="L570" i="1"/>
  <c r="M570" i="1" s="1"/>
  <c r="L567" i="1"/>
  <c r="M567" i="1" s="1"/>
  <c r="L532" i="1"/>
  <c r="M532" i="1" s="1"/>
  <c r="L497" i="1"/>
  <c r="M497" i="1" s="1"/>
  <c r="L461" i="1"/>
  <c r="M461" i="1" s="1"/>
  <c r="L427" i="1"/>
  <c r="M427" i="1" s="1"/>
  <c r="M423" i="1"/>
  <c r="L275" i="1"/>
  <c r="M275" i="1" s="1"/>
  <c r="L305" i="1"/>
  <c r="M305" i="1" s="1"/>
  <c r="L309" i="1"/>
  <c r="M309" i="1" s="1"/>
  <c r="L108" i="1"/>
  <c r="M108" i="1" s="1"/>
  <c r="L347" i="1"/>
  <c r="M347" i="1"/>
  <c r="L289" i="1"/>
  <c r="M289" i="1" s="1"/>
  <c r="L222" i="1"/>
  <c r="M222" i="1" s="1"/>
  <c r="L266" i="1"/>
  <c r="M266" i="1" s="1"/>
  <c r="L80" i="1"/>
  <c r="M80" i="1" s="1"/>
  <c r="L131" i="1"/>
  <c r="M131" i="1"/>
  <c r="L14" i="1"/>
  <c r="M14" i="1" s="1"/>
  <c r="L581" i="1"/>
  <c r="M581" i="1" s="1"/>
  <c r="M575" i="1"/>
  <c r="M414" i="1"/>
  <c r="M490" i="1"/>
  <c r="L430" i="1"/>
  <c r="M430" i="1" s="1"/>
  <c r="M367" i="1"/>
  <c r="L232" i="1"/>
  <c r="M232" i="1" s="1"/>
  <c r="L394" i="1"/>
  <c r="M394" i="1" s="1"/>
  <c r="L89" i="1"/>
  <c r="M89" i="1" s="1"/>
  <c r="L431" i="1"/>
  <c r="M431" i="1"/>
  <c r="L380" i="1"/>
  <c r="M380" i="1" s="1"/>
  <c r="L344" i="1"/>
  <c r="M344" i="1" s="1"/>
  <c r="L128" i="1"/>
  <c r="M128" i="1" s="1"/>
  <c r="M441" i="1"/>
  <c r="L563" i="1"/>
  <c r="M563" i="1" s="1"/>
  <c r="L445" i="1"/>
  <c r="M445" i="1" s="1"/>
  <c r="L480" i="1"/>
  <c r="M480" i="1" s="1"/>
  <c r="L460" i="1"/>
  <c r="M460" i="1" s="1"/>
  <c r="M404" i="1"/>
  <c r="L426" i="1"/>
  <c r="M426" i="1" s="1"/>
  <c r="L420" i="1"/>
  <c r="M420" i="1" s="1"/>
  <c r="M388" i="1"/>
  <c r="L396" i="1"/>
  <c r="M396" i="1" s="1"/>
  <c r="L46" i="1"/>
  <c r="M46" i="1" s="1"/>
  <c r="L340" i="1"/>
  <c r="M340" i="1" s="1"/>
  <c r="L333" i="1"/>
  <c r="M333" i="1" s="1"/>
  <c r="M341" i="1"/>
  <c r="L341" i="1"/>
  <c r="L381" i="1"/>
  <c r="M381" i="1" s="1"/>
  <c r="L319" i="1"/>
  <c r="M319" i="1" s="1"/>
  <c r="L349" i="1"/>
  <c r="M349" i="1" s="1"/>
  <c r="L268" i="1"/>
  <c r="M268" i="1" s="1"/>
  <c r="M216" i="1"/>
  <c r="L50" i="1"/>
  <c r="M50" i="1" s="1"/>
  <c r="M129" i="1"/>
  <c r="M228" i="1"/>
  <c r="L167" i="1"/>
  <c r="M167" i="1" s="1"/>
  <c r="M105" i="1"/>
  <c r="M101" i="1"/>
  <c r="L126" i="1"/>
  <c r="M126" i="1" s="1"/>
  <c r="M297" i="1"/>
  <c r="M272" i="1"/>
  <c r="M214" i="1"/>
  <c r="M188" i="1"/>
  <c r="M192" i="1"/>
  <c r="M5" i="1"/>
  <c r="L175" i="1"/>
  <c r="M175" i="1" s="1"/>
  <c r="M178" i="1"/>
  <c r="M86" i="1"/>
  <c r="M62" i="1"/>
  <c r="L40" i="1"/>
  <c r="M40" i="1"/>
  <c r="L41" i="1"/>
  <c r="M41" i="1" s="1"/>
  <c r="M47" i="1"/>
  <c r="L325" i="1"/>
  <c r="M325" i="1" s="1"/>
  <c r="L296" i="1"/>
  <c r="M296" i="1" s="1"/>
  <c r="L350" i="1"/>
  <c r="M350" i="1" s="1"/>
  <c r="M304" i="1"/>
  <c r="L304" i="1"/>
  <c r="L295" i="1"/>
  <c r="M295" i="1" s="1"/>
  <c r="L152" i="1"/>
  <c r="M152" i="1" s="1"/>
  <c r="L260" i="1"/>
  <c r="M260" i="1" s="1"/>
  <c r="L287" i="1"/>
  <c r="M287" i="1" s="1"/>
  <c r="L134" i="1"/>
  <c r="M134" i="1" s="1"/>
  <c r="L345" i="1"/>
  <c r="M345" i="1"/>
  <c r="L173" i="1"/>
  <c r="M173" i="1" s="1"/>
  <c r="L291" i="1"/>
  <c r="M291" i="1" s="1"/>
  <c r="L300" i="1"/>
  <c r="M300" i="1" s="1"/>
  <c r="L292" i="1"/>
  <c r="M292" i="1" s="1"/>
  <c r="L221" i="1"/>
  <c r="M221" i="1" s="1"/>
  <c r="L202" i="1"/>
  <c r="M202" i="1" s="1"/>
  <c r="L67" i="1"/>
  <c r="M67" i="1"/>
  <c r="L118" i="1"/>
  <c r="M118" i="1" s="1"/>
  <c r="L15" i="1"/>
  <c r="M15" i="1" s="1"/>
  <c r="L213" i="1"/>
  <c r="M213" i="1"/>
  <c r="L206" i="1"/>
  <c r="M206" i="1" s="1"/>
  <c r="L176" i="1"/>
  <c r="M176" i="1" s="1"/>
  <c r="L17" i="1"/>
  <c r="M17" i="1" s="1"/>
  <c r="L146" i="1"/>
  <c r="M146" i="1" s="1"/>
  <c r="M133" i="1"/>
  <c r="L133" i="1"/>
  <c r="L142" i="1"/>
  <c r="M142" i="1"/>
  <c r="M284" i="1"/>
  <c r="M280" i="1"/>
  <c r="M301" i="1"/>
  <c r="M288" i="1"/>
  <c r="M250" i="1"/>
  <c r="M269" i="1"/>
  <c r="L193" i="1"/>
  <c r="M193" i="1"/>
  <c r="L227" i="1"/>
  <c r="M227" i="1"/>
  <c r="L209" i="1"/>
  <c r="M209" i="1" s="1"/>
  <c r="L199" i="1"/>
  <c r="M199" i="1"/>
  <c r="L203" i="1"/>
  <c r="M203" i="1"/>
  <c r="L75" i="1"/>
  <c r="M75" i="1" s="1"/>
  <c r="L150" i="1"/>
  <c r="M150" i="1" s="1"/>
  <c r="L229" i="1"/>
  <c r="M229" i="1"/>
  <c r="L135" i="1"/>
  <c r="M135" i="1"/>
  <c r="M348" i="1"/>
  <c r="M283" i="1"/>
  <c r="M299" i="1"/>
  <c r="M290" i="1"/>
  <c r="L265" i="1"/>
  <c r="M265" i="1" s="1"/>
  <c r="M204" i="1"/>
  <c r="L79" i="1"/>
  <c r="M79" i="1" s="1"/>
  <c r="L179" i="1"/>
  <c r="M179" i="1"/>
  <c r="L137" i="1"/>
  <c r="M137" i="1" s="1"/>
  <c r="L73" i="1"/>
  <c r="M73" i="1" s="1"/>
  <c r="L63" i="1"/>
  <c r="M63" i="1"/>
  <c r="L59" i="1"/>
  <c r="M59" i="1" s="1"/>
  <c r="M205" i="1"/>
  <c r="M104" i="1"/>
  <c r="L141" i="1"/>
  <c r="M141" i="1"/>
  <c r="L125" i="1"/>
  <c r="M125" i="1" s="1"/>
  <c r="L56" i="1"/>
  <c r="M56" i="1"/>
  <c r="L123" i="1"/>
  <c r="M123" i="1" s="1"/>
  <c r="M210" i="1"/>
  <c r="M230" i="1"/>
  <c r="M147" i="1"/>
  <c r="M207" i="1"/>
  <c r="M151" i="1"/>
  <c r="L143" i="1"/>
  <c r="M143" i="1" s="1"/>
  <c r="L31" i="1"/>
  <c r="M31" i="1" s="1"/>
  <c r="L83" i="1"/>
  <c r="M83" i="1" s="1"/>
  <c r="L70" i="1"/>
  <c r="M70" i="1" s="1"/>
  <c r="M61" i="1"/>
  <c r="L174" i="1"/>
  <c r="M174" i="1"/>
  <c r="L127" i="1"/>
  <c r="M127" i="1" s="1"/>
  <c r="L90" i="1"/>
  <c r="M90" i="1" s="1"/>
  <c r="L27" i="1"/>
  <c r="M27" i="1" s="1"/>
  <c r="M267" i="1"/>
  <c r="M233" i="1"/>
  <c r="M224" i="1"/>
  <c r="M196" i="1"/>
  <c r="L100" i="1"/>
  <c r="M100" i="1" s="1"/>
  <c r="M60" i="1"/>
  <c r="L88" i="1"/>
  <c r="M88" i="1" s="1"/>
  <c r="M24" i="1"/>
  <c r="J572" i="1"/>
  <c r="J574" i="1"/>
  <c r="K574" i="1" s="1"/>
  <c r="J573" i="1"/>
  <c r="J588" i="1"/>
  <c r="J587" i="1"/>
  <c r="K587" i="1" s="1"/>
  <c r="J586" i="1"/>
  <c r="J585" i="1"/>
  <c r="J543" i="1"/>
  <c r="K543" i="1" s="1"/>
  <c r="J544" i="1"/>
  <c r="K544" i="1" s="1"/>
  <c r="L544" i="1" s="1"/>
  <c r="J547" i="1"/>
  <c r="K547" i="1" s="1"/>
  <c r="J545" i="1"/>
  <c r="K545" i="1" s="1"/>
  <c r="J546" i="1"/>
  <c r="K546" i="1" s="1"/>
  <c r="J330" i="1"/>
  <c r="K330" i="1" s="1"/>
  <c r="L572" i="1" l="1"/>
  <c r="M572" i="1" s="1"/>
  <c r="M544" i="1"/>
  <c r="L573" i="1"/>
  <c r="M573" i="1" s="1"/>
  <c r="L330" i="1"/>
  <c r="M330" i="1" s="1"/>
  <c r="L585" i="1"/>
  <c r="M585" i="1" s="1"/>
  <c r="L587" i="1"/>
  <c r="M587" i="1" s="1"/>
  <c r="L545" i="1"/>
  <c r="M545" i="1" s="1"/>
  <c r="L586" i="1"/>
  <c r="M586" i="1"/>
  <c r="L543" i="1"/>
  <c r="M543" i="1" s="1"/>
  <c r="L547" i="1"/>
  <c r="M547" i="1"/>
  <c r="L574" i="1"/>
  <c r="M574" i="1" s="1"/>
  <c r="L546" i="1"/>
  <c r="M546" i="1" s="1"/>
  <c r="L588" i="1"/>
  <c r="M588" i="1" s="1"/>
  <c r="J518" i="1"/>
  <c r="K518" i="1" s="1"/>
  <c r="L518" i="1" l="1"/>
  <c r="M518" i="1" s="1"/>
  <c r="J517" i="1" l="1"/>
  <c r="K517" i="1" s="1"/>
  <c r="J606" i="1"/>
  <c r="K606" i="1" s="1"/>
  <c r="L517" i="1" l="1"/>
  <c r="M517" i="1" s="1"/>
  <c r="L606" i="1"/>
  <c r="M606" i="1" s="1"/>
  <c r="J607" i="1" l="1"/>
  <c r="J580" i="1"/>
  <c r="K580" i="1" s="1"/>
  <c r="L580" i="1" s="1"/>
  <c r="J579" i="1"/>
  <c r="K579" i="1" s="1"/>
  <c r="L579" i="1" s="1"/>
  <c r="J608" i="1"/>
  <c r="K608" i="1" s="1"/>
  <c r="L608" i="1" s="1"/>
  <c r="J609" i="1"/>
  <c r="J610" i="1"/>
  <c r="K610" i="1" s="1"/>
  <c r="L610" i="1" s="1"/>
  <c r="J611" i="1"/>
  <c r="L611" i="1" s="1"/>
  <c r="J612" i="1"/>
  <c r="L612" i="1" s="1"/>
  <c r="J613" i="1"/>
  <c r="L607" i="1" l="1"/>
  <c r="M607" i="1"/>
  <c r="L609" i="1"/>
  <c r="M609" i="1" s="1"/>
  <c r="L613" i="1"/>
  <c r="M613" i="1"/>
  <c r="M611" i="1"/>
  <c r="M579" i="1"/>
  <c r="M612" i="1"/>
  <c r="M610" i="1"/>
  <c r="M608" i="1"/>
  <c r="M580" i="1"/>
</calcChain>
</file>

<file path=xl/sharedStrings.xml><?xml version="1.0" encoding="utf-8"?>
<sst xmlns="http://schemas.openxmlformats.org/spreadsheetml/2006/main" count="1879" uniqueCount="40">
  <si>
    <t>PLANTA</t>
  </si>
  <si>
    <t>REMISION</t>
  </si>
  <si>
    <t>CANTIDAD</t>
  </si>
  <si>
    <t>RESISTENCIA</t>
  </si>
  <si>
    <t>CLIENTE</t>
  </si>
  <si>
    <t>BOMBEABLE</t>
  </si>
  <si>
    <t>FECHA</t>
  </si>
  <si>
    <t>PRECIO VENTA</t>
  </si>
  <si>
    <t>IMPORTE</t>
  </si>
  <si>
    <t>IVA</t>
  </si>
  <si>
    <t>TOTAL</t>
  </si>
  <si>
    <t>REMISIONADO</t>
  </si>
  <si>
    <t>PRECIO BASE</t>
  </si>
  <si>
    <t>PC-01</t>
  </si>
  <si>
    <t>VT - PLANTA</t>
  </si>
  <si>
    <t>2501914N0D</t>
  </si>
  <si>
    <t>2001914N0B</t>
  </si>
  <si>
    <t>2001914N0D</t>
  </si>
  <si>
    <t>LC INFRA</t>
  </si>
  <si>
    <t>2501914N0B</t>
  </si>
  <si>
    <t>MR42REV14D</t>
  </si>
  <si>
    <t>PC-03</t>
  </si>
  <si>
    <t>CONPROCASA</t>
  </si>
  <si>
    <t>1001914N0D</t>
  </si>
  <si>
    <t>UCALLI</t>
  </si>
  <si>
    <t>ROCONSA</t>
  </si>
  <si>
    <t>1501914N0D</t>
  </si>
  <si>
    <t>PC-02</t>
  </si>
  <si>
    <t>MR45REV14D</t>
  </si>
  <si>
    <t>3001914N0D</t>
  </si>
  <si>
    <t>201914N0D</t>
  </si>
  <si>
    <t>100RFA4N0D</t>
  </si>
  <si>
    <t xml:space="preserve">GAMA </t>
  </si>
  <si>
    <t>100M418N0B</t>
  </si>
  <si>
    <t>1001914R3B</t>
  </si>
  <si>
    <t>2501914R2B</t>
  </si>
  <si>
    <t>2001908N0D</t>
  </si>
  <si>
    <t>2501918N0B</t>
  </si>
  <si>
    <t>3001914R2B</t>
  </si>
  <si>
    <t>MR38REV10D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</si>
</sst>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3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44" fontId="0" fillId="0" borderId="0" xfId="1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4" fontId="2" fillId="2" borderId="3" xfId="1" applyFont="1" applyFill="1" applyBorder="1" applyAlignment="1">
      <alignment horizontal="center" vertical="center" wrapText="1"/>
    </xf>
    <xf numFmtId="44" fontId="2" fillId="2" borderId="4" xfId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9" fontId="2" fillId="2" borderId="4" xfId="1" applyNumberFormat="1" applyFont="1" applyFill="1" applyBorder="1" applyAlignment="1">
      <alignment horizontal="center" vertical="center" wrapText="1"/>
    </xf>
    <xf numFmtId="44" fontId="0" fillId="0" borderId="0" xfId="0" applyNumberFormat="1"/>
    <xf numFmtId="164" fontId="0" fillId="3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0" fillId="3" borderId="0" xfId="0" applyFill="1"/>
    <xf numFmtId="14" fontId="0" fillId="0" borderId="12" xfId="0" applyNumberForma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</cellXfs>
  <cellStyles count="33">
    <cellStyle name="Moneda" xfId="1" builtinId="4"/>
    <cellStyle name="Moneda 2" xfId="2"/>
    <cellStyle name="Moneda 2 2" xfId="4"/>
    <cellStyle name="Moneda 2 2 2" xfId="8"/>
    <cellStyle name="Moneda 2 2 2 2" xfId="16"/>
    <cellStyle name="Moneda 2 2 2 2 2" xfId="32"/>
    <cellStyle name="Moneda 2 2 2 3" xfId="24"/>
    <cellStyle name="Moneda 2 2 3" xfId="12"/>
    <cellStyle name="Moneda 2 2 3 2" xfId="28"/>
    <cellStyle name="Moneda 2 2 4" xfId="20"/>
    <cellStyle name="Moneda 2 3" xfId="6"/>
    <cellStyle name="Moneda 2 3 2" xfId="14"/>
    <cellStyle name="Moneda 2 3 2 2" xfId="30"/>
    <cellStyle name="Moneda 2 3 3" xfId="22"/>
    <cellStyle name="Moneda 2 4" xfId="10"/>
    <cellStyle name="Moneda 2 4 2" xfId="26"/>
    <cellStyle name="Moneda 2 5" xfId="18"/>
    <cellStyle name="Moneda 3" xfId="3"/>
    <cellStyle name="Moneda 3 2" xfId="7"/>
    <cellStyle name="Moneda 3 2 2" xfId="15"/>
    <cellStyle name="Moneda 3 2 2 2" xfId="31"/>
    <cellStyle name="Moneda 3 2 3" xfId="23"/>
    <cellStyle name="Moneda 3 3" xfId="11"/>
    <cellStyle name="Moneda 3 3 2" xfId="27"/>
    <cellStyle name="Moneda 3 4" xfId="19"/>
    <cellStyle name="Moneda 4" xfId="5"/>
    <cellStyle name="Moneda 4 2" xfId="13"/>
    <cellStyle name="Moneda 4 2 2" xfId="29"/>
    <cellStyle name="Moneda 4 3" xfId="21"/>
    <cellStyle name="Moneda 5" xfId="9"/>
    <cellStyle name="Moneda 5 2" xfId="25"/>
    <cellStyle name="Moneda 6" xfId="17"/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626"/>
  <sheetViews>
    <sheetView showGridLines="0" tabSelected="1" view="pageBreakPreview" topLeftCell="A2" zoomScaleNormal="100" zoomScaleSheetLayoutView="100" workbookViewId="0">
      <pane ySplit="1" topLeftCell="A147" activePane="bottomLeft" state="frozen"/>
      <selection activeCell="A2" sqref="A2"/>
      <selection pane="bottomLeft" activeCell="N8" sqref="N8"/>
    </sheetView>
  </sheetViews>
  <sheetFormatPr baseColWidth="10" defaultRowHeight="15" customHeight="1" x14ac:dyDescent="0.25"/>
  <cols>
    <col min="2" max="2" width="12.28515625" customWidth="1"/>
    <col min="4" max="4" width="19.7109375" bestFit="1" customWidth="1"/>
    <col min="5" max="5" width="12.28515625" bestFit="1" customWidth="1"/>
    <col min="7" max="7" width="12.28515625" customWidth="1"/>
    <col min="8" max="8" width="14.140625" bestFit="1" customWidth="1"/>
    <col min="9" max="9" width="14.140625" customWidth="1"/>
    <col min="10" max="10" width="14.7109375" bestFit="1" customWidth="1"/>
    <col min="11" max="11" width="14.140625" customWidth="1"/>
    <col min="12" max="12" width="13.42578125" customWidth="1"/>
    <col min="13" max="13" width="14.140625" bestFit="1" customWidth="1"/>
    <col min="14" max="14" width="11.42578125" customWidth="1"/>
    <col min="15" max="15" width="12.140625" bestFit="1" customWidth="1"/>
  </cols>
  <sheetData>
    <row r="1" spans="1:13" ht="15" hidden="1" customHeight="1" x14ac:dyDescent="0.25">
      <c r="D1" s="15"/>
      <c r="E1" s="1"/>
      <c r="F1" s="15"/>
      <c r="G1" s="15"/>
      <c r="H1" s="2"/>
      <c r="I1" s="2"/>
      <c r="J1" s="2"/>
      <c r="K1" s="2">
        <v>0</v>
      </c>
      <c r="L1" s="2"/>
      <c r="M1" s="2"/>
    </row>
    <row r="2" spans="1:13" ht="30.75" thickBot="1" x14ac:dyDescent="0.3">
      <c r="A2" s="3" t="s">
        <v>0</v>
      </c>
      <c r="B2" s="4" t="s">
        <v>6</v>
      </c>
      <c r="C2" s="4" t="s">
        <v>1</v>
      </c>
      <c r="D2" s="4" t="s">
        <v>4</v>
      </c>
      <c r="E2" s="4" t="s">
        <v>3</v>
      </c>
      <c r="F2" s="4" t="s">
        <v>2</v>
      </c>
      <c r="G2" s="4" t="s">
        <v>5</v>
      </c>
      <c r="H2" s="5" t="s">
        <v>7</v>
      </c>
      <c r="I2" s="5" t="s">
        <v>12</v>
      </c>
      <c r="J2" s="5" t="s">
        <v>8</v>
      </c>
      <c r="K2" s="6" t="s">
        <v>9</v>
      </c>
      <c r="L2" s="19" t="s">
        <v>11</v>
      </c>
      <c r="M2" s="7" t="s">
        <v>10</v>
      </c>
    </row>
    <row r="3" spans="1:13" x14ac:dyDescent="0.25">
      <c r="A3" s="17" t="s">
        <v>27</v>
      </c>
      <c r="B3" s="9">
        <v>45054</v>
      </c>
      <c r="C3" s="14">
        <v>61687</v>
      </c>
      <c r="D3" s="10" t="s">
        <v>14</v>
      </c>
      <c r="E3" s="11" t="s">
        <v>15</v>
      </c>
      <c r="F3" s="11">
        <v>5</v>
      </c>
      <c r="G3" s="11">
        <v>0</v>
      </c>
      <c r="H3" s="12">
        <v>2088.2399999999998</v>
      </c>
      <c r="I3" s="12">
        <v>1925</v>
      </c>
      <c r="J3" s="12">
        <f>+H3*F3</f>
        <v>10441.199999999999</v>
      </c>
      <c r="K3" s="18">
        <f>+J3*0.16</f>
        <v>1670.5919999999999</v>
      </c>
      <c r="L3" s="8">
        <f>IF(K3&gt;0,0,J3)</f>
        <v>0</v>
      </c>
      <c r="M3" s="13">
        <f>IF(K3=0,0,L3+J3+K3)</f>
        <v>12111.791999999999</v>
      </c>
    </row>
    <row r="4" spans="1:13" x14ac:dyDescent="0.25">
      <c r="A4" s="17" t="s">
        <v>13</v>
      </c>
      <c r="B4" s="30">
        <v>45054</v>
      </c>
      <c r="C4" s="14">
        <v>80371</v>
      </c>
      <c r="D4" s="10" t="s">
        <v>22</v>
      </c>
      <c r="E4" s="11" t="s">
        <v>23</v>
      </c>
      <c r="F4" s="11">
        <v>4</v>
      </c>
      <c r="G4" s="11">
        <v>0</v>
      </c>
      <c r="H4" s="12">
        <v>1517</v>
      </c>
      <c r="I4" s="12">
        <v>1517</v>
      </c>
      <c r="J4" s="12">
        <f>+H4*F4</f>
        <v>6068</v>
      </c>
      <c r="K4" s="18">
        <f>+J4*0.16</f>
        <v>970.88</v>
      </c>
      <c r="L4" s="8">
        <f>IF(K4&gt;0,0,J4)</f>
        <v>0</v>
      </c>
      <c r="M4" s="13">
        <f>IF(K4=0,0,L4+J4+K4)</f>
        <v>7038.88</v>
      </c>
    </row>
    <row r="5" spans="1:13" x14ac:dyDescent="0.25">
      <c r="A5" s="17" t="s">
        <v>13</v>
      </c>
      <c r="B5" s="30">
        <v>45054</v>
      </c>
      <c r="C5" s="14">
        <v>80770</v>
      </c>
      <c r="D5" s="10" t="s">
        <v>22</v>
      </c>
      <c r="E5" s="11" t="s">
        <v>23</v>
      </c>
      <c r="F5" s="22">
        <v>4</v>
      </c>
      <c r="G5" s="22">
        <v>0</v>
      </c>
      <c r="H5" s="12">
        <v>1517</v>
      </c>
      <c r="I5" s="12">
        <v>1517</v>
      </c>
      <c r="J5" s="12">
        <f>+H5*F5</f>
        <v>6068</v>
      </c>
      <c r="K5" s="18">
        <f>+J5*0.16</f>
        <v>970.88</v>
      </c>
      <c r="L5" s="8">
        <f>IF(K5&gt;0,0,J5)</f>
        <v>0</v>
      </c>
      <c r="M5" s="13">
        <f>IF(K5=0,0,L5+J5+K5)</f>
        <v>7038.88</v>
      </c>
    </row>
    <row r="6" spans="1:13" x14ac:dyDescent="0.25">
      <c r="A6" s="17" t="s">
        <v>13</v>
      </c>
      <c r="B6" s="9">
        <v>45050</v>
      </c>
      <c r="C6" s="14">
        <v>80772</v>
      </c>
      <c r="D6" s="10" t="s">
        <v>22</v>
      </c>
      <c r="E6" s="11" t="s">
        <v>23</v>
      </c>
      <c r="F6" s="11">
        <v>4</v>
      </c>
      <c r="G6" s="11">
        <v>0</v>
      </c>
      <c r="H6" s="12">
        <v>1517</v>
      </c>
      <c r="I6" s="12">
        <v>1517</v>
      </c>
      <c r="J6" s="12">
        <f>+H6*F6</f>
        <v>6068</v>
      </c>
      <c r="K6" s="18">
        <f>+J6*0.16</f>
        <v>970.88</v>
      </c>
      <c r="L6" s="8">
        <f>IF(K6&gt;0,0,J6)</f>
        <v>0</v>
      </c>
      <c r="M6" s="13">
        <f>IF(K6=0,0,L6+J6+K6)</f>
        <v>7038.88</v>
      </c>
    </row>
    <row r="7" spans="1:13" x14ac:dyDescent="0.25">
      <c r="A7" s="17" t="s">
        <v>13</v>
      </c>
      <c r="B7" s="9">
        <v>45050</v>
      </c>
      <c r="C7" s="14">
        <v>80916</v>
      </c>
      <c r="D7" s="10" t="s">
        <v>22</v>
      </c>
      <c r="E7" s="27" t="s">
        <v>17</v>
      </c>
      <c r="F7" s="11">
        <v>4</v>
      </c>
      <c r="G7" s="11">
        <v>0</v>
      </c>
      <c r="H7" s="12">
        <v>1727</v>
      </c>
      <c r="I7" s="12">
        <v>1727</v>
      </c>
      <c r="J7" s="12">
        <f>+H7*F7</f>
        <v>6908</v>
      </c>
      <c r="K7" s="18">
        <f>+J7*0.16</f>
        <v>1105.28</v>
      </c>
      <c r="L7" s="8">
        <f>IF(K7&gt;0,0,J7)</f>
        <v>0</v>
      </c>
      <c r="M7" s="13">
        <f>IF(K7=0,0,L7+J7+K7)</f>
        <v>8013.28</v>
      </c>
    </row>
    <row r="8" spans="1:13" x14ac:dyDescent="0.25">
      <c r="A8" s="17" t="s">
        <v>27</v>
      </c>
      <c r="B8" s="9">
        <v>45049</v>
      </c>
      <c r="C8" s="14">
        <v>80922</v>
      </c>
      <c r="D8" s="10" t="s">
        <v>22</v>
      </c>
      <c r="E8" s="11" t="s">
        <v>16</v>
      </c>
      <c r="F8" s="11">
        <v>14.5</v>
      </c>
      <c r="G8" s="11">
        <v>14.5</v>
      </c>
      <c r="H8" s="12">
        <v>1990</v>
      </c>
      <c r="I8" s="12">
        <v>1727</v>
      </c>
      <c r="J8" s="12">
        <f>+H8*F8</f>
        <v>28855</v>
      </c>
      <c r="K8" s="18">
        <f>+J8*0.16</f>
        <v>4616.8</v>
      </c>
      <c r="L8" s="8">
        <f>IF(K8&gt;0,0,J8)</f>
        <v>0</v>
      </c>
      <c r="M8" s="13">
        <f>IF(K8=0,0,L8+J8+K8)</f>
        <v>33471.800000000003</v>
      </c>
    </row>
    <row r="9" spans="1:13" x14ac:dyDescent="0.25">
      <c r="A9" s="17" t="s">
        <v>13</v>
      </c>
      <c r="B9" s="30">
        <v>45054</v>
      </c>
      <c r="C9" s="14">
        <v>81003</v>
      </c>
      <c r="D9" s="10" t="s">
        <v>22</v>
      </c>
      <c r="E9" s="11" t="s">
        <v>16</v>
      </c>
      <c r="F9" s="11">
        <v>8</v>
      </c>
      <c r="G9" s="11">
        <v>8</v>
      </c>
      <c r="H9" s="12">
        <f>1727+263</f>
        <v>1990</v>
      </c>
      <c r="I9" s="12">
        <v>1727</v>
      </c>
      <c r="J9" s="12">
        <f>+H9*F9</f>
        <v>15920</v>
      </c>
      <c r="K9" s="18">
        <f>+J9*0.16</f>
        <v>2547.2000000000003</v>
      </c>
      <c r="L9" s="8">
        <f>IF(K9&gt;0,0,J9)</f>
        <v>0</v>
      </c>
      <c r="M9" s="13">
        <f>IF(K9=0,0,L9+J9+K9)</f>
        <v>18467.2</v>
      </c>
    </row>
    <row r="10" spans="1:13" x14ac:dyDescent="0.25">
      <c r="A10" s="17" t="s">
        <v>27</v>
      </c>
      <c r="B10" s="9">
        <v>45049</v>
      </c>
      <c r="C10" s="14">
        <v>81014</v>
      </c>
      <c r="D10" s="10" t="s">
        <v>22</v>
      </c>
      <c r="E10" s="11" t="s">
        <v>23</v>
      </c>
      <c r="F10" s="11">
        <v>5</v>
      </c>
      <c r="G10" s="11">
        <v>0</v>
      </c>
      <c r="H10" s="12">
        <v>1517</v>
      </c>
      <c r="I10" s="12">
        <v>1517</v>
      </c>
      <c r="J10" s="12">
        <f>+H10*F10</f>
        <v>7585</v>
      </c>
      <c r="K10" s="18">
        <f>+J10*0.16</f>
        <v>1213.6000000000001</v>
      </c>
      <c r="L10" s="8">
        <f>IF(K10&gt;0,0,J10)</f>
        <v>0</v>
      </c>
      <c r="M10" s="13">
        <f>IF(K10=0,0,L10+J10+K10)</f>
        <v>8798.6</v>
      </c>
    </row>
    <row r="11" spans="1:13" x14ac:dyDescent="0.25">
      <c r="A11" s="17" t="s">
        <v>27</v>
      </c>
      <c r="B11" s="30">
        <v>45052</v>
      </c>
      <c r="C11" s="14">
        <v>81122</v>
      </c>
      <c r="D11" s="10" t="s">
        <v>22</v>
      </c>
      <c r="E11" s="11" t="s">
        <v>17</v>
      </c>
      <c r="F11" s="11">
        <v>4</v>
      </c>
      <c r="G11" s="11">
        <v>0</v>
      </c>
      <c r="H11" s="12">
        <v>1727</v>
      </c>
      <c r="I11" s="12">
        <v>1727</v>
      </c>
      <c r="J11" s="12">
        <f>+H11*F11</f>
        <v>6908</v>
      </c>
      <c r="K11" s="18">
        <f>+J11*0.16</f>
        <v>1105.28</v>
      </c>
      <c r="L11" s="8">
        <f>IF(K11&gt;0,0,J11)</f>
        <v>0</v>
      </c>
      <c r="M11" s="13">
        <f>IF(K11=0,0,L11+J11+K11)</f>
        <v>8013.28</v>
      </c>
    </row>
    <row r="12" spans="1:13" x14ac:dyDescent="0.25">
      <c r="A12" s="17" t="s">
        <v>27</v>
      </c>
      <c r="B12" s="30">
        <v>45052</v>
      </c>
      <c r="C12" s="14">
        <v>81125</v>
      </c>
      <c r="D12" s="10" t="s">
        <v>22</v>
      </c>
      <c r="E12" s="11" t="s">
        <v>30</v>
      </c>
      <c r="F12" s="11">
        <v>7.5</v>
      </c>
      <c r="G12" s="11">
        <v>0</v>
      </c>
      <c r="H12" s="12">
        <v>1727</v>
      </c>
      <c r="I12" s="12">
        <v>1727</v>
      </c>
      <c r="J12" s="12">
        <f>+H12*F12</f>
        <v>12952.5</v>
      </c>
      <c r="K12" s="18">
        <f>+J12*0.16</f>
        <v>2072.4</v>
      </c>
      <c r="L12" s="8">
        <f>IF(K12&gt;0,0,J12)</f>
        <v>0</v>
      </c>
      <c r="M12" s="13">
        <f>IF(K12=0,0,L12+J12+K12)</f>
        <v>15024.9</v>
      </c>
    </row>
    <row r="13" spans="1:13" x14ac:dyDescent="0.25">
      <c r="A13" s="17" t="s">
        <v>21</v>
      </c>
      <c r="B13" s="23">
        <v>45048</v>
      </c>
      <c r="C13" s="14">
        <v>81187</v>
      </c>
      <c r="D13" s="10" t="s">
        <v>14</v>
      </c>
      <c r="E13" s="11" t="s">
        <v>16</v>
      </c>
      <c r="F13" s="11">
        <v>35</v>
      </c>
      <c r="G13" s="11">
        <v>35</v>
      </c>
      <c r="H13" s="12">
        <f>78700/35</f>
        <v>2248.5714285714284</v>
      </c>
      <c r="I13" s="12">
        <v>1764</v>
      </c>
      <c r="J13" s="12">
        <f>+H13*F13</f>
        <v>78700</v>
      </c>
      <c r="K13" s="18">
        <f>+J13*0.16</f>
        <v>12592</v>
      </c>
      <c r="L13" s="8">
        <f>IF(K13&gt;0,0,J13)</f>
        <v>0</v>
      </c>
      <c r="M13" s="13">
        <f>IF(K13=0,0,L13+J13+K13)</f>
        <v>91292</v>
      </c>
    </row>
    <row r="14" spans="1:13" x14ac:dyDescent="0.25">
      <c r="A14" s="17" t="s">
        <v>13</v>
      </c>
      <c r="B14" s="9">
        <v>45050</v>
      </c>
      <c r="C14" s="14">
        <v>81253</v>
      </c>
      <c r="D14" s="10" t="s">
        <v>22</v>
      </c>
      <c r="E14" s="11" t="s">
        <v>16</v>
      </c>
      <c r="F14" s="11">
        <v>7.5</v>
      </c>
      <c r="G14" s="11">
        <v>7.5</v>
      </c>
      <c r="H14" s="12">
        <f>1727+263</f>
        <v>1990</v>
      </c>
      <c r="I14" s="12">
        <v>1727</v>
      </c>
      <c r="J14" s="12">
        <f>+H14*F14</f>
        <v>14925</v>
      </c>
      <c r="K14" s="18">
        <f>+J14*0.16</f>
        <v>2388</v>
      </c>
      <c r="L14" s="8">
        <f>IF(K14&gt;0,0,J14)</f>
        <v>0</v>
      </c>
      <c r="M14" s="13">
        <f>IF(K14=0,0,L14+J14+K14)</f>
        <v>17313</v>
      </c>
    </row>
    <row r="15" spans="1:13" x14ac:dyDescent="0.25">
      <c r="A15" s="17" t="s">
        <v>13</v>
      </c>
      <c r="B15" s="9">
        <v>45050</v>
      </c>
      <c r="C15" s="14">
        <v>81254</v>
      </c>
      <c r="D15" s="10" t="s">
        <v>22</v>
      </c>
      <c r="E15" s="11" t="s">
        <v>17</v>
      </c>
      <c r="F15" s="11">
        <v>8</v>
      </c>
      <c r="G15" s="11">
        <v>0</v>
      </c>
      <c r="H15" s="12">
        <v>1727</v>
      </c>
      <c r="I15" s="12">
        <v>1727</v>
      </c>
      <c r="J15" s="12">
        <f>+H15*F15</f>
        <v>13816</v>
      </c>
      <c r="K15" s="18">
        <f>+J15*0.16</f>
        <v>2210.56</v>
      </c>
      <c r="L15" s="8">
        <f>IF(K15&gt;0,0,J15)</f>
        <v>0</v>
      </c>
      <c r="M15" s="13">
        <f>IF(K15=0,0,L15+J15+K15)</f>
        <v>16026.56</v>
      </c>
    </row>
    <row r="16" spans="1:13" x14ac:dyDescent="0.25">
      <c r="A16" s="17" t="s">
        <v>13</v>
      </c>
      <c r="B16" s="30">
        <v>45054</v>
      </c>
      <c r="C16" s="14">
        <v>81255</v>
      </c>
      <c r="D16" s="10" t="s">
        <v>22</v>
      </c>
      <c r="E16" s="11" t="s">
        <v>23</v>
      </c>
      <c r="F16" s="22">
        <v>4</v>
      </c>
      <c r="G16" s="22">
        <v>0</v>
      </c>
      <c r="H16" s="12">
        <v>1517</v>
      </c>
      <c r="I16" s="12">
        <v>1517</v>
      </c>
      <c r="J16" s="12">
        <f>+H16*F16</f>
        <v>6068</v>
      </c>
      <c r="K16" s="18">
        <f>+J16*0.16</f>
        <v>970.88</v>
      </c>
      <c r="L16" s="8">
        <f>IF(K16&gt;0,0,J16)</f>
        <v>0</v>
      </c>
      <c r="M16" s="13">
        <f>IF(K16=0,0,L16+J16+K16)</f>
        <v>7038.88</v>
      </c>
    </row>
    <row r="17" spans="1:13" x14ac:dyDescent="0.25">
      <c r="A17" s="17" t="s">
        <v>13</v>
      </c>
      <c r="B17" s="9">
        <v>45050</v>
      </c>
      <c r="C17" s="14">
        <v>81256</v>
      </c>
      <c r="D17" s="10" t="s">
        <v>22</v>
      </c>
      <c r="E17" s="11" t="s">
        <v>16</v>
      </c>
      <c r="F17" s="11">
        <v>11</v>
      </c>
      <c r="G17" s="11">
        <v>11</v>
      </c>
      <c r="H17" s="12">
        <f>1727+263</f>
        <v>1990</v>
      </c>
      <c r="I17" s="12">
        <v>1727</v>
      </c>
      <c r="J17" s="12">
        <f>+H17*F17</f>
        <v>21890</v>
      </c>
      <c r="K17" s="18">
        <f>+J17*0.16</f>
        <v>3502.4</v>
      </c>
      <c r="L17" s="8">
        <f>IF(K17&gt;0,0,J17)</f>
        <v>0</v>
      </c>
      <c r="M17" s="13">
        <f>IF(K17=0,0,L17+J17+K17)</f>
        <v>25392.400000000001</v>
      </c>
    </row>
    <row r="18" spans="1:13" x14ac:dyDescent="0.25">
      <c r="A18" s="17" t="s">
        <v>13</v>
      </c>
      <c r="B18" s="9">
        <v>45050</v>
      </c>
      <c r="C18" s="14">
        <v>81257</v>
      </c>
      <c r="D18" s="10" t="s">
        <v>22</v>
      </c>
      <c r="E18" s="11" t="s">
        <v>23</v>
      </c>
      <c r="F18" s="11">
        <v>4</v>
      </c>
      <c r="G18" s="11">
        <v>0</v>
      </c>
      <c r="H18" s="12">
        <v>1517</v>
      </c>
      <c r="I18" s="12">
        <v>1517</v>
      </c>
      <c r="J18" s="12">
        <f>+H18*F18</f>
        <v>6068</v>
      </c>
      <c r="K18" s="18">
        <f>+J18*0.16</f>
        <v>970.88</v>
      </c>
      <c r="L18" s="8">
        <f>IF(K18&gt;0,0,J18)</f>
        <v>0</v>
      </c>
      <c r="M18" s="13">
        <f>IF(K18=0,0,L18+J18+K18)</f>
        <v>7038.88</v>
      </c>
    </row>
    <row r="19" spans="1:13" x14ac:dyDescent="0.25">
      <c r="A19" s="17" t="s">
        <v>27</v>
      </c>
      <c r="B19" s="9">
        <v>45049</v>
      </c>
      <c r="C19" s="14">
        <v>81261</v>
      </c>
      <c r="D19" s="10" t="s">
        <v>14</v>
      </c>
      <c r="E19" s="11" t="s">
        <v>15</v>
      </c>
      <c r="F19" s="11">
        <v>7</v>
      </c>
      <c r="G19" s="11">
        <v>0</v>
      </c>
      <c r="H19" s="12">
        <v>1925</v>
      </c>
      <c r="I19" s="12">
        <v>1925</v>
      </c>
      <c r="J19" s="12">
        <f>+H19*F19</f>
        <v>13475</v>
      </c>
      <c r="K19" s="18">
        <f>+J19*0.16</f>
        <v>2156</v>
      </c>
      <c r="L19" s="8">
        <f>IF(K19&gt;0,0,J19)</f>
        <v>0</v>
      </c>
      <c r="M19" s="13">
        <f>IF(K19=0,0,L19+J19+K19)</f>
        <v>15631</v>
      </c>
    </row>
    <row r="20" spans="1:13" x14ac:dyDescent="0.25">
      <c r="A20" s="17" t="s">
        <v>21</v>
      </c>
      <c r="B20" s="23">
        <v>45048</v>
      </c>
      <c r="C20" s="14">
        <v>81268</v>
      </c>
      <c r="D20" s="10" t="s">
        <v>22</v>
      </c>
      <c r="E20" s="11" t="s">
        <v>17</v>
      </c>
      <c r="F20" s="11">
        <v>4</v>
      </c>
      <c r="G20" s="11">
        <v>0</v>
      </c>
      <c r="H20" s="12">
        <v>1727</v>
      </c>
      <c r="I20" s="12">
        <v>1727</v>
      </c>
      <c r="J20" s="12">
        <f>+H20*F20</f>
        <v>6908</v>
      </c>
      <c r="K20" s="18">
        <f>+J20*0.16</f>
        <v>1105.28</v>
      </c>
      <c r="L20" s="8">
        <f>IF(K20&gt;0,0,J20)</f>
        <v>0</v>
      </c>
      <c r="M20" s="13">
        <f>IF(K20=0,0,L20+J20+K20)</f>
        <v>8013.28</v>
      </c>
    </row>
    <row r="21" spans="1:13" x14ac:dyDescent="0.25">
      <c r="A21" s="17" t="s">
        <v>21</v>
      </c>
      <c r="B21" s="23">
        <v>45048</v>
      </c>
      <c r="C21" s="14">
        <v>81271</v>
      </c>
      <c r="D21" s="10" t="s">
        <v>22</v>
      </c>
      <c r="E21" s="11" t="s">
        <v>17</v>
      </c>
      <c r="F21" s="11">
        <v>12</v>
      </c>
      <c r="G21" s="11">
        <v>0</v>
      </c>
      <c r="H21" s="12">
        <v>1727</v>
      </c>
      <c r="I21" s="12">
        <v>1727</v>
      </c>
      <c r="J21" s="12">
        <f>+H21*F21</f>
        <v>20724</v>
      </c>
      <c r="K21" s="18">
        <f>+J21*0.16</f>
        <v>3315.84</v>
      </c>
      <c r="L21" s="8">
        <f>IF(K21&gt;0,0,J21)</f>
        <v>0</v>
      </c>
      <c r="M21" s="13">
        <f>IF(K21=0,0,L21+J21+K21)</f>
        <v>24039.84</v>
      </c>
    </row>
    <row r="22" spans="1:13" x14ac:dyDescent="0.25">
      <c r="A22" s="17" t="s">
        <v>21</v>
      </c>
      <c r="B22" s="23">
        <v>45048</v>
      </c>
      <c r="C22" s="14">
        <v>81275</v>
      </c>
      <c r="D22" s="10" t="s">
        <v>22</v>
      </c>
      <c r="E22" s="11" t="s">
        <v>23</v>
      </c>
      <c r="F22" s="11">
        <v>5.5</v>
      </c>
      <c r="G22" s="11">
        <v>0</v>
      </c>
      <c r="H22" s="12">
        <v>1517</v>
      </c>
      <c r="I22" s="12">
        <v>1517</v>
      </c>
      <c r="J22" s="12">
        <f>+H22*F22</f>
        <v>8343.5</v>
      </c>
      <c r="K22" s="18">
        <f>+J22*0.16</f>
        <v>1334.96</v>
      </c>
      <c r="L22" s="8">
        <f>IF(K22&gt;0,0,J22)</f>
        <v>0</v>
      </c>
      <c r="M22" s="13">
        <f>IF(K22=0,0,L22+J22+K22)</f>
        <v>9678.4599999999991</v>
      </c>
    </row>
    <row r="23" spans="1:13" x14ac:dyDescent="0.25">
      <c r="A23" s="17" t="s">
        <v>21</v>
      </c>
      <c r="B23" s="30">
        <v>45052</v>
      </c>
      <c r="C23" s="14">
        <v>81275</v>
      </c>
      <c r="D23" s="10" t="s">
        <v>22</v>
      </c>
      <c r="E23" s="11" t="s">
        <v>23</v>
      </c>
      <c r="F23" s="11">
        <v>5.5</v>
      </c>
      <c r="G23" s="11">
        <v>0</v>
      </c>
      <c r="H23" s="12">
        <v>1517</v>
      </c>
      <c r="I23" s="12">
        <v>1517</v>
      </c>
      <c r="J23" s="12">
        <f>+H23*F23</f>
        <v>8343.5</v>
      </c>
      <c r="K23" s="18">
        <f>+J23*0.16</f>
        <v>1334.96</v>
      </c>
      <c r="L23" s="8">
        <f>IF(K23&gt;0,0,J23)</f>
        <v>0</v>
      </c>
      <c r="M23" s="13">
        <f>IF(K23=0,0,L23+J23+K23)</f>
        <v>9678.4599999999991</v>
      </c>
    </row>
    <row r="24" spans="1:13" x14ac:dyDescent="0.25">
      <c r="A24" s="17" t="s">
        <v>13</v>
      </c>
      <c r="B24" s="23">
        <v>45048</v>
      </c>
      <c r="C24" s="14">
        <v>81348</v>
      </c>
      <c r="D24" s="10" t="s">
        <v>18</v>
      </c>
      <c r="E24" s="11" t="s">
        <v>19</v>
      </c>
      <c r="F24" s="11">
        <v>29</v>
      </c>
      <c r="G24" s="11">
        <v>29</v>
      </c>
      <c r="H24" s="12">
        <f>1925+285</f>
        <v>2210</v>
      </c>
      <c r="I24" s="12">
        <v>1925</v>
      </c>
      <c r="J24" s="12">
        <f>+H24*F24</f>
        <v>64090</v>
      </c>
      <c r="K24" s="18">
        <f>+J24*0.16</f>
        <v>10254.4</v>
      </c>
      <c r="L24" s="8">
        <f>IF(K24&gt;0,0,J24)</f>
        <v>0</v>
      </c>
      <c r="M24" s="13">
        <f>IF(K24=0,0,L24+J24+K24)</f>
        <v>74344.399999999994</v>
      </c>
    </row>
    <row r="25" spans="1:13" x14ac:dyDescent="0.25">
      <c r="A25" s="17" t="s">
        <v>21</v>
      </c>
      <c r="B25" s="23">
        <v>45048</v>
      </c>
      <c r="C25" s="14">
        <v>81351</v>
      </c>
      <c r="D25" s="10" t="s">
        <v>24</v>
      </c>
      <c r="E25" s="11" t="s">
        <v>15</v>
      </c>
      <c r="F25" s="11">
        <v>20</v>
      </c>
      <c r="G25" s="11">
        <v>0</v>
      </c>
      <c r="H25" s="12">
        <v>1925</v>
      </c>
      <c r="I25" s="12">
        <v>1925</v>
      </c>
      <c r="J25" s="12">
        <f>+H25*F25</f>
        <v>38500</v>
      </c>
      <c r="K25" s="18">
        <f>+J25*0.16</f>
        <v>6160</v>
      </c>
      <c r="L25" s="8">
        <f>IF(K25&gt;0,0,J25)</f>
        <v>0</v>
      </c>
      <c r="M25" s="13">
        <f>IF(K25=0,0,L25+J25+K25)</f>
        <v>44660</v>
      </c>
    </row>
    <row r="26" spans="1:13" x14ac:dyDescent="0.25">
      <c r="A26" s="17" t="s">
        <v>21</v>
      </c>
      <c r="B26" s="23">
        <v>45048</v>
      </c>
      <c r="C26" s="14">
        <v>81357</v>
      </c>
      <c r="D26" s="10" t="s">
        <v>18</v>
      </c>
      <c r="E26" s="11" t="s">
        <v>15</v>
      </c>
      <c r="F26" s="11">
        <v>38</v>
      </c>
      <c r="G26" s="11">
        <v>38</v>
      </c>
      <c r="H26" s="12">
        <f>85980/38</f>
        <v>2262.6315789473683</v>
      </c>
      <c r="I26" s="12">
        <v>1925</v>
      </c>
      <c r="J26" s="12">
        <f>+H26*F26</f>
        <v>85980</v>
      </c>
      <c r="K26" s="18">
        <f>+J26*0.16</f>
        <v>13756.800000000001</v>
      </c>
      <c r="L26" s="8">
        <f>IF(K26&gt;0,0,J26)</f>
        <v>0</v>
      </c>
      <c r="M26" s="13">
        <f>IF(K26=0,0,L26+J26+K26)</f>
        <v>99736.8</v>
      </c>
    </row>
    <row r="27" spans="1:13" x14ac:dyDescent="0.25">
      <c r="A27" s="17" t="s">
        <v>13</v>
      </c>
      <c r="B27" s="23">
        <v>45048</v>
      </c>
      <c r="C27" s="14">
        <v>81358</v>
      </c>
      <c r="D27" s="10" t="s">
        <v>14</v>
      </c>
      <c r="E27" s="11" t="s">
        <v>15</v>
      </c>
      <c r="F27" s="11">
        <v>21</v>
      </c>
      <c r="G27" s="11">
        <v>0</v>
      </c>
      <c r="H27" s="12">
        <v>1925</v>
      </c>
      <c r="I27" s="12">
        <v>1925</v>
      </c>
      <c r="J27" s="12">
        <f>+H27*F27</f>
        <v>40425</v>
      </c>
      <c r="K27" s="18">
        <v>0</v>
      </c>
      <c r="L27" s="8">
        <f>IF(K27&gt;0,0,J27)</f>
        <v>40425</v>
      </c>
      <c r="M27" s="13">
        <f>IF(K27=0,0,L27+J27+K27)</f>
        <v>0</v>
      </c>
    </row>
    <row r="28" spans="1:13" x14ac:dyDescent="0.25">
      <c r="A28" s="17" t="s">
        <v>21</v>
      </c>
      <c r="B28" s="23">
        <v>45048</v>
      </c>
      <c r="C28" s="14">
        <v>81359</v>
      </c>
      <c r="D28" s="10" t="s">
        <v>14</v>
      </c>
      <c r="E28" s="11" t="s">
        <v>17</v>
      </c>
      <c r="F28" s="11">
        <v>28</v>
      </c>
      <c r="G28" s="11">
        <v>0</v>
      </c>
      <c r="H28" s="12">
        <v>1764</v>
      </c>
      <c r="I28" s="12">
        <v>1764</v>
      </c>
      <c r="J28" s="12">
        <f>+H28*F28</f>
        <v>49392</v>
      </c>
      <c r="K28" s="18">
        <v>0</v>
      </c>
      <c r="L28" s="8">
        <f>IF(K28&gt;0,0,J28)</f>
        <v>49392</v>
      </c>
      <c r="M28" s="13">
        <f>IF(K28=0,0,L28+J28+K28)</f>
        <v>0</v>
      </c>
    </row>
    <row r="29" spans="1:13" x14ac:dyDescent="0.25">
      <c r="A29" s="17" t="s">
        <v>21</v>
      </c>
      <c r="B29" s="23">
        <v>45048</v>
      </c>
      <c r="C29" s="14">
        <v>81360</v>
      </c>
      <c r="D29" s="10" t="s">
        <v>14</v>
      </c>
      <c r="E29" s="11" t="s">
        <v>15</v>
      </c>
      <c r="F29" s="11">
        <v>7</v>
      </c>
      <c r="G29" s="11">
        <v>0</v>
      </c>
      <c r="H29" s="12">
        <v>2088.2399999999998</v>
      </c>
      <c r="I29" s="12">
        <v>1925</v>
      </c>
      <c r="J29" s="12">
        <f>+H29*F29</f>
        <v>14617.679999999998</v>
      </c>
      <c r="K29" s="18">
        <f>+J29*0.16</f>
        <v>2338.8287999999998</v>
      </c>
      <c r="L29" s="8">
        <f>IF(K29&gt;0,0,J29)</f>
        <v>0</v>
      </c>
      <c r="M29" s="13">
        <f>IF(K29=0,0,L29+J29+K29)</f>
        <v>16956.5088</v>
      </c>
    </row>
    <row r="30" spans="1:13" x14ac:dyDescent="0.25">
      <c r="A30" s="17" t="s">
        <v>13</v>
      </c>
      <c r="B30" s="9">
        <v>45050</v>
      </c>
      <c r="C30" s="14">
        <v>81361</v>
      </c>
      <c r="D30" s="10" t="s">
        <v>22</v>
      </c>
      <c r="E30" s="11" t="s">
        <v>16</v>
      </c>
      <c r="F30" s="11">
        <v>6.5</v>
      </c>
      <c r="G30" s="11">
        <v>6.5</v>
      </c>
      <c r="H30" s="12">
        <f>1727+263</f>
        <v>1990</v>
      </c>
      <c r="I30" s="12">
        <v>1727</v>
      </c>
      <c r="J30" s="12">
        <f>+H30*F30</f>
        <v>12935</v>
      </c>
      <c r="K30" s="18">
        <f>+J30*0.16</f>
        <v>2069.6</v>
      </c>
      <c r="L30" s="8">
        <f>IF(K30&gt;0,0,J30)</f>
        <v>0</v>
      </c>
      <c r="M30" s="13">
        <f>IF(K30=0,0,L30+J30+K30)</f>
        <v>15004.6</v>
      </c>
    </row>
    <row r="31" spans="1:13" x14ac:dyDescent="0.25">
      <c r="A31" s="17" t="s">
        <v>21</v>
      </c>
      <c r="B31" s="9">
        <v>45050</v>
      </c>
      <c r="C31" s="14">
        <v>81362</v>
      </c>
      <c r="D31" s="10" t="s">
        <v>22</v>
      </c>
      <c r="E31" s="11" t="s">
        <v>17</v>
      </c>
      <c r="F31" s="11">
        <v>12</v>
      </c>
      <c r="G31" s="11">
        <v>0</v>
      </c>
      <c r="H31" s="12">
        <v>1727</v>
      </c>
      <c r="I31" s="12">
        <v>1727</v>
      </c>
      <c r="J31" s="12">
        <f>+H31*F31</f>
        <v>20724</v>
      </c>
      <c r="K31" s="18">
        <f>+J31*0.16</f>
        <v>3315.84</v>
      </c>
      <c r="L31" s="8">
        <f>IF(K31&gt;0,0,J31)</f>
        <v>0</v>
      </c>
      <c r="M31" s="13">
        <f>IF(K31=0,0,L31+J31+K31)</f>
        <v>24039.84</v>
      </c>
    </row>
    <row r="32" spans="1:13" x14ac:dyDescent="0.25">
      <c r="A32" s="17" t="s">
        <v>27</v>
      </c>
      <c r="B32" s="9">
        <v>45054</v>
      </c>
      <c r="C32" s="14">
        <v>81363</v>
      </c>
      <c r="D32" s="10" t="s">
        <v>22</v>
      </c>
      <c r="E32" s="11" t="s">
        <v>16</v>
      </c>
      <c r="F32" s="22">
        <v>7.5</v>
      </c>
      <c r="G32" s="22">
        <v>0</v>
      </c>
      <c r="H32" s="12">
        <v>1727</v>
      </c>
      <c r="I32" s="12">
        <v>1727</v>
      </c>
      <c r="J32" s="12">
        <f>+H32*F32</f>
        <v>12952.5</v>
      </c>
      <c r="K32" s="18">
        <f>+J32*0.16</f>
        <v>2072.4</v>
      </c>
      <c r="L32" s="8">
        <f>IF(K32&gt;0,0,J32)</f>
        <v>0</v>
      </c>
      <c r="M32" s="13">
        <f>IF(K32=0,0,L32+J32+K32)</f>
        <v>15024.9</v>
      </c>
    </row>
    <row r="33" spans="1:13" x14ac:dyDescent="0.25">
      <c r="A33" s="17" t="s">
        <v>27</v>
      </c>
      <c r="B33" s="9">
        <v>45049</v>
      </c>
      <c r="C33" s="14">
        <v>81364</v>
      </c>
      <c r="D33" s="10" t="s">
        <v>22</v>
      </c>
      <c r="E33" s="11" t="s">
        <v>17</v>
      </c>
      <c r="F33" s="11">
        <v>4</v>
      </c>
      <c r="G33" s="11">
        <v>0</v>
      </c>
      <c r="H33" s="12">
        <v>1727</v>
      </c>
      <c r="I33" s="12">
        <v>1727</v>
      </c>
      <c r="J33" s="12">
        <f>+H33*F33</f>
        <v>6908</v>
      </c>
      <c r="K33" s="18">
        <f>+J33*0.16</f>
        <v>1105.28</v>
      </c>
      <c r="L33" s="8">
        <f>IF(K33&gt;0,0,J33)</f>
        <v>0</v>
      </c>
      <c r="M33" s="13">
        <f>IF(K33=0,0,L33+J33+K33)</f>
        <v>8013.28</v>
      </c>
    </row>
    <row r="34" spans="1:13" x14ac:dyDescent="0.25">
      <c r="A34" s="17" t="s">
        <v>21</v>
      </c>
      <c r="B34" s="9">
        <v>45049</v>
      </c>
      <c r="C34" s="14">
        <v>81365</v>
      </c>
      <c r="D34" s="10" t="s">
        <v>22</v>
      </c>
      <c r="E34" s="11" t="s">
        <v>16</v>
      </c>
      <c r="F34" s="11">
        <v>12</v>
      </c>
      <c r="G34" s="11">
        <v>12</v>
      </c>
      <c r="H34" s="12">
        <v>1990</v>
      </c>
      <c r="I34" s="12">
        <v>1727</v>
      </c>
      <c r="J34" s="12">
        <f>+H34*F34</f>
        <v>23880</v>
      </c>
      <c r="K34" s="18">
        <f>+J34*0.16</f>
        <v>3820.8</v>
      </c>
      <c r="L34" s="8">
        <f>IF(K34&gt;0,0,J34)</f>
        <v>0</v>
      </c>
      <c r="M34" s="13">
        <f>IF(K34=0,0,L34+J34+K34)</f>
        <v>27700.799999999999</v>
      </c>
    </row>
    <row r="35" spans="1:13" x14ac:dyDescent="0.25">
      <c r="A35" s="17" t="s">
        <v>27</v>
      </c>
      <c r="B35" s="9">
        <v>45049</v>
      </c>
      <c r="C35" s="14">
        <v>81366</v>
      </c>
      <c r="D35" s="10" t="s">
        <v>22</v>
      </c>
      <c r="E35" s="11" t="s">
        <v>17</v>
      </c>
      <c r="F35" s="11">
        <v>15</v>
      </c>
      <c r="G35" s="11">
        <v>0</v>
      </c>
      <c r="H35" s="12">
        <v>1727</v>
      </c>
      <c r="I35" s="12">
        <v>1727</v>
      </c>
      <c r="J35" s="12">
        <f>+H35*F35</f>
        <v>25905</v>
      </c>
      <c r="K35" s="18">
        <f>+J35*0.16</f>
        <v>4144.8</v>
      </c>
      <c r="L35" s="8">
        <f>IF(K35&gt;0,0,J35)</f>
        <v>0</v>
      </c>
      <c r="M35" s="13">
        <f>IF(K35=0,0,L35+J35+K35)</f>
        <v>30049.8</v>
      </c>
    </row>
    <row r="36" spans="1:13" x14ac:dyDescent="0.25">
      <c r="A36" s="17" t="s">
        <v>27</v>
      </c>
      <c r="B36" s="9">
        <v>45049</v>
      </c>
      <c r="C36" s="14">
        <v>81367</v>
      </c>
      <c r="D36" s="10" t="s">
        <v>22</v>
      </c>
      <c r="E36" s="11" t="s">
        <v>17</v>
      </c>
      <c r="F36" s="11">
        <v>5</v>
      </c>
      <c r="G36" s="11">
        <v>0</v>
      </c>
      <c r="H36" s="12">
        <v>1727</v>
      </c>
      <c r="I36" s="12">
        <v>1727</v>
      </c>
      <c r="J36" s="12">
        <f>+H36*F36</f>
        <v>8635</v>
      </c>
      <c r="K36" s="18">
        <f>+J36*0.16</f>
        <v>1381.6000000000001</v>
      </c>
      <c r="L36" s="8">
        <f>IF(K36&gt;0,0,J36)</f>
        <v>0</v>
      </c>
      <c r="M36" s="13">
        <f>IF(K36=0,0,L36+J36+K36)</f>
        <v>10016.6</v>
      </c>
    </row>
    <row r="37" spans="1:13" x14ac:dyDescent="0.25">
      <c r="A37" s="17" t="s">
        <v>21</v>
      </c>
      <c r="B37" s="30">
        <v>45052</v>
      </c>
      <c r="C37" s="14">
        <v>81368</v>
      </c>
      <c r="D37" s="10" t="s">
        <v>22</v>
      </c>
      <c r="E37" s="11" t="s">
        <v>17</v>
      </c>
      <c r="F37" s="11">
        <v>4</v>
      </c>
      <c r="G37" s="11">
        <v>0</v>
      </c>
      <c r="H37" s="12">
        <v>1727</v>
      </c>
      <c r="I37" s="12">
        <v>1727</v>
      </c>
      <c r="J37" s="12">
        <f>+H37*F37</f>
        <v>6908</v>
      </c>
      <c r="K37" s="18">
        <f>+J37*0.16</f>
        <v>1105.28</v>
      </c>
      <c r="L37" s="8">
        <f>IF(K37&gt;0,0,J37)</f>
        <v>0</v>
      </c>
      <c r="M37" s="13">
        <f>IF(K37=0,0,L37+J37+K37)</f>
        <v>8013.28</v>
      </c>
    </row>
    <row r="38" spans="1:13" x14ac:dyDescent="0.25">
      <c r="A38" s="17" t="s">
        <v>27</v>
      </c>
      <c r="B38" s="30">
        <v>45051</v>
      </c>
      <c r="C38" s="14">
        <v>81369</v>
      </c>
      <c r="D38" s="10" t="s">
        <v>14</v>
      </c>
      <c r="E38" s="11" t="s">
        <v>17</v>
      </c>
      <c r="F38" s="11">
        <v>4</v>
      </c>
      <c r="G38" s="11">
        <v>0</v>
      </c>
      <c r="H38" s="12">
        <v>1727</v>
      </c>
      <c r="I38" s="12">
        <v>1727</v>
      </c>
      <c r="J38" s="12">
        <f>+H38*F38</f>
        <v>6908</v>
      </c>
      <c r="K38" s="18">
        <f>+J38*0.16</f>
        <v>1105.28</v>
      </c>
      <c r="L38" s="8">
        <f>IF(K38&gt;0,0,J38)</f>
        <v>0</v>
      </c>
      <c r="M38" s="13">
        <f>IF(K38=0,0,L38+J38+K38)</f>
        <v>8013.28</v>
      </c>
    </row>
    <row r="39" spans="1:13" x14ac:dyDescent="0.25">
      <c r="A39" s="17" t="s">
        <v>21</v>
      </c>
      <c r="B39" s="23">
        <v>45048</v>
      </c>
      <c r="C39" s="14">
        <v>81370</v>
      </c>
      <c r="D39" s="10" t="s">
        <v>25</v>
      </c>
      <c r="E39" s="11" t="s">
        <v>15</v>
      </c>
      <c r="F39" s="11">
        <v>28</v>
      </c>
      <c r="G39" s="11">
        <v>0</v>
      </c>
      <c r="H39" s="12">
        <v>2049</v>
      </c>
      <c r="I39" s="12">
        <v>1925</v>
      </c>
      <c r="J39" s="12">
        <f>+H39*F39</f>
        <v>57372</v>
      </c>
      <c r="K39" s="18">
        <f>+J39*0.16</f>
        <v>9179.52</v>
      </c>
      <c r="L39" s="8">
        <f>IF(K39&gt;0,0,J39)</f>
        <v>0</v>
      </c>
      <c r="M39" s="13">
        <f>IF(K39=0,0,L39+J39+K39)</f>
        <v>66551.520000000004</v>
      </c>
    </row>
    <row r="40" spans="1:13" x14ac:dyDescent="0.25">
      <c r="A40" s="17" t="s">
        <v>13</v>
      </c>
      <c r="B40" s="23">
        <v>45048</v>
      </c>
      <c r="C40" s="14">
        <v>81373</v>
      </c>
      <c r="D40" s="10" t="s">
        <v>14</v>
      </c>
      <c r="E40" s="11" t="s">
        <v>17</v>
      </c>
      <c r="F40" s="11">
        <v>44</v>
      </c>
      <c r="G40" s="11">
        <v>0</v>
      </c>
      <c r="H40" s="12">
        <v>1764</v>
      </c>
      <c r="I40" s="12">
        <v>1764</v>
      </c>
      <c r="J40" s="12">
        <f>+H40*F40</f>
        <v>77616</v>
      </c>
      <c r="K40" s="18">
        <v>0</v>
      </c>
      <c r="L40" s="8">
        <f>IF(K40&gt;0,0,J40)</f>
        <v>77616</v>
      </c>
      <c r="M40" s="13">
        <f>IF(K40=0,0,L40+J40+K40)</f>
        <v>0</v>
      </c>
    </row>
    <row r="41" spans="1:13" x14ac:dyDescent="0.25">
      <c r="A41" s="17" t="s">
        <v>13</v>
      </c>
      <c r="B41" s="23">
        <v>45048</v>
      </c>
      <c r="C41" s="14">
        <v>81374</v>
      </c>
      <c r="D41" s="10" t="s">
        <v>14</v>
      </c>
      <c r="E41" s="11" t="s">
        <v>15</v>
      </c>
      <c r="F41" s="11">
        <v>11</v>
      </c>
      <c r="G41" s="11">
        <v>0</v>
      </c>
      <c r="H41" s="12">
        <v>1895</v>
      </c>
      <c r="I41" s="12">
        <v>1895</v>
      </c>
      <c r="J41" s="12">
        <f>+H41*F41</f>
        <v>20845</v>
      </c>
      <c r="K41" s="18">
        <f>+J41*0.16</f>
        <v>3335.2000000000003</v>
      </c>
      <c r="L41" s="8">
        <f>IF(K41&gt;0,0,J41)</f>
        <v>0</v>
      </c>
      <c r="M41" s="13">
        <f>IF(K41=0,0,L41+J41+K41)</f>
        <v>24180.2</v>
      </c>
    </row>
    <row r="42" spans="1:13" x14ac:dyDescent="0.25">
      <c r="A42" s="17" t="s">
        <v>27</v>
      </c>
      <c r="B42" s="9">
        <v>45049</v>
      </c>
      <c r="C42" s="14">
        <v>81389</v>
      </c>
      <c r="D42" s="10" t="s">
        <v>14</v>
      </c>
      <c r="E42" s="11" t="s">
        <v>17</v>
      </c>
      <c r="F42" s="11">
        <v>6</v>
      </c>
      <c r="G42" s="11">
        <v>0</v>
      </c>
      <c r="H42" s="12">
        <v>1764</v>
      </c>
      <c r="I42" s="12">
        <v>1764</v>
      </c>
      <c r="J42" s="12">
        <f>+H42*F42</f>
        <v>10584</v>
      </c>
      <c r="K42" s="18">
        <f>+J42*0.16</f>
        <v>1693.44</v>
      </c>
      <c r="L42" s="8">
        <f>IF(K42&gt;0,0,J42)</f>
        <v>0</v>
      </c>
      <c r="M42" s="13">
        <f>IF(K42=0,0,L42+J42+K42)</f>
        <v>12277.44</v>
      </c>
    </row>
    <row r="43" spans="1:13" x14ac:dyDescent="0.25">
      <c r="A43" s="17" t="s">
        <v>27</v>
      </c>
      <c r="B43" s="9">
        <v>45049</v>
      </c>
      <c r="C43" s="14">
        <v>81396</v>
      </c>
      <c r="D43" s="10" t="s">
        <v>14</v>
      </c>
      <c r="E43" s="11" t="s">
        <v>15</v>
      </c>
      <c r="F43" s="11">
        <v>5</v>
      </c>
      <c r="G43" s="11">
        <v>0</v>
      </c>
      <c r="H43" s="12">
        <v>2088.2399999999998</v>
      </c>
      <c r="I43" s="12">
        <v>1925</v>
      </c>
      <c r="J43" s="12">
        <f>+H43*F43</f>
        <v>10441.199999999999</v>
      </c>
      <c r="K43" s="18">
        <f>+J43*0.16</f>
        <v>1670.5919999999999</v>
      </c>
      <c r="L43" s="8">
        <f>IF(K43&gt;0,0,J43)</f>
        <v>0</v>
      </c>
      <c r="M43" s="13">
        <f>IF(K43=0,0,L43+J43+K43)</f>
        <v>12111.791999999999</v>
      </c>
    </row>
    <row r="44" spans="1:13" x14ac:dyDescent="0.25">
      <c r="A44" s="17" t="s">
        <v>27</v>
      </c>
      <c r="B44" s="9">
        <v>45049</v>
      </c>
      <c r="C44" s="14">
        <v>81396</v>
      </c>
      <c r="D44" s="10" t="s">
        <v>14</v>
      </c>
      <c r="E44" s="11" t="s">
        <v>15</v>
      </c>
      <c r="F44" s="11">
        <v>4.5</v>
      </c>
      <c r="G44" s="11">
        <v>0</v>
      </c>
      <c r="H44" s="12">
        <v>2427.2399999999998</v>
      </c>
      <c r="I44" s="12">
        <v>1925</v>
      </c>
      <c r="J44" s="12">
        <f>+H44*F44</f>
        <v>10922.579999999998</v>
      </c>
      <c r="K44" s="18">
        <f>+J44*0.16</f>
        <v>1747.6127999999997</v>
      </c>
      <c r="L44" s="8">
        <f>IF(K44&gt;0,0,J44)</f>
        <v>0</v>
      </c>
      <c r="M44" s="13">
        <f>IF(K44=0,0,L44+J44+K44)</f>
        <v>12670.192799999997</v>
      </c>
    </row>
    <row r="45" spans="1:13" x14ac:dyDescent="0.25">
      <c r="A45" s="17" t="s">
        <v>27</v>
      </c>
      <c r="B45" s="9">
        <v>45049</v>
      </c>
      <c r="C45" s="14">
        <v>81397</v>
      </c>
      <c r="D45" s="10" t="s">
        <v>14</v>
      </c>
      <c r="E45" s="11" t="s">
        <v>19</v>
      </c>
      <c r="F45" s="11">
        <v>10</v>
      </c>
      <c r="G45" s="11">
        <v>10</v>
      </c>
      <c r="H45" s="12">
        <v>2388.2399999999998</v>
      </c>
      <c r="I45" s="12">
        <v>1925</v>
      </c>
      <c r="J45" s="12">
        <f>+H45*F45</f>
        <v>23882.399999999998</v>
      </c>
      <c r="K45" s="18">
        <f>+J45*0.16</f>
        <v>3821.1839999999997</v>
      </c>
      <c r="L45" s="8">
        <f>IF(K45&gt;0,0,J45)</f>
        <v>0</v>
      </c>
      <c r="M45" s="13">
        <f>IF(K45=0,0,L45+J45+K45)</f>
        <v>27703.583999999999</v>
      </c>
    </row>
    <row r="46" spans="1:13" x14ac:dyDescent="0.25">
      <c r="A46" s="17" t="s">
        <v>13</v>
      </c>
      <c r="B46" s="23">
        <v>45064</v>
      </c>
      <c r="C46" s="14">
        <v>81401</v>
      </c>
      <c r="D46" s="10" t="s">
        <v>14</v>
      </c>
      <c r="E46" s="24" t="s">
        <v>19</v>
      </c>
      <c r="F46" s="11">
        <v>12</v>
      </c>
      <c r="G46" s="11">
        <v>12</v>
      </c>
      <c r="H46" s="12">
        <f>1925+285</f>
        <v>2210</v>
      </c>
      <c r="I46" s="12">
        <v>1925</v>
      </c>
      <c r="J46" s="12">
        <f>+H46*F46</f>
        <v>26520</v>
      </c>
      <c r="K46" s="18">
        <v>0</v>
      </c>
      <c r="L46" s="8">
        <f>IF(K46&gt;0,0,J46)</f>
        <v>26520</v>
      </c>
      <c r="M46" s="13">
        <f>IF(K46=0,0,L46+J46+K46)</f>
        <v>0</v>
      </c>
    </row>
    <row r="47" spans="1:13" x14ac:dyDescent="0.25">
      <c r="A47" s="17" t="s">
        <v>13</v>
      </c>
      <c r="B47" s="23">
        <v>45048</v>
      </c>
      <c r="C47" s="14">
        <v>81424</v>
      </c>
      <c r="D47" s="10" t="s">
        <v>14</v>
      </c>
      <c r="E47" s="11" t="s">
        <v>17</v>
      </c>
      <c r="F47" s="11">
        <v>6</v>
      </c>
      <c r="G47" s="11">
        <v>0</v>
      </c>
      <c r="H47" s="12">
        <v>1764</v>
      </c>
      <c r="I47" s="12">
        <v>1764</v>
      </c>
      <c r="J47" s="12">
        <f>+H47*F47</f>
        <v>10584</v>
      </c>
      <c r="K47" s="18">
        <f>+J47*0.16</f>
        <v>1693.44</v>
      </c>
      <c r="L47" s="8">
        <f>IF(K47&gt;0,0,J47)</f>
        <v>0</v>
      </c>
      <c r="M47" s="13">
        <f>IF(K47=0,0,L47+J47+K47)</f>
        <v>12277.44</v>
      </c>
    </row>
    <row r="48" spans="1:13" s="28" customFormat="1" x14ac:dyDescent="0.25">
      <c r="A48" s="17" t="s">
        <v>27</v>
      </c>
      <c r="B48" s="9">
        <v>45049</v>
      </c>
      <c r="C48" s="14">
        <v>81425</v>
      </c>
      <c r="D48" s="10" t="s">
        <v>14</v>
      </c>
      <c r="E48" s="11" t="s">
        <v>17</v>
      </c>
      <c r="F48" s="11">
        <v>16</v>
      </c>
      <c r="G48" s="11">
        <v>0</v>
      </c>
      <c r="H48" s="12">
        <v>1764</v>
      </c>
      <c r="I48" s="12">
        <v>1764</v>
      </c>
      <c r="J48" s="12">
        <f>+H48*F48</f>
        <v>28224</v>
      </c>
      <c r="K48" s="18">
        <v>0</v>
      </c>
      <c r="L48" s="8">
        <f>IF(K48&gt;0,0,J48)</f>
        <v>28224</v>
      </c>
      <c r="M48" s="13">
        <f>IF(K48=0,0,L48+J48+K48)</f>
        <v>0</v>
      </c>
    </row>
    <row r="49" spans="1:13" x14ac:dyDescent="0.25">
      <c r="A49" s="17" t="s">
        <v>21</v>
      </c>
      <c r="B49" s="23">
        <v>45048</v>
      </c>
      <c r="C49" s="14">
        <v>81429</v>
      </c>
      <c r="D49" s="10" t="s">
        <v>14</v>
      </c>
      <c r="E49" s="11" t="s">
        <v>16</v>
      </c>
      <c r="F49" s="11">
        <v>4</v>
      </c>
      <c r="G49" s="11">
        <v>4</v>
      </c>
      <c r="H49" s="12">
        <v>2049</v>
      </c>
      <c r="I49" s="12">
        <v>1764</v>
      </c>
      <c r="J49" s="12">
        <f>+H49*F49</f>
        <v>8196</v>
      </c>
      <c r="K49" s="18">
        <v>0</v>
      </c>
      <c r="L49" s="8">
        <f>IF(K49&gt;0,0,J49)</f>
        <v>8196</v>
      </c>
      <c r="M49" s="13">
        <f>IF(K49=0,0,L49+J49+K49)</f>
        <v>0</v>
      </c>
    </row>
    <row r="50" spans="1:13" x14ac:dyDescent="0.25">
      <c r="A50" s="17" t="s">
        <v>13</v>
      </c>
      <c r="B50" s="30">
        <v>45054</v>
      </c>
      <c r="C50" s="14">
        <v>81432</v>
      </c>
      <c r="D50" s="10" t="s">
        <v>22</v>
      </c>
      <c r="E50" s="11" t="s">
        <v>17</v>
      </c>
      <c r="F50" s="11">
        <v>5</v>
      </c>
      <c r="G50" s="11">
        <v>0</v>
      </c>
      <c r="H50" s="12">
        <v>1727</v>
      </c>
      <c r="I50" s="12">
        <v>1727</v>
      </c>
      <c r="J50" s="12">
        <f>+H50*F50</f>
        <v>8635</v>
      </c>
      <c r="K50" s="18">
        <f>+J50*0.16</f>
        <v>1381.6000000000001</v>
      </c>
      <c r="L50" s="8">
        <f>IF(K50&gt;0,0,J50)</f>
        <v>0</v>
      </c>
      <c r="M50" s="13">
        <f>IF(K50=0,0,L50+J50+K50)</f>
        <v>10016.6</v>
      </c>
    </row>
    <row r="51" spans="1:13" x14ac:dyDescent="0.25">
      <c r="A51" s="17" t="s">
        <v>27</v>
      </c>
      <c r="B51" s="9">
        <v>45049</v>
      </c>
      <c r="C51" s="14">
        <v>81433</v>
      </c>
      <c r="D51" s="10" t="s">
        <v>22</v>
      </c>
      <c r="E51" s="11" t="s">
        <v>17</v>
      </c>
      <c r="F51" s="11">
        <v>10.5</v>
      </c>
      <c r="G51" s="11">
        <v>0</v>
      </c>
      <c r="H51" s="12">
        <v>1727</v>
      </c>
      <c r="I51" s="12">
        <v>1727</v>
      </c>
      <c r="J51" s="12">
        <f>+H51*F51</f>
        <v>18133.5</v>
      </c>
      <c r="K51" s="18">
        <f>+J51*0.16</f>
        <v>2901.36</v>
      </c>
      <c r="L51" s="8">
        <f>IF(K51&gt;0,0,J51)</f>
        <v>0</v>
      </c>
      <c r="M51" s="13">
        <f>IF(K51=0,0,L51+J51+K51)</f>
        <v>21034.86</v>
      </c>
    </row>
    <row r="52" spans="1:13" x14ac:dyDescent="0.25">
      <c r="A52" s="17" t="s">
        <v>21</v>
      </c>
      <c r="B52" s="9">
        <v>45050</v>
      </c>
      <c r="C52" s="14">
        <v>81434</v>
      </c>
      <c r="D52" s="10" t="s">
        <v>22</v>
      </c>
      <c r="E52" s="11" t="s">
        <v>23</v>
      </c>
      <c r="F52" s="11">
        <v>5</v>
      </c>
      <c r="G52" s="11">
        <v>0</v>
      </c>
      <c r="H52" s="12">
        <v>1517</v>
      </c>
      <c r="I52" s="12">
        <v>1517</v>
      </c>
      <c r="J52" s="12">
        <f>+H52*F52</f>
        <v>7585</v>
      </c>
      <c r="K52" s="18">
        <f>+J52*0.16</f>
        <v>1213.6000000000001</v>
      </c>
      <c r="L52" s="8">
        <f>IF(K52&gt;0,0,J52)</f>
        <v>0</v>
      </c>
      <c r="M52" s="13">
        <f>IF(K52=0,0,L52+J52+K52)</f>
        <v>8798.6</v>
      </c>
    </row>
    <row r="53" spans="1:13" x14ac:dyDescent="0.25">
      <c r="A53" s="17" t="s">
        <v>13</v>
      </c>
      <c r="B53" s="30">
        <v>45054</v>
      </c>
      <c r="C53" s="14">
        <v>81435</v>
      </c>
      <c r="D53" s="10" t="s">
        <v>22</v>
      </c>
      <c r="E53" s="11" t="s">
        <v>23</v>
      </c>
      <c r="F53" s="11">
        <v>5</v>
      </c>
      <c r="G53" s="11">
        <v>0</v>
      </c>
      <c r="H53" s="12">
        <v>1517</v>
      </c>
      <c r="I53" s="12">
        <v>1517</v>
      </c>
      <c r="J53" s="12">
        <f>+H53*F53</f>
        <v>7585</v>
      </c>
      <c r="K53" s="18">
        <f>+J53*0.16</f>
        <v>1213.6000000000001</v>
      </c>
      <c r="L53" s="8">
        <f>IF(K53&gt;0,0,J53)</f>
        <v>0</v>
      </c>
      <c r="M53" s="13">
        <f>IF(K53=0,0,L53+J53+K53)</f>
        <v>8798.6</v>
      </c>
    </row>
    <row r="54" spans="1:13" x14ac:dyDescent="0.25">
      <c r="A54" s="17" t="s">
        <v>27</v>
      </c>
      <c r="B54" s="9">
        <v>45049</v>
      </c>
      <c r="C54" s="14">
        <v>81436</v>
      </c>
      <c r="D54" s="10" t="s">
        <v>14</v>
      </c>
      <c r="E54" s="11" t="s">
        <v>15</v>
      </c>
      <c r="F54" s="11">
        <v>7.5</v>
      </c>
      <c r="G54" s="11">
        <v>0</v>
      </c>
      <c r="H54" s="12">
        <v>2088.2399999999998</v>
      </c>
      <c r="I54" s="12">
        <v>1925</v>
      </c>
      <c r="J54" s="12">
        <f>+H54*F54</f>
        <v>15661.8</v>
      </c>
      <c r="K54" s="18">
        <f>+J54*0.16</f>
        <v>2505.8879999999999</v>
      </c>
      <c r="L54" s="8">
        <f>IF(K54&gt;0,0,J54)</f>
        <v>0</v>
      </c>
      <c r="M54" s="13">
        <f>IF(K54=0,0,L54+J54+K54)</f>
        <v>18167.687999999998</v>
      </c>
    </row>
    <row r="55" spans="1:13" x14ac:dyDescent="0.25">
      <c r="A55" s="17" t="s">
        <v>27</v>
      </c>
      <c r="B55" s="9">
        <v>45049</v>
      </c>
      <c r="C55" s="14">
        <v>81437</v>
      </c>
      <c r="D55" s="10" t="s">
        <v>14</v>
      </c>
      <c r="E55" s="11" t="s">
        <v>17</v>
      </c>
      <c r="F55" s="11">
        <v>14</v>
      </c>
      <c r="G55" s="11">
        <v>0</v>
      </c>
      <c r="H55" s="12">
        <v>1965.79</v>
      </c>
      <c r="I55" s="12">
        <v>1764</v>
      </c>
      <c r="J55" s="12">
        <f>+H55*F55</f>
        <v>27521.059999999998</v>
      </c>
      <c r="K55" s="18">
        <f>+J55*0.16</f>
        <v>4403.3696</v>
      </c>
      <c r="L55" s="8">
        <f>IF(K55&gt;0,0,J55)</f>
        <v>0</v>
      </c>
      <c r="M55" s="13">
        <f>IF(K55=0,0,L55+J55+K55)</f>
        <v>31924.429599999996</v>
      </c>
    </row>
    <row r="56" spans="1:13" x14ac:dyDescent="0.25">
      <c r="A56" s="17" t="s">
        <v>13</v>
      </c>
      <c r="B56" s="9">
        <v>45050</v>
      </c>
      <c r="C56" s="14">
        <v>81442</v>
      </c>
      <c r="D56" s="23" t="s">
        <v>14</v>
      </c>
      <c r="E56" s="11" t="s">
        <v>17</v>
      </c>
      <c r="F56" s="11">
        <v>5</v>
      </c>
      <c r="G56" s="11">
        <v>0</v>
      </c>
      <c r="H56" s="12">
        <v>1864</v>
      </c>
      <c r="I56" s="12">
        <v>1764</v>
      </c>
      <c r="J56" s="12">
        <f>+H56*F56</f>
        <v>9320</v>
      </c>
      <c r="K56" s="18">
        <v>0</v>
      </c>
      <c r="L56" s="8">
        <f>IF(K56&gt;0,0,J56)</f>
        <v>9320</v>
      </c>
      <c r="M56" s="13">
        <f>IF(K56=0,0,L56+J56+K56)</f>
        <v>0</v>
      </c>
    </row>
    <row r="57" spans="1:13" x14ac:dyDescent="0.25">
      <c r="A57" s="17" t="s">
        <v>27</v>
      </c>
      <c r="B57" s="9">
        <v>45049</v>
      </c>
      <c r="C57" s="14">
        <v>81443</v>
      </c>
      <c r="D57" s="23" t="s">
        <v>14</v>
      </c>
      <c r="E57" s="11" t="s">
        <v>17</v>
      </c>
      <c r="F57" s="11">
        <v>4</v>
      </c>
      <c r="G57" s="11">
        <v>0</v>
      </c>
      <c r="H57" s="12">
        <v>1764</v>
      </c>
      <c r="I57" s="12">
        <v>1764</v>
      </c>
      <c r="J57" s="12">
        <f>+H57*F57</f>
        <v>7056</v>
      </c>
      <c r="K57" s="18">
        <v>0</v>
      </c>
      <c r="L57" s="8">
        <f>IF(K57&gt;0,0,J57)</f>
        <v>7056</v>
      </c>
      <c r="M57" s="13">
        <f>IF(K57=0,0,L57+J57+K57)</f>
        <v>0</v>
      </c>
    </row>
    <row r="58" spans="1:13" x14ac:dyDescent="0.25">
      <c r="A58" s="17" t="s">
        <v>27</v>
      </c>
      <c r="B58" s="9">
        <v>45049</v>
      </c>
      <c r="C58" s="14">
        <v>81444</v>
      </c>
      <c r="D58" s="10" t="s">
        <v>14</v>
      </c>
      <c r="E58" s="11" t="s">
        <v>17</v>
      </c>
      <c r="F58" s="11">
        <v>8</v>
      </c>
      <c r="G58" s="11">
        <v>0</v>
      </c>
      <c r="H58" s="12">
        <v>1764</v>
      </c>
      <c r="I58" s="12">
        <v>1764</v>
      </c>
      <c r="J58" s="12">
        <f>+H58*F58</f>
        <v>14112</v>
      </c>
      <c r="K58" s="18">
        <v>0</v>
      </c>
      <c r="L58" s="8">
        <f>IF(K58&gt;0,0,J58)</f>
        <v>14112</v>
      </c>
      <c r="M58" s="13">
        <f>IF(K58=0,0,L58+J58+K58)</f>
        <v>0</v>
      </c>
    </row>
    <row r="59" spans="1:13" x14ac:dyDescent="0.25">
      <c r="A59" s="17" t="s">
        <v>13</v>
      </c>
      <c r="B59" s="23">
        <v>45048</v>
      </c>
      <c r="C59" s="14">
        <v>81445</v>
      </c>
      <c r="D59" s="10" t="s">
        <v>14</v>
      </c>
      <c r="E59" s="11" t="s">
        <v>20</v>
      </c>
      <c r="F59" s="11">
        <v>15</v>
      </c>
      <c r="G59" s="11">
        <v>0</v>
      </c>
      <c r="H59" s="12">
        <f>32100/F59</f>
        <v>2140</v>
      </c>
      <c r="I59" s="12">
        <v>1962</v>
      </c>
      <c r="J59" s="12">
        <f>+H59*F59</f>
        <v>32100</v>
      </c>
      <c r="K59" s="18">
        <f>+J59*0.16</f>
        <v>5136</v>
      </c>
      <c r="L59" s="8">
        <f>IF(K59&gt;0,0,J59)</f>
        <v>0</v>
      </c>
      <c r="M59" s="13">
        <f>IF(K59=0,0,L59+J59+K59)</f>
        <v>37236</v>
      </c>
    </row>
    <row r="60" spans="1:13" x14ac:dyDescent="0.25">
      <c r="A60" s="17" t="s">
        <v>13</v>
      </c>
      <c r="B60" s="23">
        <v>45048</v>
      </c>
      <c r="C60" s="14">
        <v>81446</v>
      </c>
      <c r="D60" s="10" t="s">
        <v>14</v>
      </c>
      <c r="E60" s="11" t="s">
        <v>17</v>
      </c>
      <c r="F60" s="11">
        <v>14</v>
      </c>
      <c r="G60" s="11">
        <v>0</v>
      </c>
      <c r="H60" s="12">
        <v>1900</v>
      </c>
      <c r="I60" s="12">
        <v>1764</v>
      </c>
      <c r="J60" s="12">
        <f>+H60*F60</f>
        <v>26600</v>
      </c>
      <c r="K60" s="18">
        <f>+J60*0.16</f>
        <v>4256</v>
      </c>
      <c r="L60" s="8">
        <f>IF(K60&gt;0,0,J60)</f>
        <v>0</v>
      </c>
      <c r="M60" s="13">
        <f>IF(K60=0,0,L60+J60+K60)</f>
        <v>30856</v>
      </c>
    </row>
    <row r="61" spans="1:13" x14ac:dyDescent="0.25">
      <c r="A61" s="17" t="s">
        <v>13</v>
      </c>
      <c r="B61" s="23">
        <v>45048</v>
      </c>
      <c r="C61" s="14">
        <v>81449</v>
      </c>
      <c r="D61" s="10" t="s">
        <v>14</v>
      </c>
      <c r="E61" s="11" t="s">
        <v>16</v>
      </c>
      <c r="F61" s="11">
        <v>8</v>
      </c>
      <c r="G61" s="11">
        <v>10</v>
      </c>
      <c r="H61" s="12">
        <f>19370/F61</f>
        <v>2421.25</v>
      </c>
      <c r="I61" s="12">
        <v>1764</v>
      </c>
      <c r="J61" s="12">
        <f>+H61*F61</f>
        <v>19370</v>
      </c>
      <c r="K61" s="18">
        <f>+J61*0.16</f>
        <v>3099.2000000000003</v>
      </c>
      <c r="L61" s="8">
        <f>IF(K61&gt;0,0,J61)</f>
        <v>0</v>
      </c>
      <c r="M61" s="13">
        <f>IF(K61=0,0,L61+J61+K61)</f>
        <v>22469.200000000001</v>
      </c>
    </row>
    <row r="62" spans="1:13" x14ac:dyDescent="0.25">
      <c r="A62" s="17" t="s">
        <v>13</v>
      </c>
      <c r="B62" s="23">
        <v>45048</v>
      </c>
      <c r="C62" s="14">
        <v>81450</v>
      </c>
      <c r="D62" s="10" t="s">
        <v>14</v>
      </c>
      <c r="E62" s="11" t="s">
        <v>17</v>
      </c>
      <c r="F62" s="11">
        <v>5</v>
      </c>
      <c r="G62" s="11">
        <v>0</v>
      </c>
      <c r="H62" s="12">
        <v>1864</v>
      </c>
      <c r="I62" s="12">
        <v>1764</v>
      </c>
      <c r="J62" s="12">
        <f>+H62*F62</f>
        <v>9320</v>
      </c>
      <c r="K62" s="18">
        <v>0</v>
      </c>
      <c r="L62" s="8">
        <f>IF(K62&gt;0,0,J62)</f>
        <v>9320</v>
      </c>
      <c r="M62" s="13">
        <f>IF(K62=0,0,L62+J62+K62)</f>
        <v>0</v>
      </c>
    </row>
    <row r="63" spans="1:13" x14ac:dyDescent="0.25">
      <c r="A63" s="17" t="s">
        <v>13</v>
      </c>
      <c r="B63" s="23">
        <v>45048</v>
      </c>
      <c r="C63" s="14">
        <v>81451</v>
      </c>
      <c r="D63" s="10" t="s">
        <v>14</v>
      </c>
      <c r="E63" s="11" t="s">
        <v>17</v>
      </c>
      <c r="F63" s="11">
        <v>5</v>
      </c>
      <c r="G63" s="11">
        <v>0</v>
      </c>
      <c r="H63" s="12">
        <v>1764</v>
      </c>
      <c r="I63" s="12">
        <v>1764</v>
      </c>
      <c r="J63" s="12">
        <f>+H63*F63</f>
        <v>8820</v>
      </c>
      <c r="K63" s="18">
        <v>0</v>
      </c>
      <c r="L63" s="8">
        <f>IF(K63&gt;0,0,J63)</f>
        <v>8820</v>
      </c>
      <c r="M63" s="13">
        <f>IF(K63=0,0,L63+J63+K63)</f>
        <v>0</v>
      </c>
    </row>
    <row r="64" spans="1:13" x14ac:dyDescent="0.25">
      <c r="A64" s="17" t="s">
        <v>27</v>
      </c>
      <c r="B64" s="9">
        <v>45049</v>
      </c>
      <c r="C64" s="14">
        <v>81498</v>
      </c>
      <c r="D64" s="10" t="s">
        <v>14</v>
      </c>
      <c r="E64" s="11" t="s">
        <v>26</v>
      </c>
      <c r="F64" s="11">
        <v>10</v>
      </c>
      <c r="G64" s="11">
        <v>0</v>
      </c>
      <c r="H64" s="12">
        <v>1701</v>
      </c>
      <c r="I64" s="12">
        <v>1701</v>
      </c>
      <c r="J64" s="12">
        <f>+H64*F64</f>
        <v>17010</v>
      </c>
      <c r="K64" s="18">
        <v>0</v>
      </c>
      <c r="L64" s="8">
        <f>IF(K64&gt;0,0,J64)</f>
        <v>17010</v>
      </c>
      <c r="M64" s="13">
        <f>IF(K64=0,0,L64+J64+K64)</f>
        <v>0</v>
      </c>
    </row>
    <row r="65" spans="1:13" x14ac:dyDescent="0.25">
      <c r="A65" s="17" t="s">
        <v>27</v>
      </c>
      <c r="B65" s="9">
        <v>45049</v>
      </c>
      <c r="C65" s="14">
        <v>81499</v>
      </c>
      <c r="D65" s="10" t="s">
        <v>14</v>
      </c>
      <c r="E65" s="11" t="s">
        <v>17</v>
      </c>
      <c r="F65" s="11">
        <v>6</v>
      </c>
      <c r="G65" s="11">
        <v>0</v>
      </c>
      <c r="H65" s="12">
        <v>1764</v>
      </c>
      <c r="I65" s="12">
        <v>1764</v>
      </c>
      <c r="J65" s="12">
        <f>+H65*F65</f>
        <v>10584</v>
      </c>
      <c r="K65" s="18">
        <f>+J65*0.16</f>
        <v>1693.44</v>
      </c>
      <c r="L65" s="8">
        <f>IF(K65&gt;0,0,J65)</f>
        <v>0</v>
      </c>
      <c r="M65" s="13">
        <f>IF(K65=0,0,L65+J65+K65)</f>
        <v>12277.44</v>
      </c>
    </row>
    <row r="66" spans="1:13" x14ac:dyDescent="0.25">
      <c r="A66" s="17" t="s">
        <v>21</v>
      </c>
      <c r="B66" s="9">
        <v>45050</v>
      </c>
      <c r="C66" s="14">
        <v>81501</v>
      </c>
      <c r="D66" s="10" t="s">
        <v>14</v>
      </c>
      <c r="E66" s="11" t="s">
        <v>28</v>
      </c>
      <c r="F66" s="11">
        <v>159</v>
      </c>
      <c r="G66" s="11">
        <v>0</v>
      </c>
      <c r="H66" s="12">
        <v>2057</v>
      </c>
      <c r="I66" s="12">
        <v>1993</v>
      </c>
      <c r="J66" s="12">
        <f>+H66*F66</f>
        <v>327063</v>
      </c>
      <c r="K66" s="18">
        <f>+J66*0.16</f>
        <v>52330.080000000002</v>
      </c>
      <c r="L66" s="8">
        <f>IF(K66&gt;0,0,J66)</f>
        <v>0</v>
      </c>
      <c r="M66" s="13">
        <f>IF(K66=0,0,L66+J66+K66)</f>
        <v>379393.08</v>
      </c>
    </row>
    <row r="67" spans="1:13" x14ac:dyDescent="0.25">
      <c r="A67" s="17" t="s">
        <v>13</v>
      </c>
      <c r="B67" s="9">
        <v>45050</v>
      </c>
      <c r="C67" s="14">
        <v>81502</v>
      </c>
      <c r="D67" s="10" t="s">
        <v>14</v>
      </c>
      <c r="E67" s="11" t="s">
        <v>17</v>
      </c>
      <c r="F67" s="11">
        <v>31</v>
      </c>
      <c r="G67" s="11">
        <v>0</v>
      </c>
      <c r="H67" s="12">
        <v>1764</v>
      </c>
      <c r="I67" s="12">
        <v>1764</v>
      </c>
      <c r="J67" s="12">
        <f>+H67*F67</f>
        <v>54684</v>
      </c>
      <c r="K67" s="18">
        <v>0</v>
      </c>
      <c r="L67" s="8">
        <f>IF(K67&gt;0,0,J67)</f>
        <v>54684</v>
      </c>
      <c r="M67" s="13">
        <f>IF(K67=0,0,L67+J67+K67)</f>
        <v>0</v>
      </c>
    </row>
    <row r="68" spans="1:13" x14ac:dyDescent="0.25">
      <c r="A68" s="17" t="s">
        <v>13</v>
      </c>
      <c r="B68" s="31">
        <v>45050</v>
      </c>
      <c r="C68" s="14">
        <v>81503</v>
      </c>
      <c r="D68" s="23" t="s">
        <v>14</v>
      </c>
      <c r="E68" s="11" t="s">
        <v>17</v>
      </c>
      <c r="F68" s="11">
        <v>6</v>
      </c>
      <c r="G68" s="11">
        <v>0</v>
      </c>
      <c r="H68" s="12">
        <v>1764</v>
      </c>
      <c r="I68" s="12">
        <v>1764</v>
      </c>
      <c r="J68" s="12">
        <f>+H68*F68</f>
        <v>10584</v>
      </c>
      <c r="K68" s="18">
        <f>+J68*0.16</f>
        <v>1693.44</v>
      </c>
      <c r="L68" s="8">
        <f>IF(K68&gt;0,0,J68)</f>
        <v>0</v>
      </c>
      <c r="M68" s="13">
        <f>IF(K68=0,0,L68+J68+K68)</f>
        <v>12277.44</v>
      </c>
    </row>
    <row r="69" spans="1:13" x14ac:dyDescent="0.25">
      <c r="A69" s="17" t="s">
        <v>13</v>
      </c>
      <c r="B69" s="31">
        <v>45050</v>
      </c>
      <c r="C69" s="14">
        <v>81504</v>
      </c>
      <c r="D69" s="23" t="s">
        <v>18</v>
      </c>
      <c r="E69" s="11" t="s">
        <v>23</v>
      </c>
      <c r="F69" s="11">
        <v>4</v>
      </c>
      <c r="G69" s="11">
        <v>0</v>
      </c>
      <c r="H69" s="12">
        <v>1555</v>
      </c>
      <c r="I69" s="12">
        <v>1555</v>
      </c>
      <c r="J69" s="12">
        <f>+H69*F69</f>
        <v>6220</v>
      </c>
      <c r="K69" s="18">
        <f>+J69*0.16</f>
        <v>995.2</v>
      </c>
      <c r="L69" s="8">
        <f>IF(K69&gt;0,0,J69)</f>
        <v>0</v>
      </c>
      <c r="M69" s="13">
        <f>IF(K69=0,0,L69+J69+K69)</f>
        <v>7215.2</v>
      </c>
    </row>
    <row r="70" spans="1:13" x14ac:dyDescent="0.25">
      <c r="A70" s="17" t="s">
        <v>13</v>
      </c>
      <c r="B70" s="31">
        <v>45050</v>
      </c>
      <c r="C70" s="14">
        <v>81505</v>
      </c>
      <c r="D70" s="23" t="s">
        <v>22</v>
      </c>
      <c r="E70" s="11" t="s">
        <v>16</v>
      </c>
      <c r="F70" s="11">
        <v>8</v>
      </c>
      <c r="G70" s="11">
        <v>8</v>
      </c>
      <c r="H70" s="12">
        <f>1727+263</f>
        <v>1990</v>
      </c>
      <c r="I70" s="12">
        <v>1727</v>
      </c>
      <c r="J70" s="12">
        <f>+H70*F70</f>
        <v>15920</v>
      </c>
      <c r="K70" s="18">
        <f>+J70*0.16</f>
        <v>2547.2000000000003</v>
      </c>
      <c r="L70" s="8">
        <f>IF(K70&gt;0,0,J70)</f>
        <v>0</v>
      </c>
      <c r="M70" s="13">
        <f>IF(K70=0,0,L70+J70+K70)</f>
        <v>18467.2</v>
      </c>
    </row>
    <row r="71" spans="1:13" x14ac:dyDescent="0.25">
      <c r="A71" s="17" t="s">
        <v>27</v>
      </c>
      <c r="B71" s="31">
        <v>45049</v>
      </c>
      <c r="C71" s="14">
        <v>81507</v>
      </c>
      <c r="D71" s="23" t="s">
        <v>14</v>
      </c>
      <c r="E71" s="24" t="s">
        <v>15</v>
      </c>
      <c r="F71" s="11">
        <v>14</v>
      </c>
      <c r="G71" s="11">
        <v>0</v>
      </c>
      <c r="H71" s="12">
        <v>1925</v>
      </c>
      <c r="I71" s="12">
        <v>1925</v>
      </c>
      <c r="J71" s="12">
        <f>+H71*F71</f>
        <v>26950</v>
      </c>
      <c r="K71" s="18">
        <v>0</v>
      </c>
      <c r="L71" s="8">
        <f>IF(K71&gt;0,0,J71)</f>
        <v>26950</v>
      </c>
      <c r="M71" s="13">
        <f>IF(K71=0,0,L71+J71+K71)</f>
        <v>0</v>
      </c>
    </row>
    <row r="72" spans="1:13" x14ac:dyDescent="0.25">
      <c r="A72" s="17" t="s">
        <v>13</v>
      </c>
      <c r="B72" s="31">
        <v>45050</v>
      </c>
      <c r="C72" s="14">
        <v>81508</v>
      </c>
      <c r="D72" s="23" t="s">
        <v>22</v>
      </c>
      <c r="E72" s="11" t="s">
        <v>16</v>
      </c>
      <c r="F72" s="11">
        <v>11</v>
      </c>
      <c r="G72" s="11">
        <v>11</v>
      </c>
      <c r="H72" s="12">
        <f>1727+263</f>
        <v>1990</v>
      </c>
      <c r="I72" s="12">
        <v>1727</v>
      </c>
      <c r="J72" s="12">
        <f>+H72*F72</f>
        <v>21890</v>
      </c>
      <c r="K72" s="18">
        <f>+J72*0.16</f>
        <v>3502.4</v>
      </c>
      <c r="L72" s="8">
        <f>IF(K72&gt;0,0,J72)</f>
        <v>0</v>
      </c>
      <c r="M72" s="13">
        <f>IF(K72=0,0,L72+J72+K72)</f>
        <v>25392.400000000001</v>
      </c>
    </row>
    <row r="73" spans="1:13" x14ac:dyDescent="0.25">
      <c r="A73" s="17" t="s">
        <v>27</v>
      </c>
      <c r="B73" s="31">
        <v>45050</v>
      </c>
      <c r="C73" s="14">
        <v>81513</v>
      </c>
      <c r="D73" s="23" t="s">
        <v>22</v>
      </c>
      <c r="E73" s="11" t="s">
        <v>17</v>
      </c>
      <c r="F73" s="11">
        <v>4</v>
      </c>
      <c r="G73" s="11">
        <v>0</v>
      </c>
      <c r="H73" s="12">
        <v>1727</v>
      </c>
      <c r="I73" s="12">
        <v>1727</v>
      </c>
      <c r="J73" s="12">
        <f>+H73*F73</f>
        <v>6908</v>
      </c>
      <c r="K73" s="18">
        <f>+J73*0.16</f>
        <v>1105.28</v>
      </c>
      <c r="L73" s="8">
        <f>IF(K73&gt;0,0,J73)</f>
        <v>0</v>
      </c>
      <c r="M73" s="13">
        <f>IF(K73=0,0,L73+J73+K73)</f>
        <v>8013.28</v>
      </c>
    </row>
    <row r="74" spans="1:13" x14ac:dyDescent="0.25">
      <c r="A74" s="17" t="s">
        <v>27</v>
      </c>
      <c r="B74" s="26">
        <v>45051</v>
      </c>
      <c r="C74" s="14">
        <v>81514</v>
      </c>
      <c r="D74" s="23" t="s">
        <v>14</v>
      </c>
      <c r="E74" s="11" t="s">
        <v>17</v>
      </c>
      <c r="F74" s="22">
        <v>9.5</v>
      </c>
      <c r="G74" s="22">
        <v>0</v>
      </c>
      <c r="H74" s="12">
        <v>1727</v>
      </c>
      <c r="I74" s="12">
        <v>1727</v>
      </c>
      <c r="J74" s="12">
        <f>+H74*F74</f>
        <v>16406.5</v>
      </c>
      <c r="K74" s="18">
        <f>+J74*0.16</f>
        <v>2625.04</v>
      </c>
      <c r="L74" s="8">
        <f>IF(K74&gt;0,0,J74)</f>
        <v>0</v>
      </c>
      <c r="M74" s="13">
        <f>IF(K74=0,0,L74+J74+K74)</f>
        <v>19031.54</v>
      </c>
    </row>
    <row r="75" spans="1:13" x14ac:dyDescent="0.25">
      <c r="A75" s="17" t="s">
        <v>21</v>
      </c>
      <c r="B75" s="31">
        <v>45050</v>
      </c>
      <c r="C75" s="14">
        <v>81548</v>
      </c>
      <c r="D75" s="23" t="s">
        <v>14</v>
      </c>
      <c r="E75" s="11" t="s">
        <v>15</v>
      </c>
      <c r="F75" s="11">
        <v>5</v>
      </c>
      <c r="G75" s="11">
        <v>0</v>
      </c>
      <c r="H75" s="12">
        <v>2085</v>
      </c>
      <c r="I75" s="12">
        <v>1925</v>
      </c>
      <c r="J75" s="12">
        <f>+H75*F75</f>
        <v>10425</v>
      </c>
      <c r="K75" s="18">
        <f>+J75*0.16</f>
        <v>1668</v>
      </c>
      <c r="L75" s="8">
        <f>IF(K75&gt;0,0,J75)</f>
        <v>0</v>
      </c>
      <c r="M75" s="13">
        <f>IF(K75=0,0,L75+J75+K75)</f>
        <v>12093</v>
      </c>
    </row>
    <row r="76" spans="1:13" x14ac:dyDescent="0.25">
      <c r="A76" s="17" t="s">
        <v>13</v>
      </c>
      <c r="B76" s="26">
        <v>45051</v>
      </c>
      <c r="C76" s="14">
        <v>81562</v>
      </c>
      <c r="D76" s="23" t="s">
        <v>14</v>
      </c>
      <c r="E76" s="11" t="s">
        <v>17</v>
      </c>
      <c r="F76" s="11">
        <v>56</v>
      </c>
      <c r="G76" s="11">
        <v>0</v>
      </c>
      <c r="H76" s="12">
        <v>1764</v>
      </c>
      <c r="I76" s="12">
        <v>1764</v>
      </c>
      <c r="J76" s="12">
        <f>+H76*F76</f>
        <v>98784</v>
      </c>
      <c r="K76" s="18">
        <v>0</v>
      </c>
      <c r="L76" s="8">
        <f>IF(K76&gt;0,0,J76)</f>
        <v>98784</v>
      </c>
      <c r="M76" s="13">
        <f>IF(K76=0,0,L76+J76+K76)</f>
        <v>0</v>
      </c>
    </row>
    <row r="77" spans="1:13" x14ac:dyDescent="0.25">
      <c r="A77" s="17" t="s">
        <v>27</v>
      </c>
      <c r="B77" s="26">
        <v>45051</v>
      </c>
      <c r="C77" s="21">
        <v>81563</v>
      </c>
      <c r="D77" s="23" t="s">
        <v>14</v>
      </c>
      <c r="E77" s="11" t="s">
        <v>17</v>
      </c>
      <c r="F77" s="22">
        <v>5</v>
      </c>
      <c r="G77" s="22">
        <v>0</v>
      </c>
      <c r="H77" s="12">
        <v>1942</v>
      </c>
      <c r="I77" s="12">
        <v>1764</v>
      </c>
      <c r="J77" s="12">
        <f>+H77*F77</f>
        <v>9710</v>
      </c>
      <c r="K77" s="18">
        <f>+J77*0.16</f>
        <v>1553.6000000000001</v>
      </c>
      <c r="L77" s="8">
        <f>IF(K77&gt;0,0,J77)</f>
        <v>0</v>
      </c>
      <c r="M77" s="13">
        <f>IF(K77=0,0,L77+J77+K77)</f>
        <v>11263.6</v>
      </c>
    </row>
    <row r="78" spans="1:13" x14ac:dyDescent="0.25">
      <c r="A78" s="17" t="s">
        <v>27</v>
      </c>
      <c r="B78" s="26">
        <v>45051</v>
      </c>
      <c r="C78" s="14">
        <v>81564</v>
      </c>
      <c r="D78" s="23" t="s">
        <v>14</v>
      </c>
      <c r="E78" s="11" t="s">
        <v>26</v>
      </c>
      <c r="F78" s="11">
        <v>5</v>
      </c>
      <c r="G78" s="11">
        <v>0</v>
      </c>
      <c r="H78" s="12">
        <v>1875</v>
      </c>
      <c r="I78" s="12">
        <v>1701</v>
      </c>
      <c r="J78" s="12">
        <f>+H78*F78</f>
        <v>9375</v>
      </c>
      <c r="K78" s="18">
        <f>+J78*0.16</f>
        <v>1500</v>
      </c>
      <c r="L78" s="8">
        <f>IF(K78&gt;0,0,J78)</f>
        <v>0</v>
      </c>
      <c r="M78" s="13">
        <f>IF(K78=0,0,L78+J78+K78)</f>
        <v>10875</v>
      </c>
    </row>
    <row r="79" spans="1:13" x14ac:dyDescent="0.25">
      <c r="A79" s="17" t="s">
        <v>13</v>
      </c>
      <c r="B79" s="26">
        <v>45054</v>
      </c>
      <c r="C79" s="21">
        <v>81565</v>
      </c>
      <c r="D79" s="23" t="s">
        <v>22</v>
      </c>
      <c r="E79" s="11" t="s">
        <v>16</v>
      </c>
      <c r="F79" s="11">
        <v>8</v>
      </c>
      <c r="G79" s="11">
        <v>8</v>
      </c>
      <c r="H79" s="12">
        <f>1727+263</f>
        <v>1990</v>
      </c>
      <c r="I79" s="12">
        <v>1727</v>
      </c>
      <c r="J79" s="12">
        <f>+H79*F79</f>
        <v>15920</v>
      </c>
      <c r="K79" s="18">
        <f>+J79*0.16</f>
        <v>2547.2000000000003</v>
      </c>
      <c r="L79" s="8">
        <f>IF(K79&gt;0,0,J79)</f>
        <v>0</v>
      </c>
      <c r="M79" s="13">
        <f>IF(K79=0,0,L79+J79+K79)</f>
        <v>18467.2</v>
      </c>
    </row>
    <row r="80" spans="1:13" x14ac:dyDescent="0.25">
      <c r="A80" s="17" t="s">
        <v>13</v>
      </c>
      <c r="B80" s="26">
        <v>45055</v>
      </c>
      <c r="C80" s="14">
        <v>81566</v>
      </c>
      <c r="D80" s="23" t="s">
        <v>22</v>
      </c>
      <c r="E80" s="11" t="s">
        <v>16</v>
      </c>
      <c r="F80" s="11">
        <v>6</v>
      </c>
      <c r="G80" s="11">
        <v>6</v>
      </c>
      <c r="H80" s="12">
        <f>1727+263</f>
        <v>1990</v>
      </c>
      <c r="I80" s="12">
        <v>1727</v>
      </c>
      <c r="J80" s="12">
        <f>+H80*F80</f>
        <v>11940</v>
      </c>
      <c r="K80" s="18">
        <f>+J80*0.16</f>
        <v>1910.4</v>
      </c>
      <c r="L80" s="8">
        <f>IF(K80&gt;0,0,J80)</f>
        <v>0</v>
      </c>
      <c r="M80" s="13">
        <f>IF(K80=0,0,L80+J80+K80)</f>
        <v>13850.4</v>
      </c>
    </row>
    <row r="81" spans="1:13" x14ac:dyDescent="0.25">
      <c r="A81" s="17" t="s">
        <v>27</v>
      </c>
      <c r="B81" s="26">
        <v>45051</v>
      </c>
      <c r="C81" s="14">
        <v>81567</v>
      </c>
      <c r="D81" s="10" t="s">
        <v>14</v>
      </c>
      <c r="E81" s="11" t="s">
        <v>17</v>
      </c>
      <c r="F81" s="11">
        <v>10.5</v>
      </c>
      <c r="G81" s="11">
        <v>0</v>
      </c>
      <c r="H81" s="12">
        <v>1727</v>
      </c>
      <c r="I81" s="12">
        <v>1727</v>
      </c>
      <c r="J81" s="12">
        <f>+H81*F81</f>
        <v>18133.5</v>
      </c>
      <c r="K81" s="18">
        <f>+J81*0.16</f>
        <v>2901.36</v>
      </c>
      <c r="L81" s="8">
        <f>IF(K81&gt;0,0,J81)</f>
        <v>0</v>
      </c>
      <c r="M81" s="13">
        <f>IF(K81=0,0,L81+J81+K81)</f>
        <v>21034.86</v>
      </c>
    </row>
    <row r="82" spans="1:13" x14ac:dyDescent="0.25">
      <c r="A82" s="17" t="s">
        <v>27</v>
      </c>
      <c r="B82" s="26">
        <v>45051</v>
      </c>
      <c r="C82" s="14">
        <v>81568</v>
      </c>
      <c r="D82" s="23" t="s">
        <v>14</v>
      </c>
      <c r="E82" s="11" t="s">
        <v>17</v>
      </c>
      <c r="F82" s="11">
        <v>4</v>
      </c>
      <c r="G82" s="11">
        <v>0</v>
      </c>
      <c r="H82" s="12">
        <v>1727</v>
      </c>
      <c r="I82" s="12">
        <v>1727</v>
      </c>
      <c r="J82" s="12">
        <f>+H82*F82</f>
        <v>6908</v>
      </c>
      <c r="K82" s="18">
        <f>+J82*0.16</f>
        <v>1105.28</v>
      </c>
      <c r="L82" s="8">
        <f>IF(K82&gt;0,0,J82)</f>
        <v>0</v>
      </c>
      <c r="M82" s="13">
        <f>IF(K82=0,0,L82+J82+K82)</f>
        <v>8013.28</v>
      </c>
    </row>
    <row r="83" spans="1:13" x14ac:dyDescent="0.25">
      <c r="A83" s="17" t="s">
        <v>13</v>
      </c>
      <c r="B83" s="31">
        <v>45050</v>
      </c>
      <c r="C83" s="14">
        <v>81569</v>
      </c>
      <c r="D83" s="23" t="s">
        <v>14</v>
      </c>
      <c r="E83" s="11" t="s">
        <v>26</v>
      </c>
      <c r="F83" s="11">
        <v>5</v>
      </c>
      <c r="G83" s="11">
        <v>0</v>
      </c>
      <c r="H83" s="12">
        <v>1701</v>
      </c>
      <c r="I83" s="12">
        <v>1701</v>
      </c>
      <c r="J83" s="12">
        <f>+H83*F83</f>
        <v>8505</v>
      </c>
      <c r="K83" s="18">
        <v>0</v>
      </c>
      <c r="L83" s="8">
        <f>IF(K83&gt;0,0,J83)</f>
        <v>8505</v>
      </c>
      <c r="M83" s="13">
        <f>IF(K83=0,0,L83+J83+K83)</f>
        <v>0</v>
      </c>
    </row>
    <row r="84" spans="1:13" x14ac:dyDescent="0.25">
      <c r="A84" s="17" t="s">
        <v>13</v>
      </c>
      <c r="B84" s="31">
        <v>45050</v>
      </c>
      <c r="C84" s="14">
        <v>81570</v>
      </c>
      <c r="D84" s="23" t="s">
        <v>14</v>
      </c>
      <c r="E84" s="11" t="s">
        <v>26</v>
      </c>
      <c r="F84" s="11">
        <v>7</v>
      </c>
      <c r="G84" s="11">
        <v>0</v>
      </c>
      <c r="H84" s="12">
        <v>1701</v>
      </c>
      <c r="I84" s="12">
        <v>1701</v>
      </c>
      <c r="J84" s="12">
        <f>+H84*F84</f>
        <v>11907</v>
      </c>
      <c r="K84" s="18">
        <v>0</v>
      </c>
      <c r="L84" s="8">
        <f>IF(K84&gt;0,0,J84)</f>
        <v>11907</v>
      </c>
      <c r="M84" s="13">
        <f>IF(K84=0,0,L84+J84+K84)</f>
        <v>0</v>
      </c>
    </row>
    <row r="85" spans="1:13" x14ac:dyDescent="0.25">
      <c r="A85" s="17" t="s">
        <v>13</v>
      </c>
      <c r="B85" s="31">
        <v>45050</v>
      </c>
      <c r="C85" s="14">
        <v>81571</v>
      </c>
      <c r="D85" s="23" t="s">
        <v>14</v>
      </c>
      <c r="E85" s="24" t="s">
        <v>26</v>
      </c>
      <c r="F85" s="11">
        <v>5</v>
      </c>
      <c r="G85" s="11">
        <v>0</v>
      </c>
      <c r="H85" s="12">
        <v>1701</v>
      </c>
      <c r="I85" s="12">
        <v>1701</v>
      </c>
      <c r="J85" s="12">
        <f>+H85*F85</f>
        <v>8505</v>
      </c>
      <c r="K85" s="18">
        <f>+J85*0.16</f>
        <v>1360.8</v>
      </c>
      <c r="L85" s="8">
        <f>IF(K85&gt;0,0,J85)</f>
        <v>0</v>
      </c>
      <c r="M85" s="13">
        <f>IF(K85=0,0,L85+J85+K85)</f>
        <v>9865.7999999999993</v>
      </c>
    </row>
    <row r="86" spans="1:13" x14ac:dyDescent="0.25">
      <c r="A86" s="17" t="s">
        <v>13</v>
      </c>
      <c r="B86" s="31">
        <v>45050</v>
      </c>
      <c r="C86" s="14">
        <v>81572</v>
      </c>
      <c r="D86" s="23" t="s">
        <v>14</v>
      </c>
      <c r="E86" s="11" t="s">
        <v>15</v>
      </c>
      <c r="F86" s="11">
        <v>21</v>
      </c>
      <c r="G86" s="11">
        <v>0</v>
      </c>
      <c r="H86" s="12">
        <v>2025</v>
      </c>
      <c r="I86" s="12">
        <v>1925</v>
      </c>
      <c r="J86" s="12">
        <f>+H86*F86</f>
        <v>42525</v>
      </c>
      <c r="K86" s="18">
        <v>0</v>
      </c>
      <c r="L86" s="8">
        <f>IF(K86&gt;0,0,J86)</f>
        <v>42525</v>
      </c>
      <c r="M86" s="13">
        <f>IF(K86=0,0,L86+J86+K86)</f>
        <v>0</v>
      </c>
    </row>
    <row r="87" spans="1:13" x14ac:dyDescent="0.25">
      <c r="A87" s="17" t="s">
        <v>13</v>
      </c>
      <c r="B87" s="31">
        <v>45050</v>
      </c>
      <c r="C87" s="14">
        <v>81573</v>
      </c>
      <c r="D87" s="23" t="s">
        <v>14</v>
      </c>
      <c r="E87" s="11" t="s">
        <v>17</v>
      </c>
      <c r="F87" s="11">
        <v>8.5</v>
      </c>
      <c r="G87" s="11">
        <v>0</v>
      </c>
      <c r="H87" s="12">
        <v>1764</v>
      </c>
      <c r="I87" s="12">
        <v>1764</v>
      </c>
      <c r="J87" s="12">
        <f>+H87*F87</f>
        <v>14994</v>
      </c>
      <c r="K87" s="18">
        <v>0</v>
      </c>
      <c r="L87" s="8">
        <f>IF(K87&gt;0,0,J87)</f>
        <v>14994</v>
      </c>
      <c r="M87" s="13">
        <f>IF(K87=0,0,L87+J87+K87)</f>
        <v>0</v>
      </c>
    </row>
    <row r="88" spans="1:13" x14ac:dyDescent="0.25">
      <c r="A88" s="17" t="s">
        <v>13</v>
      </c>
      <c r="B88" s="31">
        <v>45050</v>
      </c>
      <c r="C88" s="14">
        <v>81574</v>
      </c>
      <c r="D88" s="23" t="s">
        <v>14</v>
      </c>
      <c r="E88" s="11" t="s">
        <v>16</v>
      </c>
      <c r="F88" s="11">
        <v>12</v>
      </c>
      <c r="G88" s="11">
        <v>12</v>
      </c>
      <c r="H88" s="12">
        <f>1764+285</f>
        <v>2049</v>
      </c>
      <c r="I88" s="12">
        <v>1764</v>
      </c>
      <c r="J88" s="12">
        <f>+H88*F88</f>
        <v>24588</v>
      </c>
      <c r="K88" s="18">
        <f>+J88*0.16</f>
        <v>3934.08</v>
      </c>
      <c r="L88" s="8">
        <f>IF(K88&gt;0,0,J88)</f>
        <v>0</v>
      </c>
      <c r="M88" s="13">
        <f>IF(K88=0,0,L88+J88+K88)</f>
        <v>28522.080000000002</v>
      </c>
    </row>
    <row r="89" spans="1:13" x14ac:dyDescent="0.25">
      <c r="A89" s="17" t="s">
        <v>13</v>
      </c>
      <c r="B89" s="31">
        <v>45050</v>
      </c>
      <c r="C89" s="14">
        <v>81574</v>
      </c>
      <c r="D89" s="23" t="s">
        <v>14</v>
      </c>
      <c r="E89" s="11" t="s">
        <v>17</v>
      </c>
      <c r="F89" s="11">
        <v>17</v>
      </c>
      <c r="G89" s="11">
        <v>0</v>
      </c>
      <c r="H89" s="12">
        <v>1764</v>
      </c>
      <c r="I89" s="12">
        <v>1764</v>
      </c>
      <c r="J89" s="12">
        <f>+H89*F89</f>
        <v>29988</v>
      </c>
      <c r="K89" s="18">
        <f>+J89*0.16</f>
        <v>4798.08</v>
      </c>
      <c r="L89" s="8">
        <f>IF(K89&gt;0,0,J89)</f>
        <v>0</v>
      </c>
      <c r="M89" s="13">
        <f>IF(K89=0,0,L89+J89+K89)</f>
        <v>34786.080000000002</v>
      </c>
    </row>
    <row r="90" spans="1:13" x14ac:dyDescent="0.25">
      <c r="A90" s="17" t="s">
        <v>13</v>
      </c>
      <c r="B90" s="26">
        <v>45051</v>
      </c>
      <c r="C90" s="14">
        <v>81575</v>
      </c>
      <c r="D90" s="23" t="s">
        <v>14</v>
      </c>
      <c r="E90" s="11" t="s">
        <v>15</v>
      </c>
      <c r="F90" s="11">
        <v>15.5</v>
      </c>
      <c r="G90" s="11">
        <v>0</v>
      </c>
      <c r="H90" s="12">
        <v>1895</v>
      </c>
      <c r="I90" s="12">
        <v>1895</v>
      </c>
      <c r="J90" s="12">
        <f>+H90*F90</f>
        <v>29372.5</v>
      </c>
      <c r="K90" s="18">
        <f>+J90*0.16</f>
        <v>4699.6000000000004</v>
      </c>
      <c r="L90" s="8">
        <f>IF(K90&gt;0,0,J90)</f>
        <v>0</v>
      </c>
      <c r="M90" s="13">
        <f>IF(K90=0,0,L90+J90+K90)</f>
        <v>34072.1</v>
      </c>
    </row>
    <row r="91" spans="1:13" x14ac:dyDescent="0.25">
      <c r="A91" s="17" t="s">
        <v>27</v>
      </c>
      <c r="B91" s="26">
        <v>45051</v>
      </c>
      <c r="C91" s="14">
        <v>81584</v>
      </c>
      <c r="D91" s="23" t="s">
        <v>14</v>
      </c>
      <c r="E91" s="11" t="s">
        <v>15</v>
      </c>
      <c r="F91" s="11">
        <v>14</v>
      </c>
      <c r="G91" s="11">
        <v>0</v>
      </c>
      <c r="H91" s="12">
        <v>1925</v>
      </c>
      <c r="I91" s="12">
        <v>1925</v>
      </c>
      <c r="J91" s="12">
        <f>+H91*F91</f>
        <v>26950</v>
      </c>
      <c r="K91" s="18">
        <v>0</v>
      </c>
      <c r="L91" s="8">
        <f>IF(K91&gt;0,0,J91)</f>
        <v>26950</v>
      </c>
      <c r="M91" s="13">
        <f>IF(K91=0,0,L91+J91+K91)</f>
        <v>0</v>
      </c>
    </row>
    <row r="92" spans="1:13" x14ac:dyDescent="0.25">
      <c r="A92" s="17" t="s">
        <v>27</v>
      </c>
      <c r="B92" s="26">
        <v>45051</v>
      </c>
      <c r="C92" s="14">
        <v>81585</v>
      </c>
      <c r="D92" s="23" t="s">
        <v>14</v>
      </c>
      <c r="E92" s="11" t="s">
        <v>16</v>
      </c>
      <c r="F92" s="11">
        <v>14</v>
      </c>
      <c r="G92" s="11">
        <v>14</v>
      </c>
      <c r="H92" s="12">
        <v>2049</v>
      </c>
      <c r="I92" s="12">
        <v>1764</v>
      </c>
      <c r="J92" s="12">
        <f>+H92*F92</f>
        <v>28686</v>
      </c>
      <c r="K92" s="18">
        <v>0</v>
      </c>
      <c r="L92" s="8">
        <f>IF(K92&gt;0,0,J92)</f>
        <v>28686</v>
      </c>
      <c r="M92" s="13">
        <f>IF(K92=0,0,L92+J92+K92)</f>
        <v>0</v>
      </c>
    </row>
    <row r="93" spans="1:13" x14ac:dyDescent="0.25">
      <c r="A93" s="17" t="s">
        <v>27</v>
      </c>
      <c r="B93" s="26">
        <v>45051</v>
      </c>
      <c r="C93" s="14">
        <v>81588</v>
      </c>
      <c r="D93" s="23" t="s">
        <v>14</v>
      </c>
      <c r="E93" s="24" t="s">
        <v>17</v>
      </c>
      <c r="F93" s="11">
        <v>4</v>
      </c>
      <c r="G93" s="11">
        <v>0</v>
      </c>
      <c r="H93" s="12">
        <v>1764</v>
      </c>
      <c r="I93" s="12">
        <v>1764</v>
      </c>
      <c r="J93" s="12">
        <f>+H93*F93</f>
        <v>7056</v>
      </c>
      <c r="K93" s="18">
        <v>0</v>
      </c>
      <c r="L93" s="8">
        <f>IF(K93&gt;0,0,J93)</f>
        <v>7056</v>
      </c>
      <c r="M93" s="13">
        <f>IF(K93=0,0,L93+J93+K93)</f>
        <v>0</v>
      </c>
    </row>
    <row r="94" spans="1:13" x14ac:dyDescent="0.25">
      <c r="A94" s="17" t="s">
        <v>13</v>
      </c>
      <c r="B94" s="26">
        <v>45052</v>
      </c>
      <c r="C94" s="14">
        <v>81596</v>
      </c>
      <c r="D94" s="23" t="s">
        <v>14</v>
      </c>
      <c r="E94" s="11" t="s">
        <v>17</v>
      </c>
      <c r="F94" s="22">
        <v>7</v>
      </c>
      <c r="G94" s="22">
        <v>0</v>
      </c>
      <c r="H94" s="12">
        <v>1764</v>
      </c>
      <c r="I94" s="12">
        <v>1764</v>
      </c>
      <c r="J94" s="12">
        <f>+H94*F94</f>
        <v>12348</v>
      </c>
      <c r="K94" s="18">
        <f>+J94*0.16</f>
        <v>1975.68</v>
      </c>
      <c r="L94" s="8">
        <f>IF(K94&gt;0,0,J94)</f>
        <v>0</v>
      </c>
      <c r="M94" s="13">
        <f>IF(K94=0,0,L94+J94+K94)</f>
        <v>14323.68</v>
      </c>
    </row>
    <row r="95" spans="1:13" x14ac:dyDescent="0.25">
      <c r="A95" s="17" t="s">
        <v>27</v>
      </c>
      <c r="B95" s="26">
        <v>45051</v>
      </c>
      <c r="C95" s="14">
        <v>81651</v>
      </c>
      <c r="D95" s="10" t="s">
        <v>14</v>
      </c>
      <c r="E95" s="11" t="s">
        <v>15</v>
      </c>
      <c r="F95" s="22">
        <v>7</v>
      </c>
      <c r="G95" s="22">
        <v>0</v>
      </c>
      <c r="H95" s="12">
        <v>2085</v>
      </c>
      <c r="I95" s="12">
        <v>1925</v>
      </c>
      <c r="J95" s="12">
        <f>+H95*F95</f>
        <v>14595</v>
      </c>
      <c r="K95" s="18">
        <f>+J95*0.16</f>
        <v>2335.2000000000003</v>
      </c>
      <c r="L95" s="8">
        <f>IF(K95&gt;0,0,J95)</f>
        <v>0</v>
      </c>
      <c r="M95" s="13">
        <f>IF(K95=0,0,L95+J95+K95)</f>
        <v>16930.2</v>
      </c>
    </row>
    <row r="96" spans="1:13" x14ac:dyDescent="0.25">
      <c r="A96" s="17" t="s">
        <v>27</v>
      </c>
      <c r="B96" s="26">
        <v>45051</v>
      </c>
      <c r="C96" s="14">
        <v>81661</v>
      </c>
      <c r="D96" s="23" t="s">
        <v>14</v>
      </c>
      <c r="E96" s="11" t="s">
        <v>16</v>
      </c>
      <c r="F96" s="11">
        <v>8.5</v>
      </c>
      <c r="G96" s="11">
        <v>8.5</v>
      </c>
      <c r="H96" s="12">
        <v>2099.29</v>
      </c>
      <c r="I96" s="12">
        <v>1764</v>
      </c>
      <c r="J96" s="12">
        <f>+H96*F96</f>
        <v>17843.965</v>
      </c>
      <c r="K96" s="18">
        <v>0</v>
      </c>
      <c r="L96" s="8">
        <f>IF(K96&gt;0,0,J96)</f>
        <v>17843.965</v>
      </c>
      <c r="M96" s="13">
        <f>IF(K96=0,0,L96+J96+K96)</f>
        <v>0</v>
      </c>
    </row>
    <row r="97" spans="1:13" x14ac:dyDescent="0.25">
      <c r="A97" s="17" t="s">
        <v>21</v>
      </c>
      <c r="B97" s="26">
        <v>45052</v>
      </c>
      <c r="C97" s="14">
        <v>81662</v>
      </c>
      <c r="D97" s="23" t="s">
        <v>14</v>
      </c>
      <c r="E97" s="11" t="s">
        <v>19</v>
      </c>
      <c r="F97" s="11">
        <v>21</v>
      </c>
      <c r="G97" s="11">
        <v>21</v>
      </c>
      <c r="H97" s="12">
        <v>2210</v>
      </c>
      <c r="I97" s="12">
        <v>1925</v>
      </c>
      <c r="J97" s="12">
        <f>+H97*F97</f>
        <v>46410</v>
      </c>
      <c r="K97" s="18">
        <v>0</v>
      </c>
      <c r="L97" s="8">
        <f>IF(K97&gt;0,0,J97)</f>
        <v>46410</v>
      </c>
      <c r="M97" s="13">
        <f>IF(K97=0,0,L97+J97+K97)</f>
        <v>0</v>
      </c>
    </row>
    <row r="98" spans="1:13" x14ac:dyDescent="0.25">
      <c r="A98" s="17" t="s">
        <v>21</v>
      </c>
      <c r="B98" s="26">
        <v>45052</v>
      </c>
      <c r="C98" s="14">
        <v>81663</v>
      </c>
      <c r="D98" s="23" t="s">
        <v>14</v>
      </c>
      <c r="E98" s="11" t="s">
        <v>15</v>
      </c>
      <c r="F98" s="11">
        <v>9</v>
      </c>
      <c r="G98" s="11">
        <v>0</v>
      </c>
      <c r="H98" s="12">
        <v>2088.2399999999998</v>
      </c>
      <c r="I98" s="12">
        <v>1925</v>
      </c>
      <c r="J98" s="12">
        <f>+H98*F98</f>
        <v>18794.159999999996</v>
      </c>
      <c r="K98" s="18">
        <f>+J98*0.16</f>
        <v>3007.0655999999994</v>
      </c>
      <c r="L98" s="8">
        <f>IF(K98&gt;0,0,J98)</f>
        <v>0</v>
      </c>
      <c r="M98" s="13">
        <f>IF(K98=0,0,L98+J98+K98)</f>
        <v>21801.225599999994</v>
      </c>
    </row>
    <row r="99" spans="1:13" x14ac:dyDescent="0.25">
      <c r="A99" s="17" t="s">
        <v>21</v>
      </c>
      <c r="B99" s="26">
        <v>45052</v>
      </c>
      <c r="C99" s="14">
        <v>81664</v>
      </c>
      <c r="D99" s="23" t="s">
        <v>14</v>
      </c>
      <c r="E99" s="11" t="s">
        <v>15</v>
      </c>
      <c r="F99" s="11">
        <v>11</v>
      </c>
      <c r="G99" s="11">
        <v>0</v>
      </c>
      <c r="H99" s="34">
        <v>2088.2399999999998</v>
      </c>
      <c r="I99" s="12">
        <v>1925</v>
      </c>
      <c r="J99" s="12">
        <f>+H99*F99</f>
        <v>22970.639999999999</v>
      </c>
      <c r="K99" s="18">
        <f>+J99*0.16</f>
        <v>3675.3024</v>
      </c>
      <c r="L99" s="8">
        <f>IF(K99&gt;0,0,J99)</f>
        <v>0</v>
      </c>
      <c r="M99" s="13">
        <f>IF(K99=0,0,L99+J99+K99)</f>
        <v>26645.9424</v>
      </c>
    </row>
    <row r="100" spans="1:13" x14ac:dyDescent="0.25">
      <c r="A100" s="17" t="s">
        <v>13</v>
      </c>
      <c r="B100" s="26">
        <v>45052</v>
      </c>
      <c r="C100" s="14">
        <v>81665</v>
      </c>
      <c r="D100" s="23" t="s">
        <v>14</v>
      </c>
      <c r="E100" s="24" t="s">
        <v>17</v>
      </c>
      <c r="F100" s="22">
        <v>4</v>
      </c>
      <c r="G100" s="22">
        <v>0</v>
      </c>
      <c r="H100" s="12">
        <v>1764</v>
      </c>
      <c r="I100" s="12">
        <v>1764</v>
      </c>
      <c r="J100" s="12">
        <f>+H100*F100</f>
        <v>7056</v>
      </c>
      <c r="K100" s="18">
        <f>+J100*0.16</f>
        <v>1128.96</v>
      </c>
      <c r="L100" s="8">
        <f>IF(K100&gt;0,0,J100)</f>
        <v>0</v>
      </c>
      <c r="M100" s="13">
        <f>IF(K100=0,0,L100+J100+K100)</f>
        <v>8184.96</v>
      </c>
    </row>
    <row r="101" spans="1:13" x14ac:dyDescent="0.25">
      <c r="A101" s="17" t="s">
        <v>13</v>
      </c>
      <c r="B101" s="26">
        <v>45052</v>
      </c>
      <c r="C101" s="14">
        <v>81666</v>
      </c>
      <c r="D101" s="23" t="s">
        <v>18</v>
      </c>
      <c r="E101" s="11" t="s">
        <v>19</v>
      </c>
      <c r="F101" s="11">
        <v>69</v>
      </c>
      <c r="G101" s="11">
        <v>69</v>
      </c>
      <c r="H101" s="12">
        <f>1925+285</f>
        <v>2210</v>
      </c>
      <c r="I101" s="12">
        <v>1925</v>
      </c>
      <c r="J101" s="12">
        <f>+H101*F101</f>
        <v>152490</v>
      </c>
      <c r="K101" s="18">
        <f>+J101*0.16</f>
        <v>24398.400000000001</v>
      </c>
      <c r="L101" s="8">
        <f>IF(K101&gt;0,0,J101)</f>
        <v>0</v>
      </c>
      <c r="M101" s="13">
        <f>IF(K101=0,0,L101+J101+K101)</f>
        <v>176888.4</v>
      </c>
    </row>
    <row r="102" spans="1:13" x14ac:dyDescent="0.25">
      <c r="A102" s="17" t="s">
        <v>21</v>
      </c>
      <c r="B102" s="26">
        <v>45052</v>
      </c>
      <c r="C102" s="14">
        <v>81667</v>
      </c>
      <c r="D102" s="10" t="s">
        <v>14</v>
      </c>
      <c r="E102" s="11" t="s">
        <v>29</v>
      </c>
      <c r="F102" s="22">
        <v>26</v>
      </c>
      <c r="G102" s="22">
        <v>0</v>
      </c>
      <c r="H102" s="12">
        <v>2086</v>
      </c>
      <c r="I102" s="12">
        <v>2086</v>
      </c>
      <c r="J102" s="12">
        <f>+H102*F102</f>
        <v>54236</v>
      </c>
      <c r="K102" s="18">
        <v>0</v>
      </c>
      <c r="L102" s="8">
        <f>IF(K102&gt;0,0,J102)</f>
        <v>54236</v>
      </c>
      <c r="M102" s="13">
        <f>IF(K102=0,0,L102+J102+K102)</f>
        <v>0</v>
      </c>
    </row>
    <row r="103" spans="1:13" x14ac:dyDescent="0.25">
      <c r="A103" s="17" t="s">
        <v>21</v>
      </c>
      <c r="B103" s="26">
        <v>45052</v>
      </c>
      <c r="C103" s="14">
        <v>81668</v>
      </c>
      <c r="D103" s="23" t="s">
        <v>14</v>
      </c>
      <c r="E103" s="24" t="s">
        <v>15</v>
      </c>
      <c r="F103" s="22">
        <v>4</v>
      </c>
      <c r="G103" s="22">
        <v>0</v>
      </c>
      <c r="H103" s="12">
        <v>1925</v>
      </c>
      <c r="I103" s="12">
        <v>1925</v>
      </c>
      <c r="J103" s="12">
        <f>+H103*F103</f>
        <v>7700</v>
      </c>
      <c r="K103" s="18">
        <v>0</v>
      </c>
      <c r="L103" s="8">
        <f>IF(K103&gt;0,0,J103)</f>
        <v>7700</v>
      </c>
      <c r="M103" s="13">
        <f>IF(K103=0,0,L103+J103+K103)</f>
        <v>0</v>
      </c>
    </row>
    <row r="104" spans="1:13" x14ac:dyDescent="0.25">
      <c r="A104" s="17" t="s">
        <v>13</v>
      </c>
      <c r="B104" s="26">
        <v>45055</v>
      </c>
      <c r="C104" s="14">
        <v>81669</v>
      </c>
      <c r="D104" s="23" t="s">
        <v>22</v>
      </c>
      <c r="E104" s="11" t="s">
        <v>16</v>
      </c>
      <c r="F104" s="11">
        <v>7</v>
      </c>
      <c r="G104" s="11">
        <v>7</v>
      </c>
      <c r="H104" s="12">
        <f>1727+263</f>
        <v>1990</v>
      </c>
      <c r="I104" s="12">
        <v>1727</v>
      </c>
      <c r="J104" s="12">
        <f>+H104*F104</f>
        <v>13930</v>
      </c>
      <c r="K104" s="18">
        <f>+J104*0.16</f>
        <v>2228.8000000000002</v>
      </c>
      <c r="L104" s="8">
        <f>IF(K104&gt;0,0,J104)</f>
        <v>0</v>
      </c>
      <c r="M104" s="13">
        <f>IF(K104=0,0,L104+J104+K104)</f>
        <v>16158.8</v>
      </c>
    </row>
    <row r="105" spans="1:13" x14ac:dyDescent="0.25">
      <c r="A105" s="17" t="s">
        <v>13</v>
      </c>
      <c r="B105" s="26">
        <v>45055</v>
      </c>
      <c r="C105" s="14">
        <v>81670</v>
      </c>
      <c r="D105" s="23" t="s">
        <v>22</v>
      </c>
      <c r="E105" s="11" t="s">
        <v>16</v>
      </c>
      <c r="F105" s="11">
        <v>6</v>
      </c>
      <c r="G105" s="11">
        <v>6</v>
      </c>
      <c r="H105" s="12">
        <f>1727+263</f>
        <v>1990</v>
      </c>
      <c r="I105" s="12">
        <v>1727</v>
      </c>
      <c r="J105" s="12">
        <f>+H105*F105</f>
        <v>11940</v>
      </c>
      <c r="K105" s="18">
        <f>+J105*0.16</f>
        <v>1910.4</v>
      </c>
      <c r="L105" s="8">
        <f>IF(K105&gt;0,0,J105)</f>
        <v>0</v>
      </c>
      <c r="M105" s="13">
        <f>IF(K105=0,0,L105+J105+K105)</f>
        <v>13850.4</v>
      </c>
    </row>
    <row r="106" spans="1:13" x14ac:dyDescent="0.25">
      <c r="A106" s="17" t="s">
        <v>13</v>
      </c>
      <c r="B106" s="29">
        <v>45065</v>
      </c>
      <c r="C106" s="14">
        <v>81671</v>
      </c>
      <c r="D106" s="23" t="s">
        <v>22</v>
      </c>
      <c r="E106" s="11" t="s">
        <v>23</v>
      </c>
      <c r="F106" s="11">
        <v>4</v>
      </c>
      <c r="G106" s="11">
        <v>0</v>
      </c>
      <c r="H106" s="12">
        <v>1517</v>
      </c>
      <c r="I106" s="12">
        <v>1517</v>
      </c>
      <c r="J106" s="12">
        <f>+H106*F106</f>
        <v>6068</v>
      </c>
      <c r="K106" s="18">
        <f>+J106*0.16</f>
        <v>970.88</v>
      </c>
      <c r="L106" s="8">
        <f>IF(K106&gt;0,0,J106)</f>
        <v>0</v>
      </c>
      <c r="M106" s="13">
        <f>IF(K106=0,0,L106+J106+K106)</f>
        <v>7038.88</v>
      </c>
    </row>
    <row r="107" spans="1:13" x14ac:dyDescent="0.25">
      <c r="A107" s="17" t="s">
        <v>13</v>
      </c>
      <c r="B107" s="29">
        <v>45064</v>
      </c>
      <c r="C107" s="14">
        <v>81672</v>
      </c>
      <c r="D107" s="10" t="s">
        <v>22</v>
      </c>
      <c r="E107" s="11" t="s">
        <v>23</v>
      </c>
      <c r="F107" s="11">
        <v>4</v>
      </c>
      <c r="G107" s="11">
        <v>0</v>
      </c>
      <c r="H107" s="12">
        <v>1517</v>
      </c>
      <c r="I107" s="12">
        <v>1517</v>
      </c>
      <c r="J107" s="12">
        <f>+H107*F107</f>
        <v>6068</v>
      </c>
      <c r="K107" s="18">
        <f>+J107*0.16</f>
        <v>970.88</v>
      </c>
      <c r="L107" s="8">
        <f>IF(K107&gt;0,0,J107)</f>
        <v>0</v>
      </c>
      <c r="M107" s="13">
        <f>IF(K107=0,0,L107+J107+K107)</f>
        <v>7038.88</v>
      </c>
    </row>
    <row r="108" spans="1:13" x14ac:dyDescent="0.25">
      <c r="A108" s="17" t="s">
        <v>13</v>
      </c>
      <c r="B108" s="29">
        <v>45063</v>
      </c>
      <c r="C108" s="14">
        <v>81673</v>
      </c>
      <c r="D108" s="10" t="s">
        <v>22</v>
      </c>
      <c r="E108" s="11" t="s">
        <v>16</v>
      </c>
      <c r="F108" s="11">
        <v>11</v>
      </c>
      <c r="G108" s="11">
        <v>11</v>
      </c>
      <c r="H108" s="12">
        <f>1727+263</f>
        <v>1990</v>
      </c>
      <c r="I108" s="12">
        <v>1727</v>
      </c>
      <c r="J108" s="12">
        <f>+H108*F108</f>
        <v>21890</v>
      </c>
      <c r="K108" s="18">
        <f>+J108*0.16</f>
        <v>3502.4</v>
      </c>
      <c r="L108" s="8">
        <f>IF(K108&gt;0,0,J108)</f>
        <v>0</v>
      </c>
      <c r="M108" s="13">
        <f>IF(K108=0,0,L108+J108+K108)</f>
        <v>25392.400000000001</v>
      </c>
    </row>
    <row r="109" spans="1:13" x14ac:dyDescent="0.25">
      <c r="A109" s="17" t="s">
        <v>27</v>
      </c>
      <c r="B109" s="31">
        <v>45054</v>
      </c>
      <c r="C109" s="14">
        <v>81674</v>
      </c>
      <c r="D109" s="23" t="s">
        <v>22</v>
      </c>
      <c r="E109" s="11" t="s">
        <v>23</v>
      </c>
      <c r="F109" s="22">
        <v>5</v>
      </c>
      <c r="G109" s="22">
        <v>0</v>
      </c>
      <c r="H109" s="35">
        <v>1517</v>
      </c>
      <c r="I109" s="12">
        <v>1517</v>
      </c>
      <c r="J109" s="12">
        <f>+H109*F109</f>
        <v>7585</v>
      </c>
      <c r="K109" s="18">
        <f>+J109*0.16</f>
        <v>1213.6000000000001</v>
      </c>
      <c r="L109" s="8">
        <f>IF(K109&gt;0,0,J109)</f>
        <v>0</v>
      </c>
      <c r="M109" s="13">
        <f>IF(K109=0,0,L109+J109+K109)</f>
        <v>8798.6</v>
      </c>
    </row>
    <row r="110" spans="1:13" x14ac:dyDescent="0.25">
      <c r="A110" s="17" t="s">
        <v>27</v>
      </c>
      <c r="B110" s="31">
        <v>45054</v>
      </c>
      <c r="C110" s="14">
        <v>81675</v>
      </c>
      <c r="D110" s="23" t="s">
        <v>22</v>
      </c>
      <c r="E110" s="24" t="s">
        <v>16</v>
      </c>
      <c r="F110" s="11">
        <v>7.5</v>
      </c>
      <c r="G110" s="11">
        <v>7.5</v>
      </c>
      <c r="H110" s="12">
        <v>1990</v>
      </c>
      <c r="I110" s="12">
        <v>1727</v>
      </c>
      <c r="J110" s="12">
        <f>+H110*F110</f>
        <v>14925</v>
      </c>
      <c r="K110" s="18">
        <f>+J110*0.16</f>
        <v>2388</v>
      </c>
      <c r="L110" s="8">
        <f>IF(K110&gt;0,0,J110)</f>
        <v>0</v>
      </c>
      <c r="M110" s="13">
        <f>IF(K110=0,0,L110+J110+K110)</f>
        <v>17313</v>
      </c>
    </row>
    <row r="111" spans="1:13" x14ac:dyDescent="0.25">
      <c r="A111" s="17" t="s">
        <v>21</v>
      </c>
      <c r="B111" s="26">
        <v>45055</v>
      </c>
      <c r="C111" s="14">
        <v>81676</v>
      </c>
      <c r="D111" s="10" t="s">
        <v>22</v>
      </c>
      <c r="E111" s="11" t="s">
        <v>17</v>
      </c>
      <c r="F111" s="11">
        <v>7.5</v>
      </c>
      <c r="G111" s="11">
        <v>0</v>
      </c>
      <c r="H111" s="12">
        <v>1727</v>
      </c>
      <c r="I111" s="12">
        <v>1727</v>
      </c>
      <c r="J111" s="12">
        <f>+H111*F111</f>
        <v>12952.5</v>
      </c>
      <c r="K111" s="18">
        <f>+J111*0.16</f>
        <v>2072.4</v>
      </c>
      <c r="L111" s="8">
        <f>IF(K111&gt;0,0,J111)</f>
        <v>0</v>
      </c>
      <c r="M111" s="13">
        <f>IF(K111=0,0,L111+J111+K111)</f>
        <v>15024.9</v>
      </c>
    </row>
    <row r="112" spans="1:13" x14ac:dyDescent="0.25">
      <c r="A112" s="17" t="s">
        <v>21</v>
      </c>
      <c r="B112" s="31">
        <v>45054</v>
      </c>
      <c r="C112" s="14">
        <v>81678</v>
      </c>
      <c r="D112" s="10" t="s">
        <v>22</v>
      </c>
      <c r="E112" s="11" t="s">
        <v>17</v>
      </c>
      <c r="F112" s="22">
        <v>15</v>
      </c>
      <c r="G112" s="22">
        <v>0</v>
      </c>
      <c r="H112" s="12">
        <v>1727</v>
      </c>
      <c r="I112" s="12">
        <v>1727</v>
      </c>
      <c r="J112" s="12">
        <f>+H112*F112</f>
        <v>25905</v>
      </c>
      <c r="K112" s="18">
        <f>+J112*0.16</f>
        <v>4144.8</v>
      </c>
      <c r="L112" s="8">
        <f>IF(K112&gt;0,0,J112)</f>
        <v>0</v>
      </c>
      <c r="M112" s="13">
        <f>IF(K112=0,0,L112+J112+K112)</f>
        <v>30049.8</v>
      </c>
    </row>
    <row r="113" spans="1:13" x14ac:dyDescent="0.25">
      <c r="A113" s="17" t="s">
        <v>27</v>
      </c>
      <c r="B113" s="31">
        <v>45054</v>
      </c>
      <c r="C113" s="14">
        <v>81679</v>
      </c>
      <c r="D113" s="23" t="s">
        <v>22</v>
      </c>
      <c r="E113" s="11" t="s">
        <v>17</v>
      </c>
      <c r="F113" s="11">
        <v>7</v>
      </c>
      <c r="G113" s="11">
        <v>7</v>
      </c>
      <c r="H113" s="12">
        <v>1990</v>
      </c>
      <c r="I113" s="12">
        <v>1727</v>
      </c>
      <c r="J113" s="12">
        <f>+H113*F113</f>
        <v>13930</v>
      </c>
      <c r="K113" s="18">
        <f>+J113*0.16</f>
        <v>2228.8000000000002</v>
      </c>
      <c r="L113" s="8">
        <f>IF(K113&gt;0,0,J113)</f>
        <v>0</v>
      </c>
      <c r="M113" s="13">
        <f>IF(K113=0,0,L113+J113+K113)</f>
        <v>16158.8</v>
      </c>
    </row>
    <row r="114" spans="1:13" x14ac:dyDescent="0.25">
      <c r="A114" s="17" t="s">
        <v>27</v>
      </c>
      <c r="B114" s="31">
        <v>45054</v>
      </c>
      <c r="C114" s="14">
        <v>81680</v>
      </c>
      <c r="D114" s="10" t="s">
        <v>22</v>
      </c>
      <c r="E114" s="11" t="s">
        <v>16</v>
      </c>
      <c r="F114" s="22">
        <v>3</v>
      </c>
      <c r="G114" s="22">
        <v>3</v>
      </c>
      <c r="H114" s="12">
        <v>1990</v>
      </c>
      <c r="I114" s="12">
        <v>1727</v>
      </c>
      <c r="J114" s="12">
        <f>+H114*F114</f>
        <v>5970</v>
      </c>
      <c r="K114" s="18">
        <f>+J114*0.16</f>
        <v>955.2</v>
      </c>
      <c r="L114" s="8">
        <f>IF(K114&gt;0,0,J114)</f>
        <v>0</v>
      </c>
      <c r="M114" s="13">
        <f>IF(K114=0,0,L114+J114+K114)</f>
        <v>6925.2</v>
      </c>
    </row>
    <row r="115" spans="1:13" x14ac:dyDescent="0.25">
      <c r="A115" s="17" t="s">
        <v>27</v>
      </c>
      <c r="B115" s="31">
        <v>45054</v>
      </c>
      <c r="C115" s="14">
        <v>81681</v>
      </c>
      <c r="D115" s="10" t="s">
        <v>22</v>
      </c>
      <c r="E115" s="11" t="s">
        <v>16</v>
      </c>
      <c r="F115" s="11">
        <v>14.5</v>
      </c>
      <c r="G115" s="11">
        <v>14.5</v>
      </c>
      <c r="H115" s="12">
        <v>1990</v>
      </c>
      <c r="I115" s="12">
        <v>1727</v>
      </c>
      <c r="J115" s="12">
        <f>+H115*F115</f>
        <v>28855</v>
      </c>
      <c r="K115" s="18">
        <f>+J115*0.16</f>
        <v>4616.8</v>
      </c>
      <c r="L115" s="8">
        <f>IF(K115&gt;0,0,J115)</f>
        <v>0</v>
      </c>
      <c r="M115" s="13">
        <f>IF(K115=0,0,L115+J115+K115)</f>
        <v>33471.800000000003</v>
      </c>
    </row>
    <row r="116" spans="1:13" x14ac:dyDescent="0.25">
      <c r="A116" s="17" t="s">
        <v>27</v>
      </c>
      <c r="B116" s="31">
        <v>45054</v>
      </c>
      <c r="C116" s="14">
        <v>81683</v>
      </c>
      <c r="D116" s="10" t="s">
        <v>22</v>
      </c>
      <c r="E116" s="11" t="s">
        <v>17</v>
      </c>
      <c r="F116" s="11">
        <v>6</v>
      </c>
      <c r="G116" s="11">
        <v>0</v>
      </c>
      <c r="H116" s="12">
        <v>1727</v>
      </c>
      <c r="I116" s="12">
        <v>1727</v>
      </c>
      <c r="J116" s="12">
        <f>+H116*F116</f>
        <v>10362</v>
      </c>
      <c r="K116" s="18">
        <f>+J116*0.16</f>
        <v>1657.92</v>
      </c>
      <c r="L116" s="8">
        <f>IF(K116&gt;0,0,J116)</f>
        <v>0</v>
      </c>
      <c r="M116" s="13">
        <f>IF(K116=0,0,L116+J116+K116)</f>
        <v>12019.92</v>
      </c>
    </row>
    <row r="117" spans="1:13" x14ac:dyDescent="0.25">
      <c r="A117" s="17" t="s">
        <v>21</v>
      </c>
      <c r="B117" s="26">
        <v>45055</v>
      </c>
      <c r="C117" s="14">
        <v>81684</v>
      </c>
      <c r="D117" s="23" t="s">
        <v>22</v>
      </c>
      <c r="E117" s="11" t="s">
        <v>17</v>
      </c>
      <c r="F117" s="11">
        <v>4.5</v>
      </c>
      <c r="G117" s="11">
        <v>0</v>
      </c>
      <c r="H117" s="12">
        <v>1727</v>
      </c>
      <c r="I117" s="12">
        <v>1727</v>
      </c>
      <c r="J117" s="12">
        <f>+H117*F117</f>
        <v>7771.5</v>
      </c>
      <c r="K117" s="18">
        <f>+J117*0.16</f>
        <v>1243.44</v>
      </c>
      <c r="L117" s="8">
        <f>IF(K117&gt;0,0,J117)</f>
        <v>0</v>
      </c>
      <c r="M117" s="13">
        <f>IF(K117=0,0,L117+J117+K117)</f>
        <v>9014.94</v>
      </c>
    </row>
    <row r="118" spans="1:13" x14ac:dyDescent="0.25">
      <c r="A118" s="17" t="s">
        <v>13</v>
      </c>
      <c r="B118" s="26">
        <v>45054</v>
      </c>
      <c r="C118" s="14">
        <v>81685</v>
      </c>
      <c r="D118" s="23" t="s">
        <v>14</v>
      </c>
      <c r="E118" s="11" t="s">
        <v>15</v>
      </c>
      <c r="F118" s="22">
        <v>8</v>
      </c>
      <c r="G118" s="22">
        <v>0</v>
      </c>
      <c r="H118" s="12">
        <v>1895</v>
      </c>
      <c r="I118" s="12">
        <v>1895</v>
      </c>
      <c r="J118" s="12">
        <f>+H118*F118</f>
        <v>15160</v>
      </c>
      <c r="K118" s="18">
        <f>+J118*0.16</f>
        <v>2425.6</v>
      </c>
      <c r="L118" s="8">
        <f>IF(K118&gt;0,0,J118)</f>
        <v>0</v>
      </c>
      <c r="M118" s="13">
        <f>IF(K118=0,0,L118+J118+K118)</f>
        <v>17585.599999999999</v>
      </c>
    </row>
    <row r="119" spans="1:13" x14ac:dyDescent="0.25">
      <c r="A119" s="17" t="s">
        <v>27</v>
      </c>
      <c r="B119" s="31">
        <v>45054</v>
      </c>
      <c r="C119" s="14">
        <v>81686</v>
      </c>
      <c r="D119" s="10" t="s">
        <v>14</v>
      </c>
      <c r="E119" s="11" t="s">
        <v>15</v>
      </c>
      <c r="F119" s="11">
        <v>9</v>
      </c>
      <c r="G119" s="11">
        <v>0</v>
      </c>
      <c r="H119" s="12">
        <v>2088.2399999999998</v>
      </c>
      <c r="I119" s="12">
        <v>1925</v>
      </c>
      <c r="J119" s="12">
        <f>+H119*F119</f>
        <v>18794.159999999996</v>
      </c>
      <c r="K119" s="18">
        <f>+J119*0.16</f>
        <v>3007.0655999999994</v>
      </c>
      <c r="L119" s="8">
        <f>IF(K119&gt;0,0,J119)</f>
        <v>0</v>
      </c>
      <c r="M119" s="13">
        <f>IF(K119=0,0,L119+J119+K119)</f>
        <v>21801.225599999994</v>
      </c>
    </row>
    <row r="120" spans="1:13" x14ac:dyDescent="0.25">
      <c r="A120" s="17" t="s">
        <v>27</v>
      </c>
      <c r="B120" s="31">
        <v>45054</v>
      </c>
      <c r="C120" s="14">
        <v>81688</v>
      </c>
      <c r="D120" s="10" t="s">
        <v>14</v>
      </c>
      <c r="E120" s="11" t="s">
        <v>19</v>
      </c>
      <c r="F120" s="22">
        <v>10</v>
      </c>
      <c r="G120" s="22">
        <v>10</v>
      </c>
      <c r="H120" s="12">
        <v>2388.2399999999998</v>
      </c>
      <c r="I120" s="12">
        <v>1925</v>
      </c>
      <c r="J120" s="12">
        <f>+H120*F120</f>
        <v>23882.399999999998</v>
      </c>
      <c r="K120" s="18">
        <f>+J120*0.16</f>
        <v>3821.1839999999997</v>
      </c>
      <c r="L120" s="8">
        <f>IF(K120&gt;0,0,J120)</f>
        <v>0</v>
      </c>
      <c r="M120" s="13">
        <f>IF(K120=0,0,L120+J120+K120)</f>
        <v>27703.583999999999</v>
      </c>
    </row>
    <row r="121" spans="1:13" x14ac:dyDescent="0.25">
      <c r="A121" s="17" t="s">
        <v>27</v>
      </c>
      <c r="B121" s="31">
        <v>45054</v>
      </c>
      <c r="C121" s="14">
        <v>81689</v>
      </c>
      <c r="D121" s="10" t="s">
        <v>14</v>
      </c>
      <c r="E121" s="11" t="s">
        <v>28</v>
      </c>
      <c r="F121" s="11">
        <v>8.5</v>
      </c>
      <c r="G121" s="11">
        <v>8.5</v>
      </c>
      <c r="H121" s="12">
        <v>2117</v>
      </c>
      <c r="I121" s="12">
        <v>1993</v>
      </c>
      <c r="J121" s="12">
        <f>+H121*F121</f>
        <v>17994.5</v>
      </c>
      <c r="K121" s="18">
        <f>+J121*0.16</f>
        <v>2879.12</v>
      </c>
      <c r="L121" s="8">
        <f>IF(K121&gt;0,0,J121)</f>
        <v>0</v>
      </c>
      <c r="M121" s="13">
        <f>IF(K121=0,0,L121+J121+K121)</f>
        <v>20873.62</v>
      </c>
    </row>
    <row r="122" spans="1:13" x14ac:dyDescent="0.25">
      <c r="A122" s="17" t="s">
        <v>27</v>
      </c>
      <c r="B122" s="31">
        <v>45054</v>
      </c>
      <c r="C122" s="14">
        <v>81691</v>
      </c>
      <c r="D122" s="10" t="s">
        <v>14</v>
      </c>
      <c r="E122" s="11" t="s">
        <v>15</v>
      </c>
      <c r="F122" s="11">
        <v>4</v>
      </c>
      <c r="G122" s="11">
        <v>0</v>
      </c>
      <c r="H122" s="12">
        <v>1925</v>
      </c>
      <c r="I122" s="12">
        <v>1925</v>
      </c>
      <c r="J122" s="12">
        <f>+H122*F122</f>
        <v>7700</v>
      </c>
      <c r="K122" s="18">
        <f>+J122*0.16</f>
        <v>1232</v>
      </c>
      <c r="L122" s="8">
        <f>IF(K122&gt;0,0,J122)</f>
        <v>0</v>
      </c>
      <c r="M122" s="13">
        <f>IF(K122=0,0,L122+J122+K122)</f>
        <v>8932</v>
      </c>
    </row>
    <row r="123" spans="1:13" x14ac:dyDescent="0.25">
      <c r="A123" s="17" t="s">
        <v>13</v>
      </c>
      <c r="B123" s="26">
        <v>45054</v>
      </c>
      <c r="C123" s="14">
        <v>81693</v>
      </c>
      <c r="D123" s="10" t="s">
        <v>14</v>
      </c>
      <c r="E123" s="11" t="s">
        <v>17</v>
      </c>
      <c r="F123" s="11">
        <v>4</v>
      </c>
      <c r="G123" s="11">
        <v>0</v>
      </c>
      <c r="H123" s="12">
        <f>7680/F123</f>
        <v>1920</v>
      </c>
      <c r="I123" s="12">
        <v>1764</v>
      </c>
      <c r="J123" s="12">
        <f>+H123*F123</f>
        <v>7680</v>
      </c>
      <c r="K123" s="18">
        <f>+J123*0.16</f>
        <v>1228.8</v>
      </c>
      <c r="L123" s="8">
        <f>IF(K123&gt;0,0,J123)</f>
        <v>0</v>
      </c>
      <c r="M123" s="13">
        <f>IF(K123=0,0,L123+J123+K123)</f>
        <v>8908.7999999999993</v>
      </c>
    </row>
    <row r="124" spans="1:13" x14ac:dyDescent="0.25">
      <c r="A124" s="17" t="s">
        <v>27</v>
      </c>
      <c r="B124" s="31">
        <v>45054</v>
      </c>
      <c r="C124" s="14">
        <v>81694</v>
      </c>
      <c r="D124" s="10" t="s">
        <v>14</v>
      </c>
      <c r="E124" s="11" t="s">
        <v>17</v>
      </c>
      <c r="F124" s="11">
        <v>5</v>
      </c>
      <c r="G124" s="11">
        <v>0</v>
      </c>
      <c r="H124" s="12">
        <v>1764</v>
      </c>
      <c r="I124" s="12">
        <v>1764</v>
      </c>
      <c r="J124" s="12">
        <f>+H124*F124</f>
        <v>8820</v>
      </c>
      <c r="K124" s="18">
        <v>0</v>
      </c>
      <c r="L124" s="8">
        <f>IF(K124&gt;0,0,J124)</f>
        <v>8820</v>
      </c>
      <c r="M124" s="13">
        <f>IF(K124=0,0,L124+J124+K124)</f>
        <v>0</v>
      </c>
    </row>
    <row r="125" spans="1:13" x14ac:dyDescent="0.25">
      <c r="A125" s="17" t="s">
        <v>13</v>
      </c>
      <c r="B125" s="26">
        <v>45051</v>
      </c>
      <c r="C125" s="14">
        <v>81695</v>
      </c>
      <c r="D125" s="10" t="s">
        <v>14</v>
      </c>
      <c r="E125" s="11" t="s">
        <v>17</v>
      </c>
      <c r="F125" s="11">
        <v>7</v>
      </c>
      <c r="G125" s="11">
        <v>0</v>
      </c>
      <c r="H125" s="12">
        <v>1764</v>
      </c>
      <c r="I125" s="12">
        <v>1764</v>
      </c>
      <c r="J125" s="12">
        <f>+H125*F125</f>
        <v>12348</v>
      </c>
      <c r="K125" s="18">
        <f>+J125*0.16</f>
        <v>1975.68</v>
      </c>
      <c r="L125" s="8">
        <f>IF(K125&gt;0,0,J125)</f>
        <v>0</v>
      </c>
      <c r="M125" s="13">
        <f>IF(K125=0,0,L125+J125+K125)</f>
        <v>14323.68</v>
      </c>
    </row>
    <row r="126" spans="1:13" x14ac:dyDescent="0.25">
      <c r="A126" s="17" t="s">
        <v>13</v>
      </c>
      <c r="B126" s="26">
        <v>45051</v>
      </c>
      <c r="C126" s="14">
        <v>81696</v>
      </c>
      <c r="D126" s="23" t="s">
        <v>14</v>
      </c>
      <c r="E126" s="11" t="s">
        <v>17</v>
      </c>
      <c r="F126" s="22">
        <v>3</v>
      </c>
      <c r="G126" s="22">
        <v>0</v>
      </c>
      <c r="H126" s="12">
        <v>1900</v>
      </c>
      <c r="I126" s="12">
        <v>1764</v>
      </c>
      <c r="J126" s="12">
        <f>+H126*F126</f>
        <v>5700</v>
      </c>
      <c r="K126" s="18">
        <f>+J126*0.16</f>
        <v>912</v>
      </c>
      <c r="L126" s="8">
        <f>IF(K126&gt;0,0,J126)</f>
        <v>0</v>
      </c>
      <c r="M126" s="13">
        <f>IF(K126=0,0,L126+J126+K126)</f>
        <v>6612</v>
      </c>
    </row>
    <row r="127" spans="1:13" x14ac:dyDescent="0.25">
      <c r="A127" s="17" t="s">
        <v>13</v>
      </c>
      <c r="B127" s="26">
        <v>45051</v>
      </c>
      <c r="C127" s="14">
        <v>81696</v>
      </c>
      <c r="D127" s="10" t="s">
        <v>14</v>
      </c>
      <c r="E127" s="11" t="s">
        <v>20</v>
      </c>
      <c r="F127" s="22">
        <v>9</v>
      </c>
      <c r="G127" s="22">
        <v>0</v>
      </c>
      <c r="H127" s="12">
        <v>2140</v>
      </c>
      <c r="I127" s="12">
        <v>1962</v>
      </c>
      <c r="J127" s="12">
        <f>+H127*F127</f>
        <v>19260</v>
      </c>
      <c r="K127" s="18">
        <f>+J127*0.16</f>
        <v>3081.6</v>
      </c>
      <c r="L127" s="8">
        <f>IF(K127&gt;0,0,J127)</f>
        <v>0</v>
      </c>
      <c r="M127" s="13">
        <f>IF(K127=0,0,L127+J127+K127)</f>
        <v>22341.599999999999</v>
      </c>
    </row>
    <row r="128" spans="1:13" x14ac:dyDescent="0.25">
      <c r="A128" s="17" t="s">
        <v>13</v>
      </c>
      <c r="B128" s="26">
        <v>45051</v>
      </c>
      <c r="C128" s="14">
        <v>81697</v>
      </c>
      <c r="D128" s="10" t="s">
        <v>14</v>
      </c>
      <c r="E128" s="11" t="s">
        <v>19</v>
      </c>
      <c r="F128" s="11">
        <v>7</v>
      </c>
      <c r="G128" s="11">
        <v>7</v>
      </c>
      <c r="H128" s="12">
        <f>1925+285</f>
        <v>2210</v>
      </c>
      <c r="I128" s="12">
        <v>1925</v>
      </c>
      <c r="J128" s="12">
        <f>+H128*F128</f>
        <v>15470</v>
      </c>
      <c r="K128" s="18">
        <v>0</v>
      </c>
      <c r="L128" s="8">
        <f>IF(K128&gt;0,0,J128)</f>
        <v>15470</v>
      </c>
      <c r="M128" s="13">
        <f>IF(K128=0,0,L128+J128+K128)</f>
        <v>0</v>
      </c>
    </row>
    <row r="129" spans="1:13" x14ac:dyDescent="0.25">
      <c r="A129" s="17" t="s">
        <v>13</v>
      </c>
      <c r="B129" s="26">
        <v>45051</v>
      </c>
      <c r="C129" s="14">
        <v>81698</v>
      </c>
      <c r="D129" s="10" t="s">
        <v>14</v>
      </c>
      <c r="E129" s="11" t="s">
        <v>15</v>
      </c>
      <c r="F129" s="22">
        <v>28</v>
      </c>
      <c r="G129" s="22">
        <v>0</v>
      </c>
      <c r="H129" s="12">
        <v>1925</v>
      </c>
      <c r="I129" s="12">
        <v>1925</v>
      </c>
      <c r="J129" s="12">
        <f>+H129*F129</f>
        <v>53900</v>
      </c>
      <c r="K129" s="18">
        <v>0</v>
      </c>
      <c r="L129" s="8">
        <f>IF(K129&gt;0,0,J129)</f>
        <v>53900</v>
      </c>
      <c r="M129" s="13">
        <f>IF(K129=0,0,L129+J129+K129)</f>
        <v>0</v>
      </c>
    </row>
    <row r="130" spans="1:13" x14ac:dyDescent="0.25">
      <c r="A130" s="17" t="s">
        <v>13</v>
      </c>
      <c r="B130" s="26">
        <v>45051</v>
      </c>
      <c r="C130" s="14">
        <v>81698</v>
      </c>
      <c r="D130" s="23" t="s">
        <v>14</v>
      </c>
      <c r="E130" s="11" t="s">
        <v>20</v>
      </c>
      <c r="F130" s="11">
        <v>36</v>
      </c>
      <c r="G130" s="11">
        <v>0</v>
      </c>
      <c r="H130" s="12">
        <v>1962</v>
      </c>
      <c r="I130" s="12">
        <v>1962</v>
      </c>
      <c r="J130" s="12">
        <f>+H130*F130</f>
        <v>70632</v>
      </c>
      <c r="K130" s="18">
        <v>0</v>
      </c>
      <c r="L130" s="8">
        <f>IF(K130&gt;0,0,J130)</f>
        <v>70632</v>
      </c>
      <c r="M130" s="13">
        <f>IF(K130=0,0,L130+J130+K130)</f>
        <v>0</v>
      </c>
    </row>
    <row r="131" spans="1:13" x14ac:dyDescent="0.25">
      <c r="A131" s="17" t="s">
        <v>13</v>
      </c>
      <c r="B131" s="26">
        <v>45051</v>
      </c>
      <c r="C131" s="21">
        <v>81699</v>
      </c>
      <c r="D131" s="23" t="s">
        <v>14</v>
      </c>
      <c r="E131" s="11" t="s">
        <v>15</v>
      </c>
      <c r="F131" s="22">
        <v>14</v>
      </c>
      <c r="G131" s="22">
        <v>0</v>
      </c>
      <c r="H131" s="12">
        <v>1925</v>
      </c>
      <c r="I131" s="12">
        <v>1925</v>
      </c>
      <c r="J131" s="12">
        <f>+H131*F131</f>
        <v>26950</v>
      </c>
      <c r="K131" s="18">
        <v>0</v>
      </c>
      <c r="L131" s="8">
        <f>IF(K131&gt;0,0,J131)</f>
        <v>26950</v>
      </c>
      <c r="M131" s="13">
        <f>IF(K131=0,0,L131+J131+K131)</f>
        <v>0</v>
      </c>
    </row>
    <row r="132" spans="1:13" x14ac:dyDescent="0.25">
      <c r="A132" s="17" t="s">
        <v>13</v>
      </c>
      <c r="B132" s="26">
        <v>45051</v>
      </c>
      <c r="C132" s="14">
        <v>81700</v>
      </c>
      <c r="D132" s="10" t="s">
        <v>14</v>
      </c>
      <c r="E132" s="11" t="s">
        <v>15</v>
      </c>
      <c r="F132" s="11">
        <v>23</v>
      </c>
      <c r="G132" s="11">
        <v>0</v>
      </c>
      <c r="H132" s="12">
        <v>1925</v>
      </c>
      <c r="I132" s="12">
        <v>1925</v>
      </c>
      <c r="J132" s="12">
        <f>+H132*F132</f>
        <v>44275</v>
      </c>
      <c r="K132" s="18">
        <v>0</v>
      </c>
      <c r="L132" s="8">
        <f>IF(K132&gt;0,0,J132)</f>
        <v>44275</v>
      </c>
      <c r="M132" s="13">
        <f>IF(K132=0,0,L132+J132+K132)</f>
        <v>0</v>
      </c>
    </row>
    <row r="133" spans="1:13" x14ac:dyDescent="0.25">
      <c r="A133" s="17" t="s">
        <v>13</v>
      </c>
      <c r="B133" s="26">
        <v>45051</v>
      </c>
      <c r="C133" s="14">
        <v>81700</v>
      </c>
      <c r="D133" s="10" t="s">
        <v>14</v>
      </c>
      <c r="E133" s="11" t="s">
        <v>15</v>
      </c>
      <c r="F133" s="11">
        <v>56</v>
      </c>
      <c r="G133" s="11">
        <v>0</v>
      </c>
      <c r="H133" s="12">
        <v>1925</v>
      </c>
      <c r="I133" s="12">
        <v>1925</v>
      </c>
      <c r="J133" s="12">
        <f>+H133*F133</f>
        <v>107800</v>
      </c>
      <c r="K133" s="18">
        <v>0</v>
      </c>
      <c r="L133" s="8">
        <f>IF(K133&gt;0,0,J133)</f>
        <v>107800</v>
      </c>
      <c r="M133" s="13">
        <f>IF(K133=0,0,L133+J133+K133)</f>
        <v>0</v>
      </c>
    </row>
    <row r="134" spans="1:13" x14ac:dyDescent="0.25">
      <c r="A134" s="17" t="s">
        <v>13</v>
      </c>
      <c r="B134" s="26">
        <v>45051</v>
      </c>
      <c r="C134" s="14">
        <v>81701</v>
      </c>
      <c r="D134" s="10" t="s">
        <v>14</v>
      </c>
      <c r="E134" s="11" t="s">
        <v>26</v>
      </c>
      <c r="F134" s="11">
        <v>4</v>
      </c>
      <c r="G134" s="11">
        <v>0</v>
      </c>
      <c r="H134" s="12">
        <v>1701</v>
      </c>
      <c r="I134" s="12">
        <v>1701</v>
      </c>
      <c r="J134" s="12">
        <f>+H134*F134</f>
        <v>6804</v>
      </c>
      <c r="K134" s="18">
        <f>+J134*0.16</f>
        <v>1088.6400000000001</v>
      </c>
      <c r="L134" s="8">
        <f>IF(K134&gt;0,0,J134)</f>
        <v>0</v>
      </c>
      <c r="M134" s="13">
        <f>IF(K134=0,0,L134+J134+K134)</f>
        <v>7892.64</v>
      </c>
    </row>
    <row r="135" spans="1:13" x14ac:dyDescent="0.25">
      <c r="A135" s="17" t="s">
        <v>13</v>
      </c>
      <c r="B135" s="30">
        <v>45051</v>
      </c>
      <c r="C135" s="14">
        <v>81702</v>
      </c>
      <c r="D135" s="23" t="s">
        <v>14</v>
      </c>
      <c r="E135" s="11" t="s">
        <v>26</v>
      </c>
      <c r="F135" s="11">
        <v>13</v>
      </c>
      <c r="G135" s="11">
        <v>0</v>
      </c>
      <c r="H135" s="12">
        <v>1701</v>
      </c>
      <c r="I135" s="12">
        <v>1701</v>
      </c>
      <c r="J135" s="12">
        <f>+H135*F135</f>
        <v>22113</v>
      </c>
      <c r="K135" s="18">
        <v>0</v>
      </c>
      <c r="L135" s="8">
        <f>IF(K135&gt;0,0,J135)</f>
        <v>22113</v>
      </c>
      <c r="M135" s="13">
        <f>IF(K135=0,0,L135+J135+K135)</f>
        <v>0</v>
      </c>
    </row>
    <row r="136" spans="1:13" x14ac:dyDescent="0.25">
      <c r="A136" s="17" t="s">
        <v>13</v>
      </c>
      <c r="B136" s="30">
        <v>45051</v>
      </c>
      <c r="C136" s="14">
        <v>81703</v>
      </c>
      <c r="D136" s="23" t="s">
        <v>14</v>
      </c>
      <c r="E136" s="11" t="s">
        <v>17</v>
      </c>
      <c r="F136" s="22">
        <v>8</v>
      </c>
      <c r="G136" s="22">
        <v>0</v>
      </c>
      <c r="H136" s="12">
        <v>1900</v>
      </c>
      <c r="I136" s="12">
        <v>1764</v>
      </c>
      <c r="J136" s="12">
        <f>+H136*F136</f>
        <v>15200</v>
      </c>
      <c r="K136" s="18">
        <f>+J136*0.16</f>
        <v>2432</v>
      </c>
      <c r="L136" s="8">
        <f>IF(K136&gt;0,0,J136)</f>
        <v>0</v>
      </c>
      <c r="M136" s="13">
        <f>IF(K136=0,0,L136+J136+K136)</f>
        <v>17632</v>
      </c>
    </row>
    <row r="137" spans="1:13" x14ac:dyDescent="0.25">
      <c r="A137" s="17" t="s">
        <v>13</v>
      </c>
      <c r="B137" s="30">
        <v>45052</v>
      </c>
      <c r="C137" s="14">
        <v>81704</v>
      </c>
      <c r="D137" s="23" t="s">
        <v>14</v>
      </c>
      <c r="E137" s="11" t="s">
        <v>15</v>
      </c>
      <c r="F137" s="11">
        <v>3</v>
      </c>
      <c r="G137" s="11">
        <v>0</v>
      </c>
      <c r="H137" s="12">
        <v>1925</v>
      </c>
      <c r="I137" s="12">
        <v>1925</v>
      </c>
      <c r="J137" s="12">
        <f>+H137*F137</f>
        <v>5775</v>
      </c>
      <c r="K137" s="18">
        <v>0</v>
      </c>
      <c r="L137" s="8">
        <f>IF(K137&gt;0,0,J137)</f>
        <v>5775</v>
      </c>
      <c r="M137" s="13">
        <f>IF(K137=0,0,L137+J137+K137)</f>
        <v>0</v>
      </c>
    </row>
    <row r="138" spans="1:13" x14ac:dyDescent="0.25">
      <c r="A138" s="17" t="s">
        <v>13</v>
      </c>
      <c r="B138" s="30">
        <v>45052</v>
      </c>
      <c r="C138" s="14">
        <v>81705</v>
      </c>
      <c r="D138" s="23" t="s">
        <v>14</v>
      </c>
      <c r="E138" s="11" t="s">
        <v>16</v>
      </c>
      <c r="F138" s="11">
        <v>12</v>
      </c>
      <c r="G138" s="11">
        <v>12</v>
      </c>
      <c r="H138" s="12">
        <f>1764+285</f>
        <v>2049</v>
      </c>
      <c r="I138" s="12">
        <v>1764</v>
      </c>
      <c r="J138" s="12">
        <f>+H138*F138</f>
        <v>24588</v>
      </c>
      <c r="K138" s="18">
        <v>0</v>
      </c>
      <c r="L138" s="8">
        <f>IF(K138&gt;0,0,J138)</f>
        <v>24588</v>
      </c>
      <c r="M138" s="13">
        <f>IF(K138=0,0,L138+J138+K138)</f>
        <v>0</v>
      </c>
    </row>
    <row r="139" spans="1:13" x14ac:dyDescent="0.25">
      <c r="A139" s="17" t="s">
        <v>13</v>
      </c>
      <c r="B139" s="30">
        <v>45052</v>
      </c>
      <c r="C139" s="14">
        <v>81705</v>
      </c>
      <c r="D139" s="23" t="s">
        <v>14</v>
      </c>
      <c r="E139" s="11" t="s">
        <v>19</v>
      </c>
      <c r="F139" s="11">
        <v>6</v>
      </c>
      <c r="G139" s="11">
        <v>6</v>
      </c>
      <c r="H139" s="12">
        <f>1925+285</f>
        <v>2210</v>
      </c>
      <c r="I139" s="12">
        <v>1925</v>
      </c>
      <c r="J139" s="12">
        <f>+H139*F139</f>
        <v>13260</v>
      </c>
      <c r="K139" s="18">
        <v>0</v>
      </c>
      <c r="L139" s="8">
        <f>IF(K139&gt;0,0,J139)</f>
        <v>13260</v>
      </c>
      <c r="M139" s="13">
        <f>IF(K139=0,0,L139+J139+K139)</f>
        <v>0</v>
      </c>
    </row>
    <row r="140" spans="1:13" x14ac:dyDescent="0.25">
      <c r="A140" s="17" t="s">
        <v>13</v>
      </c>
      <c r="B140" s="30">
        <v>45052</v>
      </c>
      <c r="C140" s="14">
        <v>81706</v>
      </c>
      <c r="D140" s="23" t="s">
        <v>14</v>
      </c>
      <c r="E140" s="24" t="s">
        <v>20</v>
      </c>
      <c r="F140" s="22">
        <v>48</v>
      </c>
      <c r="G140" s="22">
        <v>0</v>
      </c>
      <c r="H140" s="12">
        <v>1962</v>
      </c>
      <c r="I140" s="12">
        <v>1962</v>
      </c>
      <c r="J140" s="12">
        <f>+H140*F140</f>
        <v>94176</v>
      </c>
      <c r="K140" s="18">
        <v>0</v>
      </c>
      <c r="L140" s="8">
        <f>IF(K140&gt;0,0,J140)</f>
        <v>94176</v>
      </c>
      <c r="M140" s="13">
        <f>IF(K140=0,0,L140+J140+K140)</f>
        <v>0</v>
      </c>
    </row>
    <row r="141" spans="1:13" x14ac:dyDescent="0.25">
      <c r="A141" s="17" t="s">
        <v>13</v>
      </c>
      <c r="B141" s="30">
        <v>45052</v>
      </c>
      <c r="C141" s="14">
        <v>81707</v>
      </c>
      <c r="D141" s="23" t="s">
        <v>14</v>
      </c>
      <c r="E141" s="11" t="s">
        <v>26</v>
      </c>
      <c r="F141" s="22">
        <v>12</v>
      </c>
      <c r="G141" s="22">
        <v>0</v>
      </c>
      <c r="H141" s="12">
        <v>1701</v>
      </c>
      <c r="I141" s="12">
        <v>1701</v>
      </c>
      <c r="J141" s="12">
        <f>+H141*F141</f>
        <v>20412</v>
      </c>
      <c r="K141" s="18">
        <v>0</v>
      </c>
      <c r="L141" s="8">
        <f>IF(K141&gt;0,0,J141)</f>
        <v>20412</v>
      </c>
      <c r="M141" s="13">
        <f>IF(K141=0,0,L141+J141+K141)</f>
        <v>0</v>
      </c>
    </row>
    <row r="142" spans="1:13" x14ac:dyDescent="0.25">
      <c r="A142" s="17" t="s">
        <v>13</v>
      </c>
      <c r="B142" s="30">
        <v>45052</v>
      </c>
      <c r="C142" s="14">
        <v>81707</v>
      </c>
      <c r="D142" s="10" t="s">
        <v>14</v>
      </c>
      <c r="E142" s="11" t="s">
        <v>16</v>
      </c>
      <c r="F142" s="11">
        <v>7</v>
      </c>
      <c r="G142" s="11">
        <v>7</v>
      </c>
      <c r="H142" s="12">
        <f>1764+285</f>
        <v>2049</v>
      </c>
      <c r="I142" s="12">
        <v>1764</v>
      </c>
      <c r="J142" s="12">
        <f>+H142*F142</f>
        <v>14343</v>
      </c>
      <c r="K142" s="18">
        <v>0</v>
      </c>
      <c r="L142" s="8">
        <f>IF(K142&gt;0,0,J142)</f>
        <v>14343</v>
      </c>
      <c r="M142" s="13">
        <f>IF(K142=0,0,L142+J142+K142)</f>
        <v>0</v>
      </c>
    </row>
    <row r="143" spans="1:13" x14ac:dyDescent="0.25">
      <c r="A143" s="17" t="s">
        <v>13</v>
      </c>
      <c r="B143" s="30">
        <v>45052</v>
      </c>
      <c r="C143" s="14">
        <v>81708</v>
      </c>
      <c r="D143" s="23" t="s">
        <v>14</v>
      </c>
      <c r="E143" s="11" t="s">
        <v>17</v>
      </c>
      <c r="F143" s="22">
        <v>18</v>
      </c>
      <c r="G143" s="22">
        <v>0</v>
      </c>
      <c r="H143" s="12">
        <v>1764</v>
      </c>
      <c r="I143" s="12">
        <v>1764</v>
      </c>
      <c r="J143" s="12">
        <f>+H143*F143</f>
        <v>31752</v>
      </c>
      <c r="K143" s="18">
        <v>0</v>
      </c>
      <c r="L143" s="8">
        <f>IF(K143&gt;0,0,J143)</f>
        <v>31752</v>
      </c>
      <c r="M143" s="13">
        <f>IF(K143=0,0,L143+J143+K143)</f>
        <v>0</v>
      </c>
    </row>
    <row r="144" spans="1:13" x14ac:dyDescent="0.25">
      <c r="A144" s="17" t="s">
        <v>13</v>
      </c>
      <c r="B144" s="30">
        <v>45052</v>
      </c>
      <c r="C144" s="14">
        <v>81709</v>
      </c>
      <c r="D144" s="23" t="s">
        <v>14</v>
      </c>
      <c r="E144" s="11" t="s">
        <v>17</v>
      </c>
      <c r="F144" s="22">
        <v>8</v>
      </c>
      <c r="G144" s="22">
        <v>0</v>
      </c>
      <c r="H144" s="12">
        <v>1900</v>
      </c>
      <c r="I144" s="12">
        <v>1764</v>
      </c>
      <c r="J144" s="12">
        <f>+H144*F144</f>
        <v>15200</v>
      </c>
      <c r="K144" s="18">
        <f>+J144*0.16</f>
        <v>2432</v>
      </c>
      <c r="L144" s="8">
        <f>IF(K144&gt;0,0,J144)</f>
        <v>0</v>
      </c>
      <c r="M144" s="13">
        <f>IF(K144=0,0,L144+J144+K144)</f>
        <v>17632</v>
      </c>
    </row>
    <row r="145" spans="1:13" x14ac:dyDescent="0.25">
      <c r="A145" s="17" t="s">
        <v>13</v>
      </c>
      <c r="B145" s="30">
        <v>45052</v>
      </c>
      <c r="C145" s="14">
        <v>81710</v>
      </c>
      <c r="D145" s="23" t="s">
        <v>14</v>
      </c>
      <c r="E145" s="11" t="s">
        <v>15</v>
      </c>
      <c r="F145" s="11">
        <v>1.5</v>
      </c>
      <c r="G145" s="11">
        <v>0</v>
      </c>
      <c r="H145" s="12">
        <v>1925</v>
      </c>
      <c r="I145" s="12">
        <v>1925</v>
      </c>
      <c r="J145" s="12">
        <f>+H145*F145</f>
        <v>2887.5</v>
      </c>
      <c r="K145" s="18">
        <v>0</v>
      </c>
      <c r="L145" s="8">
        <f>IF(K145&gt;0,0,J145)</f>
        <v>2887.5</v>
      </c>
      <c r="M145" s="13">
        <f>IF(K145=0,0,L145+J145+K145)</f>
        <v>0</v>
      </c>
    </row>
    <row r="146" spans="1:13" x14ac:dyDescent="0.25">
      <c r="A146" s="17" t="s">
        <v>13</v>
      </c>
      <c r="B146" s="30">
        <v>45054</v>
      </c>
      <c r="C146" s="14">
        <v>81759</v>
      </c>
      <c r="D146" s="23" t="s">
        <v>18</v>
      </c>
      <c r="E146" s="11" t="s">
        <v>19</v>
      </c>
      <c r="F146" s="22">
        <v>13</v>
      </c>
      <c r="G146" s="22">
        <v>13</v>
      </c>
      <c r="H146" s="12">
        <f>1925+285</f>
        <v>2210</v>
      </c>
      <c r="I146" s="12">
        <v>1925</v>
      </c>
      <c r="J146" s="12">
        <f>+H146*F146</f>
        <v>28730</v>
      </c>
      <c r="K146" s="18">
        <f>+J146*0.16</f>
        <v>4596.8</v>
      </c>
      <c r="L146" s="8">
        <f>IF(K146&gt;0,0,J146)</f>
        <v>0</v>
      </c>
      <c r="M146" s="13">
        <f>IF(K146=0,0,L146+J146+K146)</f>
        <v>33326.800000000003</v>
      </c>
    </row>
    <row r="147" spans="1:13" x14ac:dyDescent="0.25">
      <c r="A147" s="17" t="s">
        <v>13</v>
      </c>
      <c r="B147" s="30">
        <v>45056</v>
      </c>
      <c r="C147" s="14">
        <v>81760</v>
      </c>
      <c r="D147" s="23" t="s">
        <v>32</v>
      </c>
      <c r="E147" s="24" t="s">
        <v>33</v>
      </c>
      <c r="F147" s="11">
        <v>10</v>
      </c>
      <c r="G147" s="11">
        <v>10</v>
      </c>
      <c r="H147" s="12">
        <f>1828+285</f>
        <v>2113</v>
      </c>
      <c r="I147" s="12">
        <v>1829</v>
      </c>
      <c r="J147" s="12">
        <f>+H147*F147</f>
        <v>21130</v>
      </c>
      <c r="K147" s="18">
        <f>+J147*0.16</f>
        <v>3380.8</v>
      </c>
      <c r="L147" s="8">
        <f>IF(K147&gt;0,0,J147)</f>
        <v>0</v>
      </c>
      <c r="M147" s="13">
        <f>IF(K147=0,0,L147+J147+K147)</f>
        <v>24510.799999999999</v>
      </c>
    </row>
    <row r="148" spans="1:13" x14ac:dyDescent="0.25">
      <c r="A148" s="17" t="s">
        <v>21</v>
      </c>
      <c r="B148" s="9">
        <v>45054</v>
      </c>
      <c r="C148" s="14">
        <v>81762</v>
      </c>
      <c r="D148" s="23" t="s">
        <v>24</v>
      </c>
      <c r="E148" s="11" t="s">
        <v>17</v>
      </c>
      <c r="F148" s="22">
        <v>9.5</v>
      </c>
      <c r="G148" s="22">
        <v>0</v>
      </c>
      <c r="H148" s="12">
        <v>1764</v>
      </c>
      <c r="I148" s="12">
        <v>1727</v>
      </c>
      <c r="J148" s="12">
        <f>+H148*F148</f>
        <v>16758</v>
      </c>
      <c r="K148" s="18">
        <f>+J148*0.16</f>
        <v>2681.28</v>
      </c>
      <c r="L148" s="8">
        <f>IF(K148&gt;0,0,J148)</f>
        <v>0</v>
      </c>
      <c r="M148" s="13">
        <f>IF(K148=0,0,L148+J148+K148)</f>
        <v>19439.28</v>
      </c>
    </row>
    <row r="149" spans="1:13" x14ac:dyDescent="0.25">
      <c r="A149" s="17" t="s">
        <v>27</v>
      </c>
      <c r="B149" s="9">
        <v>45054</v>
      </c>
      <c r="C149" s="14">
        <v>81763</v>
      </c>
      <c r="D149" s="10" t="s">
        <v>14</v>
      </c>
      <c r="E149" s="11" t="s">
        <v>15</v>
      </c>
      <c r="F149" s="11">
        <v>7</v>
      </c>
      <c r="G149" s="11">
        <v>0</v>
      </c>
      <c r="H149" s="12">
        <v>2085</v>
      </c>
      <c r="I149" s="12">
        <v>1925</v>
      </c>
      <c r="J149" s="12">
        <f>+H149*F149</f>
        <v>14595</v>
      </c>
      <c r="K149" s="18">
        <f>+J149*0.16</f>
        <v>2335.2000000000003</v>
      </c>
      <c r="L149" s="8">
        <f>IF(K149&gt;0,0,J149)</f>
        <v>0</v>
      </c>
      <c r="M149" s="13">
        <f>IF(K149=0,0,L149+J149+K149)</f>
        <v>16930.2</v>
      </c>
    </row>
    <row r="150" spans="1:13" x14ac:dyDescent="0.25">
      <c r="A150" s="17" t="s">
        <v>27</v>
      </c>
      <c r="B150" s="30">
        <v>45056</v>
      </c>
      <c r="C150" s="14">
        <v>81765</v>
      </c>
      <c r="D150" s="23" t="s">
        <v>14</v>
      </c>
      <c r="E150" s="24" t="s">
        <v>15</v>
      </c>
      <c r="F150" s="11">
        <v>5</v>
      </c>
      <c r="G150" s="11">
        <v>0</v>
      </c>
      <c r="H150" s="12">
        <f>11400/5</f>
        <v>2280</v>
      </c>
      <c r="I150" s="12">
        <v>1925</v>
      </c>
      <c r="J150" s="12">
        <f>+H150*F150</f>
        <v>11400</v>
      </c>
      <c r="K150" s="18">
        <f>+J150*0.16</f>
        <v>1824</v>
      </c>
      <c r="L150" s="8">
        <f>IF(K150&gt;0,0,J150)</f>
        <v>0</v>
      </c>
      <c r="M150" s="13">
        <f>IF(K150=0,0,L150+J150+K150)</f>
        <v>13224</v>
      </c>
    </row>
    <row r="151" spans="1:13" x14ac:dyDescent="0.25">
      <c r="A151" s="17" t="s">
        <v>13</v>
      </c>
      <c r="B151" s="30">
        <v>45055</v>
      </c>
      <c r="C151" s="21">
        <v>81766</v>
      </c>
      <c r="D151" s="23" t="s">
        <v>22</v>
      </c>
      <c r="E151" s="11" t="s">
        <v>16</v>
      </c>
      <c r="F151" s="11">
        <v>7.5</v>
      </c>
      <c r="G151" s="11">
        <v>7.5</v>
      </c>
      <c r="H151" s="12">
        <f>1727+263</f>
        <v>1990</v>
      </c>
      <c r="I151" s="12">
        <v>1727</v>
      </c>
      <c r="J151" s="12">
        <f>+H151*F151</f>
        <v>14925</v>
      </c>
      <c r="K151" s="18">
        <f>+J151*0.16</f>
        <v>2388</v>
      </c>
      <c r="L151" s="8">
        <f>IF(K151&gt;0,0,J151)</f>
        <v>0</v>
      </c>
      <c r="M151" s="13">
        <f>IF(K151=0,0,L151+J151+K151)</f>
        <v>17313</v>
      </c>
    </row>
    <row r="152" spans="1:13" x14ac:dyDescent="0.25">
      <c r="A152" s="17" t="s">
        <v>13</v>
      </c>
      <c r="B152" s="26">
        <v>45055</v>
      </c>
      <c r="C152" s="14">
        <v>81767</v>
      </c>
      <c r="D152" s="10" t="s">
        <v>22</v>
      </c>
      <c r="E152" s="11" t="s">
        <v>23</v>
      </c>
      <c r="F152" s="11">
        <v>4</v>
      </c>
      <c r="G152" s="11">
        <v>0</v>
      </c>
      <c r="H152" s="12">
        <v>1517</v>
      </c>
      <c r="I152" s="12">
        <v>1517</v>
      </c>
      <c r="J152" s="12">
        <f>+H152*F152</f>
        <v>6068</v>
      </c>
      <c r="K152" s="18">
        <f>+J152*0.16</f>
        <v>970.88</v>
      </c>
      <c r="L152" s="8">
        <f>IF(K152&gt;0,0,J152)</f>
        <v>0</v>
      </c>
      <c r="M152" s="13">
        <f>IF(K152=0,0,L152+J152+K152)</f>
        <v>7038.88</v>
      </c>
    </row>
    <row r="153" spans="1:13" x14ac:dyDescent="0.25">
      <c r="A153" s="17" t="s">
        <v>21</v>
      </c>
      <c r="B153" s="26">
        <v>45055</v>
      </c>
      <c r="C153" s="14">
        <v>81768</v>
      </c>
      <c r="D153" s="10" t="s">
        <v>22</v>
      </c>
      <c r="E153" s="11" t="s">
        <v>23</v>
      </c>
      <c r="F153" s="11">
        <v>5</v>
      </c>
      <c r="G153" s="11">
        <v>0</v>
      </c>
      <c r="H153" s="12">
        <v>1517</v>
      </c>
      <c r="I153" s="12">
        <v>1517</v>
      </c>
      <c r="J153" s="12">
        <f>+H153*F153</f>
        <v>7585</v>
      </c>
      <c r="K153" s="18">
        <f>+J153*0.16</f>
        <v>1213.6000000000001</v>
      </c>
      <c r="L153" s="8">
        <f>IF(K153&gt;0,0,J153)</f>
        <v>0</v>
      </c>
      <c r="M153" s="13">
        <f>IF(K153=0,0,L153+J153+K153)</f>
        <v>8798.6</v>
      </c>
    </row>
    <row r="154" spans="1:13" x14ac:dyDescent="0.25">
      <c r="A154" s="17" t="s">
        <v>27</v>
      </c>
      <c r="B154" s="26">
        <v>45057</v>
      </c>
      <c r="C154" s="14">
        <v>81769</v>
      </c>
      <c r="D154" s="10" t="s">
        <v>22</v>
      </c>
      <c r="E154" s="11" t="s">
        <v>17</v>
      </c>
      <c r="F154" s="11">
        <v>5</v>
      </c>
      <c r="G154" s="11">
        <v>0</v>
      </c>
      <c r="H154" s="12">
        <v>1727</v>
      </c>
      <c r="I154" s="12">
        <v>1727</v>
      </c>
      <c r="J154" s="12">
        <f>+H154*F154</f>
        <v>8635</v>
      </c>
      <c r="K154" s="18">
        <f>+J154*0.16</f>
        <v>1381.6000000000001</v>
      </c>
      <c r="L154" s="8">
        <f>IF(K154&gt;0,0,J154)</f>
        <v>0</v>
      </c>
      <c r="M154" s="13">
        <f>IF(K154=0,0,L154+J154+K154)</f>
        <v>10016.6</v>
      </c>
    </row>
    <row r="155" spans="1:13" x14ac:dyDescent="0.25">
      <c r="A155" s="17" t="s">
        <v>21</v>
      </c>
      <c r="B155" s="26">
        <v>45057</v>
      </c>
      <c r="C155" s="14">
        <v>81769</v>
      </c>
      <c r="D155" s="23" t="s">
        <v>22</v>
      </c>
      <c r="E155" s="11" t="s">
        <v>17</v>
      </c>
      <c r="F155" s="11">
        <v>4.5</v>
      </c>
      <c r="G155" s="11">
        <v>0</v>
      </c>
      <c r="H155" s="12">
        <v>1727</v>
      </c>
      <c r="I155" s="12">
        <v>1727</v>
      </c>
      <c r="J155" s="12">
        <f>+H155*F155</f>
        <v>7771.5</v>
      </c>
      <c r="K155" s="18">
        <f>+J155*0.16</f>
        <v>1243.44</v>
      </c>
      <c r="L155" s="8">
        <f>IF(K155&gt;0,0,J155)</f>
        <v>0</v>
      </c>
      <c r="M155" s="13">
        <f>IF(K155=0,0,L155+J155+K155)</f>
        <v>9014.94</v>
      </c>
    </row>
    <row r="156" spans="1:13" x14ac:dyDescent="0.25">
      <c r="A156" s="17" t="s">
        <v>27</v>
      </c>
      <c r="B156" s="26">
        <v>45055</v>
      </c>
      <c r="C156" s="14">
        <v>81770</v>
      </c>
      <c r="D156" s="10" t="s">
        <v>22</v>
      </c>
      <c r="E156" s="11" t="s">
        <v>17</v>
      </c>
      <c r="F156" s="11">
        <v>4</v>
      </c>
      <c r="G156" s="11">
        <v>0</v>
      </c>
      <c r="H156" s="12">
        <v>1727</v>
      </c>
      <c r="I156" s="12">
        <v>1727</v>
      </c>
      <c r="J156" s="12">
        <f>+H156*F156</f>
        <v>6908</v>
      </c>
      <c r="K156" s="18">
        <f>+J156*0.16</f>
        <v>1105.28</v>
      </c>
      <c r="L156" s="8">
        <f>IF(K156&gt;0,0,J156)</f>
        <v>0</v>
      </c>
      <c r="M156" s="13">
        <f>IF(K156=0,0,L156+J156+K156)</f>
        <v>8013.28</v>
      </c>
    </row>
    <row r="157" spans="1:13" x14ac:dyDescent="0.25">
      <c r="A157" s="17" t="s">
        <v>21</v>
      </c>
      <c r="B157" s="26">
        <v>45055</v>
      </c>
      <c r="C157" s="14">
        <v>81771</v>
      </c>
      <c r="D157" s="10" t="s">
        <v>14</v>
      </c>
      <c r="E157" s="11" t="s">
        <v>15</v>
      </c>
      <c r="F157" s="11">
        <v>33</v>
      </c>
      <c r="G157" s="11">
        <v>0</v>
      </c>
      <c r="H157" s="12">
        <v>2117</v>
      </c>
      <c r="I157" s="12">
        <v>1925</v>
      </c>
      <c r="J157" s="12">
        <f>+H157*F157</f>
        <v>69861</v>
      </c>
      <c r="K157" s="18">
        <f>+J157*0.16</f>
        <v>11177.76</v>
      </c>
      <c r="L157" s="8">
        <f>IF(K157&gt;0,0,J157)</f>
        <v>0</v>
      </c>
      <c r="M157" s="13">
        <f>IF(K157=0,0,L157+J157+K157)</f>
        <v>81038.759999999995</v>
      </c>
    </row>
    <row r="158" spans="1:13" x14ac:dyDescent="0.25">
      <c r="A158" s="17" t="s">
        <v>13</v>
      </c>
      <c r="B158" s="26">
        <v>45055</v>
      </c>
      <c r="C158" s="14">
        <v>81772</v>
      </c>
      <c r="D158" s="10" t="s">
        <v>14</v>
      </c>
      <c r="E158" s="11" t="s">
        <v>17</v>
      </c>
      <c r="F158" s="11">
        <v>4</v>
      </c>
      <c r="G158" s="11">
        <v>0</v>
      </c>
      <c r="H158" s="12">
        <f>7680/F158</f>
        <v>1920</v>
      </c>
      <c r="I158" s="12">
        <v>1764</v>
      </c>
      <c r="J158" s="12">
        <f>+H158*F158</f>
        <v>7680</v>
      </c>
      <c r="K158" s="18">
        <f>+J158*0.16</f>
        <v>1228.8</v>
      </c>
      <c r="L158" s="8">
        <f>IF(K158&gt;0,0,J158)</f>
        <v>0</v>
      </c>
      <c r="M158" s="13">
        <f>IF(K158=0,0,L158+J158+K158)</f>
        <v>8908.7999999999993</v>
      </c>
    </row>
    <row r="159" spans="1:13" x14ac:dyDescent="0.25">
      <c r="A159" s="17" t="s">
        <v>27</v>
      </c>
      <c r="B159" s="26">
        <v>45055</v>
      </c>
      <c r="C159" s="14">
        <v>81773</v>
      </c>
      <c r="D159" s="10" t="s">
        <v>14</v>
      </c>
      <c r="E159" s="11" t="s">
        <v>15</v>
      </c>
      <c r="F159" s="11">
        <v>15</v>
      </c>
      <c r="G159" s="11">
        <v>0</v>
      </c>
      <c r="H159" s="12">
        <v>2088.2399999999998</v>
      </c>
      <c r="I159" s="12">
        <v>1925</v>
      </c>
      <c r="J159" s="12">
        <f>+H159*F159</f>
        <v>31323.599999999999</v>
      </c>
      <c r="K159" s="18">
        <f>+J159*0.16</f>
        <v>5011.7759999999998</v>
      </c>
      <c r="L159" s="8">
        <f>IF(K159&gt;0,0,J159)</f>
        <v>0</v>
      </c>
      <c r="M159" s="13">
        <f>IF(K159=0,0,L159+J159+K159)</f>
        <v>36335.375999999997</v>
      </c>
    </row>
    <row r="160" spans="1:13" x14ac:dyDescent="0.25">
      <c r="A160" s="17" t="s">
        <v>13</v>
      </c>
      <c r="B160" s="26">
        <v>45055</v>
      </c>
      <c r="C160" s="14">
        <v>81774</v>
      </c>
      <c r="D160" s="10" t="s">
        <v>14</v>
      </c>
      <c r="E160" s="11" t="s">
        <v>15</v>
      </c>
      <c r="F160" s="11">
        <v>8</v>
      </c>
      <c r="G160" s="11">
        <v>0</v>
      </c>
      <c r="H160" s="12">
        <v>1895</v>
      </c>
      <c r="I160" s="12">
        <v>1895</v>
      </c>
      <c r="J160" s="12">
        <f>+H160*F160</f>
        <v>15160</v>
      </c>
      <c r="K160" s="18">
        <f>+J160*0.16</f>
        <v>2425.6</v>
      </c>
      <c r="L160" s="8">
        <f>IF(K160&gt;0,0,J160)</f>
        <v>0</v>
      </c>
      <c r="M160" s="13">
        <f>IF(K160=0,0,L160+J160+K160)</f>
        <v>17585.599999999999</v>
      </c>
    </row>
    <row r="161" spans="1:13" x14ac:dyDescent="0.25">
      <c r="A161" s="17" t="s">
        <v>21</v>
      </c>
      <c r="B161" s="26">
        <v>45055</v>
      </c>
      <c r="C161" s="21">
        <v>81775</v>
      </c>
      <c r="D161" s="10" t="s">
        <v>14</v>
      </c>
      <c r="E161" s="11" t="s">
        <v>17</v>
      </c>
      <c r="F161" s="11">
        <v>6</v>
      </c>
      <c r="G161" s="11">
        <v>0</v>
      </c>
      <c r="H161" s="12">
        <v>1764</v>
      </c>
      <c r="I161" s="12">
        <v>1764</v>
      </c>
      <c r="J161" s="12">
        <f>+H161*F161</f>
        <v>10584</v>
      </c>
      <c r="K161" s="18">
        <f>+J161*0.16</f>
        <v>1693.44</v>
      </c>
      <c r="L161" s="8">
        <f>IF(K161&gt;0,0,J161)</f>
        <v>0</v>
      </c>
      <c r="M161" s="13">
        <f>IF(K161=0,0,L161+J161+K161)</f>
        <v>12277.44</v>
      </c>
    </row>
    <row r="162" spans="1:13" x14ac:dyDescent="0.25">
      <c r="A162" s="17" t="s">
        <v>21</v>
      </c>
      <c r="B162" s="26">
        <v>45057</v>
      </c>
      <c r="C162" s="14">
        <v>81776</v>
      </c>
      <c r="D162" s="10" t="s">
        <v>14</v>
      </c>
      <c r="E162" s="11" t="s">
        <v>36</v>
      </c>
      <c r="F162" s="11">
        <v>6</v>
      </c>
      <c r="G162" s="11">
        <v>0</v>
      </c>
      <c r="H162" s="12">
        <v>1764</v>
      </c>
      <c r="I162" s="12">
        <v>1764</v>
      </c>
      <c r="J162" s="12">
        <f>+H162*F162</f>
        <v>10584</v>
      </c>
      <c r="K162" s="18">
        <f>+J162*0.16</f>
        <v>1693.44</v>
      </c>
      <c r="L162" s="8">
        <f>IF(K162&gt;0,0,J162)</f>
        <v>0</v>
      </c>
      <c r="M162" s="13">
        <f>IF(K162=0,0,L162+J162+K162)</f>
        <v>12277.44</v>
      </c>
    </row>
    <row r="163" spans="1:13" x14ac:dyDescent="0.25">
      <c r="A163" s="17" t="s">
        <v>21</v>
      </c>
      <c r="B163" s="26">
        <v>45055</v>
      </c>
      <c r="C163" s="14">
        <v>81777</v>
      </c>
      <c r="D163" s="10" t="s">
        <v>14</v>
      </c>
      <c r="E163" s="11" t="s">
        <v>15</v>
      </c>
      <c r="F163" s="11">
        <v>7</v>
      </c>
      <c r="G163" s="11">
        <v>0</v>
      </c>
      <c r="H163" s="12">
        <v>1925</v>
      </c>
      <c r="I163" s="12">
        <v>1925</v>
      </c>
      <c r="J163" s="12">
        <f>+H163*F163</f>
        <v>13475</v>
      </c>
      <c r="K163" s="18">
        <f>+J163*0.16</f>
        <v>2156</v>
      </c>
      <c r="L163" s="8">
        <f>IF(K163&gt;0,0,J163)</f>
        <v>0</v>
      </c>
      <c r="M163" s="13">
        <f>IF(K163=0,0,L163+J163+K163)</f>
        <v>15631</v>
      </c>
    </row>
    <row r="164" spans="1:13" x14ac:dyDescent="0.25">
      <c r="A164" s="17" t="s">
        <v>13</v>
      </c>
      <c r="B164" s="26">
        <v>45055</v>
      </c>
      <c r="C164" s="14">
        <v>81778</v>
      </c>
      <c r="D164" s="10" t="s">
        <v>14</v>
      </c>
      <c r="E164" s="11" t="s">
        <v>15</v>
      </c>
      <c r="F164" s="11">
        <v>35</v>
      </c>
      <c r="G164" s="11">
        <v>0</v>
      </c>
      <c r="H164" s="12">
        <v>2025</v>
      </c>
      <c r="I164" s="12">
        <v>1925</v>
      </c>
      <c r="J164" s="12">
        <f>+H164*F164</f>
        <v>70875</v>
      </c>
      <c r="K164" s="18">
        <v>0</v>
      </c>
      <c r="L164" s="8">
        <f>IF(K164&gt;0,0,J164)</f>
        <v>70875</v>
      </c>
      <c r="M164" s="13">
        <f>IF(K164=0,0,L164+J164+K164)</f>
        <v>0</v>
      </c>
    </row>
    <row r="165" spans="1:13" x14ac:dyDescent="0.25">
      <c r="A165" s="17" t="s">
        <v>13</v>
      </c>
      <c r="B165" s="26">
        <v>45055</v>
      </c>
      <c r="C165" s="14">
        <v>81779</v>
      </c>
      <c r="D165" s="23" t="s">
        <v>14</v>
      </c>
      <c r="E165" s="11" t="s">
        <v>15</v>
      </c>
      <c r="F165" s="11">
        <v>14</v>
      </c>
      <c r="G165" s="11">
        <v>0</v>
      </c>
      <c r="H165" s="12">
        <v>2025</v>
      </c>
      <c r="I165" s="12">
        <v>1925</v>
      </c>
      <c r="J165" s="12">
        <f>+H165*F165</f>
        <v>28350</v>
      </c>
      <c r="K165" s="18">
        <v>0</v>
      </c>
      <c r="L165" s="8">
        <f>IF(K165&gt;0,0,J165)</f>
        <v>28350</v>
      </c>
      <c r="M165" s="13">
        <f>IF(K165=0,0,L165+J165+K165)</f>
        <v>0</v>
      </c>
    </row>
    <row r="166" spans="1:13" x14ac:dyDescent="0.25">
      <c r="A166" s="17" t="s">
        <v>21</v>
      </c>
      <c r="B166" s="26">
        <v>45055</v>
      </c>
      <c r="C166" s="21">
        <v>81780</v>
      </c>
      <c r="D166" s="23" t="s">
        <v>14</v>
      </c>
      <c r="E166" s="11" t="s">
        <v>15</v>
      </c>
      <c r="F166" s="11">
        <v>4</v>
      </c>
      <c r="G166" s="33">
        <v>0</v>
      </c>
      <c r="H166" s="12">
        <v>1925</v>
      </c>
      <c r="I166" s="12">
        <v>1925</v>
      </c>
      <c r="J166" s="12">
        <f>+H166*F166</f>
        <v>7700</v>
      </c>
      <c r="K166" s="18">
        <v>0</v>
      </c>
      <c r="L166" s="8">
        <f>IF(K166&gt;0,0,J166)</f>
        <v>7700</v>
      </c>
      <c r="M166" s="13">
        <f>IF(K166=0,0,L166+J166+K166)</f>
        <v>0</v>
      </c>
    </row>
    <row r="167" spans="1:13" x14ac:dyDescent="0.25">
      <c r="A167" s="17" t="s">
        <v>13</v>
      </c>
      <c r="B167" s="26">
        <v>45055</v>
      </c>
      <c r="C167" s="14">
        <v>81781</v>
      </c>
      <c r="D167" s="10" t="s">
        <v>14</v>
      </c>
      <c r="E167" s="11" t="s">
        <v>16</v>
      </c>
      <c r="F167" s="11">
        <v>10.5</v>
      </c>
      <c r="G167" s="11">
        <v>10.5</v>
      </c>
      <c r="H167" s="12">
        <f>1764+285+100</f>
        <v>2149</v>
      </c>
      <c r="I167" s="12">
        <v>1764</v>
      </c>
      <c r="J167" s="12">
        <f>+H167*F167</f>
        <v>22564.5</v>
      </c>
      <c r="K167" s="18">
        <v>0</v>
      </c>
      <c r="L167" s="8">
        <f>IF(K167&gt;0,0,J167)</f>
        <v>22564.5</v>
      </c>
      <c r="M167" s="13">
        <f>IF(K167=0,0,L167+J167+K167)</f>
        <v>0</v>
      </c>
    </row>
    <row r="168" spans="1:13" x14ac:dyDescent="0.25">
      <c r="A168" s="17" t="s">
        <v>21</v>
      </c>
      <c r="B168" s="26">
        <v>45055</v>
      </c>
      <c r="C168" s="14">
        <v>81782</v>
      </c>
      <c r="D168" s="10" t="s">
        <v>14</v>
      </c>
      <c r="E168" s="11" t="s">
        <v>17</v>
      </c>
      <c r="F168" s="11">
        <v>7</v>
      </c>
      <c r="G168" s="11">
        <v>0</v>
      </c>
      <c r="H168" s="12">
        <v>1764</v>
      </c>
      <c r="I168" s="12">
        <v>1764</v>
      </c>
      <c r="J168" s="12">
        <f>+H168*F168</f>
        <v>12348</v>
      </c>
      <c r="K168" s="18">
        <v>0</v>
      </c>
      <c r="L168" s="8">
        <f>IF(K168&gt;0,0,J168)</f>
        <v>12348</v>
      </c>
      <c r="M168" s="13">
        <f>IF(K168=0,0,L168+J168+K168)</f>
        <v>0</v>
      </c>
    </row>
    <row r="169" spans="1:13" x14ac:dyDescent="0.25">
      <c r="A169" s="17" t="s">
        <v>21</v>
      </c>
      <c r="B169" s="31">
        <v>45054</v>
      </c>
      <c r="C169" s="14">
        <v>81783</v>
      </c>
      <c r="D169" s="10" t="s">
        <v>14</v>
      </c>
      <c r="E169" s="11" t="s">
        <v>16</v>
      </c>
      <c r="F169" s="11">
        <v>4.5</v>
      </c>
      <c r="G169" s="11">
        <v>0</v>
      </c>
      <c r="H169" s="12">
        <v>2049</v>
      </c>
      <c r="I169" s="12">
        <v>1764</v>
      </c>
      <c r="J169" s="12">
        <f>+H169*F169</f>
        <v>9220.5</v>
      </c>
      <c r="K169" s="18">
        <f>+J169*0.16</f>
        <v>1475.28</v>
      </c>
      <c r="L169" s="8">
        <f>IF(K169&gt;0,0,J169)</f>
        <v>0</v>
      </c>
      <c r="M169" s="13">
        <f>IF(K169=0,0,L169+J169+K169)</f>
        <v>10695.78</v>
      </c>
    </row>
    <row r="170" spans="1:13" x14ac:dyDescent="0.25">
      <c r="A170" s="17" t="s">
        <v>13</v>
      </c>
      <c r="B170" s="26">
        <v>45054</v>
      </c>
      <c r="C170" s="14">
        <v>81784</v>
      </c>
      <c r="D170" s="10" t="s">
        <v>14</v>
      </c>
      <c r="E170" s="11" t="s">
        <v>17</v>
      </c>
      <c r="F170" s="22">
        <v>14</v>
      </c>
      <c r="G170" s="22">
        <v>0</v>
      </c>
      <c r="H170" s="12">
        <v>1764</v>
      </c>
      <c r="I170" s="12">
        <v>1764</v>
      </c>
      <c r="J170" s="12">
        <f>+H170*F170</f>
        <v>24696</v>
      </c>
      <c r="K170" s="18">
        <f>+J170*0.16</f>
        <v>3951.36</v>
      </c>
      <c r="L170" s="8">
        <f>IF(K170&gt;0,0,J170)</f>
        <v>0</v>
      </c>
      <c r="M170" s="13">
        <f>IF(K170=0,0,L170+J170+K170)</f>
        <v>28647.360000000001</v>
      </c>
    </row>
    <row r="171" spans="1:13" x14ac:dyDescent="0.25">
      <c r="A171" s="17" t="s">
        <v>13</v>
      </c>
      <c r="B171" s="26">
        <v>45054</v>
      </c>
      <c r="C171" s="14">
        <v>81784</v>
      </c>
      <c r="D171" s="10" t="s">
        <v>14</v>
      </c>
      <c r="E171" s="11" t="s">
        <v>16</v>
      </c>
      <c r="F171" s="11">
        <v>10</v>
      </c>
      <c r="G171" s="11">
        <v>10</v>
      </c>
      <c r="H171" s="12">
        <f>1764+285</f>
        <v>2049</v>
      </c>
      <c r="I171" s="12">
        <v>1764</v>
      </c>
      <c r="J171" s="12">
        <f>+H171*F171</f>
        <v>20490</v>
      </c>
      <c r="K171" s="18">
        <f>+J171*0.16</f>
        <v>3278.4</v>
      </c>
      <c r="L171" s="8">
        <f>IF(K171&gt;0,0,J171)</f>
        <v>0</v>
      </c>
      <c r="M171" s="13">
        <f>IF(K171=0,0,L171+J171+K171)</f>
        <v>23768.400000000001</v>
      </c>
    </row>
    <row r="172" spans="1:13" x14ac:dyDescent="0.25">
      <c r="A172" s="17" t="s">
        <v>13</v>
      </c>
      <c r="B172" s="26">
        <v>45054</v>
      </c>
      <c r="C172" s="14">
        <v>81785</v>
      </c>
      <c r="D172" s="23" t="s">
        <v>14</v>
      </c>
      <c r="E172" s="11" t="s">
        <v>17</v>
      </c>
      <c r="F172" s="11">
        <v>8</v>
      </c>
      <c r="G172" s="11">
        <v>0</v>
      </c>
      <c r="H172" s="12">
        <v>1900</v>
      </c>
      <c r="I172" s="12">
        <v>1764</v>
      </c>
      <c r="J172" s="12">
        <f>+H172*F172</f>
        <v>15200</v>
      </c>
      <c r="K172" s="18">
        <f>+J172*0.16</f>
        <v>2432</v>
      </c>
      <c r="L172" s="8">
        <f>IF(K172&gt;0,0,J172)</f>
        <v>0</v>
      </c>
      <c r="M172" s="13">
        <f>IF(K172=0,0,L172+J172+K172)</f>
        <v>17632</v>
      </c>
    </row>
    <row r="173" spans="1:13" x14ac:dyDescent="0.25">
      <c r="A173" s="17" t="s">
        <v>13</v>
      </c>
      <c r="B173" s="26">
        <v>45054</v>
      </c>
      <c r="C173" s="14">
        <v>81786</v>
      </c>
      <c r="D173" s="10" t="s">
        <v>14</v>
      </c>
      <c r="E173" s="11" t="s">
        <v>26</v>
      </c>
      <c r="F173" s="11">
        <v>33</v>
      </c>
      <c r="G173" s="11">
        <v>0</v>
      </c>
      <c r="H173" s="12">
        <v>1801</v>
      </c>
      <c r="I173" s="12">
        <v>1701</v>
      </c>
      <c r="J173" s="12">
        <f>+H173*F173</f>
        <v>59433</v>
      </c>
      <c r="K173" s="18">
        <v>0</v>
      </c>
      <c r="L173" s="8">
        <f>IF(K173&gt;0,0,J173)</f>
        <v>59433</v>
      </c>
      <c r="M173" s="13">
        <f>IF(K173=0,0,L173+J173+K173)</f>
        <v>0</v>
      </c>
    </row>
    <row r="174" spans="1:13" x14ac:dyDescent="0.25">
      <c r="A174" s="17" t="s">
        <v>13</v>
      </c>
      <c r="B174" s="26">
        <v>45054</v>
      </c>
      <c r="C174" s="14">
        <v>81787</v>
      </c>
      <c r="D174" s="10" t="s">
        <v>14</v>
      </c>
      <c r="E174" s="11" t="s">
        <v>26</v>
      </c>
      <c r="F174" s="11">
        <v>12</v>
      </c>
      <c r="G174" s="11">
        <v>0</v>
      </c>
      <c r="H174" s="12">
        <v>1701</v>
      </c>
      <c r="I174" s="12">
        <v>1701</v>
      </c>
      <c r="J174" s="12">
        <f>+H174*F174</f>
        <v>20412</v>
      </c>
      <c r="K174" s="18">
        <v>0</v>
      </c>
      <c r="L174" s="8">
        <f>IF(K174&gt;0,0,J174)</f>
        <v>20412</v>
      </c>
      <c r="M174" s="13">
        <f>IF(K174=0,0,L174+J174+K174)</f>
        <v>0</v>
      </c>
    </row>
    <row r="175" spans="1:13" x14ac:dyDescent="0.25">
      <c r="A175" s="17" t="s">
        <v>13</v>
      </c>
      <c r="B175" s="26">
        <v>45054</v>
      </c>
      <c r="C175" s="14">
        <v>81788</v>
      </c>
      <c r="D175" s="23" t="s">
        <v>14</v>
      </c>
      <c r="E175" s="11" t="s">
        <v>15</v>
      </c>
      <c r="F175" s="11">
        <v>14</v>
      </c>
      <c r="G175" s="11">
        <v>0</v>
      </c>
      <c r="H175" s="12">
        <v>2025</v>
      </c>
      <c r="I175" s="12">
        <v>1925</v>
      </c>
      <c r="J175" s="12">
        <f>+H175*F175</f>
        <v>28350</v>
      </c>
      <c r="K175" s="18">
        <v>0</v>
      </c>
      <c r="L175" s="8">
        <f>IF(K175&gt;0,0,J175)</f>
        <v>28350</v>
      </c>
      <c r="M175" s="13">
        <f>IF(K175=0,0,L175+J175+K175)</f>
        <v>0</v>
      </c>
    </row>
    <row r="176" spans="1:13" x14ac:dyDescent="0.25">
      <c r="A176" s="17" t="s">
        <v>13</v>
      </c>
      <c r="B176" s="26">
        <v>45054</v>
      </c>
      <c r="C176" s="14">
        <v>81789</v>
      </c>
      <c r="D176" s="23" t="s">
        <v>14</v>
      </c>
      <c r="E176" s="11" t="s">
        <v>26</v>
      </c>
      <c r="F176" s="22">
        <v>4</v>
      </c>
      <c r="G176" s="22">
        <v>0</v>
      </c>
      <c r="H176" s="12">
        <v>1701</v>
      </c>
      <c r="I176" s="12">
        <v>1701</v>
      </c>
      <c r="J176" s="12">
        <f>+H176*F176</f>
        <v>6804</v>
      </c>
      <c r="K176" s="18">
        <f>+J176*0.16</f>
        <v>1088.6400000000001</v>
      </c>
      <c r="L176" s="8">
        <f>IF(K176&gt;0,0,J176)</f>
        <v>0</v>
      </c>
      <c r="M176" s="13">
        <f>IF(K176=0,0,L176+J176+K176)</f>
        <v>7892.64</v>
      </c>
    </row>
    <row r="177" spans="1:13" x14ac:dyDescent="0.25">
      <c r="A177" s="17" t="s">
        <v>13</v>
      </c>
      <c r="B177" s="26">
        <v>45054</v>
      </c>
      <c r="C177" s="14">
        <v>81790</v>
      </c>
      <c r="D177" s="10" t="s">
        <v>14</v>
      </c>
      <c r="E177" s="11" t="s">
        <v>20</v>
      </c>
      <c r="F177" s="22">
        <v>44</v>
      </c>
      <c r="G177" s="22">
        <v>0</v>
      </c>
      <c r="H177" s="12">
        <v>1962</v>
      </c>
      <c r="I177" s="12">
        <v>1962</v>
      </c>
      <c r="J177" s="12">
        <f>+H177*F177</f>
        <v>86328</v>
      </c>
      <c r="K177" s="18">
        <v>0</v>
      </c>
      <c r="L177" s="8">
        <f>IF(K177&gt;0,0,J177)</f>
        <v>86328</v>
      </c>
      <c r="M177" s="13">
        <f>IF(K177=0,0,L177+J177+K177)</f>
        <v>0</v>
      </c>
    </row>
    <row r="178" spans="1:13" x14ac:dyDescent="0.25">
      <c r="A178" s="17" t="s">
        <v>13</v>
      </c>
      <c r="B178" s="26">
        <v>45054</v>
      </c>
      <c r="C178" s="14">
        <v>81791</v>
      </c>
      <c r="D178" s="10" t="s">
        <v>14</v>
      </c>
      <c r="E178" s="11" t="s">
        <v>20</v>
      </c>
      <c r="F178" s="22">
        <v>10</v>
      </c>
      <c r="G178" s="22">
        <v>0</v>
      </c>
      <c r="H178" s="12">
        <v>2140</v>
      </c>
      <c r="I178" s="12">
        <v>1962</v>
      </c>
      <c r="J178" s="12">
        <f>+H178*F178</f>
        <v>21400</v>
      </c>
      <c r="K178" s="18">
        <f>+J178*0.16</f>
        <v>3424</v>
      </c>
      <c r="L178" s="8">
        <f>IF(K178&gt;0,0,J178)</f>
        <v>0</v>
      </c>
      <c r="M178" s="13">
        <f>IF(K178=0,0,L178+J178+K178)</f>
        <v>24824</v>
      </c>
    </row>
    <row r="179" spans="1:13" x14ac:dyDescent="0.25">
      <c r="A179" s="17" t="s">
        <v>13</v>
      </c>
      <c r="B179" s="26">
        <v>45054</v>
      </c>
      <c r="C179" s="14">
        <v>81792</v>
      </c>
      <c r="D179" s="10" t="s">
        <v>14</v>
      </c>
      <c r="E179" s="11" t="s">
        <v>16</v>
      </c>
      <c r="F179" s="22">
        <v>4</v>
      </c>
      <c r="G179" s="22">
        <v>4</v>
      </c>
      <c r="H179" s="12">
        <f>1764+285</f>
        <v>2049</v>
      </c>
      <c r="I179" s="12">
        <v>1764</v>
      </c>
      <c r="J179" s="12">
        <f>+H179*F179</f>
        <v>8196</v>
      </c>
      <c r="K179" s="18">
        <v>0</v>
      </c>
      <c r="L179" s="8">
        <f>IF(K179&gt;0,0,J179)</f>
        <v>8196</v>
      </c>
      <c r="M179" s="13">
        <f>IF(K179=0,0,L179+J179+K179)</f>
        <v>0</v>
      </c>
    </row>
    <row r="180" spans="1:13" x14ac:dyDescent="0.25">
      <c r="A180" s="17" t="s">
        <v>13</v>
      </c>
      <c r="B180" s="26">
        <v>45054</v>
      </c>
      <c r="C180" s="14">
        <v>81793</v>
      </c>
      <c r="D180" s="10" t="s">
        <v>14</v>
      </c>
      <c r="E180" s="11" t="s">
        <v>16</v>
      </c>
      <c r="F180" s="22">
        <v>7</v>
      </c>
      <c r="G180" s="22">
        <v>7</v>
      </c>
      <c r="H180" s="12">
        <f>1764+285</f>
        <v>2049</v>
      </c>
      <c r="I180" s="12">
        <v>1764</v>
      </c>
      <c r="J180" s="12">
        <f>+H180*F180</f>
        <v>14343</v>
      </c>
      <c r="K180" s="18">
        <v>0</v>
      </c>
      <c r="L180" s="8">
        <f>IF(K180&gt;0,0,J180)</f>
        <v>14343</v>
      </c>
      <c r="M180" s="13">
        <f>IF(K180=0,0,L180+J180+K180)</f>
        <v>0</v>
      </c>
    </row>
    <row r="181" spans="1:13" x14ac:dyDescent="0.25">
      <c r="A181" s="17" t="s">
        <v>21</v>
      </c>
      <c r="B181" s="26">
        <v>45055</v>
      </c>
      <c r="C181" s="14">
        <v>81835</v>
      </c>
      <c r="D181" s="10" t="s">
        <v>14</v>
      </c>
      <c r="E181" s="11" t="s">
        <v>17</v>
      </c>
      <c r="F181" s="11">
        <v>11</v>
      </c>
      <c r="G181" s="11">
        <v>0</v>
      </c>
      <c r="H181" s="12">
        <v>1764</v>
      </c>
      <c r="I181" s="12">
        <v>1764</v>
      </c>
      <c r="J181" s="12">
        <f>+H181*F181</f>
        <v>19404</v>
      </c>
      <c r="K181" s="18">
        <v>0</v>
      </c>
      <c r="L181" s="8">
        <f>IF(K181&gt;0,0,J181)</f>
        <v>19404</v>
      </c>
      <c r="M181" s="13">
        <f>IF(K181=0,0,L181+J181+K181)</f>
        <v>0</v>
      </c>
    </row>
    <row r="182" spans="1:13" x14ac:dyDescent="0.25">
      <c r="A182" s="17" t="s">
        <v>21</v>
      </c>
      <c r="B182" s="26">
        <v>45055</v>
      </c>
      <c r="C182" s="14">
        <v>81836</v>
      </c>
      <c r="D182" s="23" t="s">
        <v>25</v>
      </c>
      <c r="E182" s="10" t="s">
        <v>31</v>
      </c>
      <c r="F182" s="11">
        <v>8</v>
      </c>
      <c r="G182" s="11">
        <v>0</v>
      </c>
      <c r="H182" s="12">
        <v>1494</v>
      </c>
      <c r="I182" s="12">
        <v>1494</v>
      </c>
      <c r="J182" s="12">
        <f>+H182*F182</f>
        <v>11952</v>
      </c>
      <c r="K182" s="18">
        <f>+J182*0.16</f>
        <v>1912.32</v>
      </c>
      <c r="L182" s="8">
        <f>IF(K182&gt;0,0,J182)</f>
        <v>0</v>
      </c>
      <c r="M182" s="13">
        <f>IF(K182=0,0,L182+J182+K182)</f>
        <v>13864.32</v>
      </c>
    </row>
    <row r="183" spans="1:13" x14ac:dyDescent="0.25">
      <c r="A183" s="17" t="s">
        <v>21</v>
      </c>
      <c r="B183" s="26">
        <v>45055</v>
      </c>
      <c r="C183" s="14">
        <v>81837</v>
      </c>
      <c r="D183" s="23" t="s">
        <v>14</v>
      </c>
      <c r="E183" s="11" t="s">
        <v>15</v>
      </c>
      <c r="F183" s="11">
        <v>7</v>
      </c>
      <c r="G183" s="33">
        <v>0</v>
      </c>
      <c r="H183" s="12">
        <v>2085</v>
      </c>
      <c r="I183" s="12">
        <v>1925</v>
      </c>
      <c r="J183" s="12">
        <f>+H183*F183</f>
        <v>14595</v>
      </c>
      <c r="K183" s="18">
        <f>+J183*0.16</f>
        <v>2335.2000000000003</v>
      </c>
      <c r="L183" s="8">
        <f>IF(K183&gt;0,0,J183)</f>
        <v>0</v>
      </c>
      <c r="M183" s="13">
        <f>IF(K183=0,0,L183+J183+K183)</f>
        <v>16930.2</v>
      </c>
    </row>
    <row r="184" spans="1:13" x14ac:dyDescent="0.25">
      <c r="A184" s="17" t="s">
        <v>27</v>
      </c>
      <c r="B184" s="26">
        <v>45055</v>
      </c>
      <c r="C184" s="14">
        <v>81838</v>
      </c>
      <c r="D184" s="10" t="s">
        <v>14</v>
      </c>
      <c r="E184" s="11" t="s">
        <v>15</v>
      </c>
      <c r="F184" s="11">
        <v>7</v>
      </c>
      <c r="G184" s="11">
        <v>0</v>
      </c>
      <c r="H184" s="12">
        <v>2085</v>
      </c>
      <c r="I184" s="12">
        <v>1925</v>
      </c>
      <c r="J184" s="12">
        <f>+H184*F184</f>
        <v>14595</v>
      </c>
      <c r="K184" s="18">
        <f>+J184*0.16</f>
        <v>2335.2000000000003</v>
      </c>
      <c r="L184" s="8">
        <f>IF(K184&gt;0,0,J184)</f>
        <v>0</v>
      </c>
      <c r="M184" s="13">
        <f>IF(K184=0,0,L184+J184+K184)</f>
        <v>16930.2</v>
      </c>
    </row>
    <row r="185" spans="1:13" x14ac:dyDescent="0.25">
      <c r="A185" s="17" t="s">
        <v>13</v>
      </c>
      <c r="B185" s="29">
        <v>45065</v>
      </c>
      <c r="C185" s="14">
        <v>81841</v>
      </c>
      <c r="D185" s="10" t="s">
        <v>22</v>
      </c>
      <c r="E185" s="11" t="s">
        <v>16</v>
      </c>
      <c r="F185" s="11">
        <v>7</v>
      </c>
      <c r="G185" s="11">
        <v>7</v>
      </c>
      <c r="H185" s="12">
        <f>1727+263</f>
        <v>1990</v>
      </c>
      <c r="I185" s="12">
        <v>1727</v>
      </c>
      <c r="J185" s="12">
        <f>+H185*F185</f>
        <v>13930</v>
      </c>
      <c r="K185" s="18">
        <f>+J185*0.16</f>
        <v>2228.8000000000002</v>
      </c>
      <c r="L185" s="8">
        <f>IF(K185&gt;0,0,J185)</f>
        <v>0</v>
      </c>
      <c r="M185" s="13">
        <f>IF(K185=0,0,L185+J185+K185)</f>
        <v>16158.8</v>
      </c>
    </row>
    <row r="186" spans="1:13" x14ac:dyDescent="0.25">
      <c r="A186" s="17" t="s">
        <v>13</v>
      </c>
      <c r="B186" s="29">
        <v>45063</v>
      </c>
      <c r="C186" s="14">
        <v>81842</v>
      </c>
      <c r="D186" s="23" t="s">
        <v>22</v>
      </c>
      <c r="E186" s="11" t="s">
        <v>16</v>
      </c>
      <c r="F186" s="11">
        <v>5</v>
      </c>
      <c r="G186" s="11">
        <v>5</v>
      </c>
      <c r="H186" s="12">
        <f>1727+263</f>
        <v>1990</v>
      </c>
      <c r="I186" s="12">
        <v>1727</v>
      </c>
      <c r="J186" s="12">
        <f>+H186*F186</f>
        <v>9950</v>
      </c>
      <c r="K186" s="18">
        <f>+J186*0.16</f>
        <v>1592</v>
      </c>
      <c r="L186" s="8">
        <f>IF(K186&gt;0,0,J186)</f>
        <v>0</v>
      </c>
      <c r="M186" s="13">
        <f>IF(K186=0,0,L186+J186+K186)</f>
        <v>11542</v>
      </c>
    </row>
    <row r="187" spans="1:13" x14ac:dyDescent="0.25">
      <c r="A187" s="17" t="s">
        <v>13</v>
      </c>
      <c r="B187" s="29">
        <v>45065</v>
      </c>
      <c r="C187" s="14">
        <v>81843</v>
      </c>
      <c r="D187" s="23" t="s">
        <v>22</v>
      </c>
      <c r="E187" s="11" t="s">
        <v>23</v>
      </c>
      <c r="F187" s="11">
        <v>4</v>
      </c>
      <c r="G187" s="11">
        <v>0</v>
      </c>
      <c r="H187" s="12">
        <v>1517</v>
      </c>
      <c r="I187" s="12">
        <v>1517</v>
      </c>
      <c r="J187" s="12">
        <f>+H187*F187</f>
        <v>6068</v>
      </c>
      <c r="K187" s="18">
        <f>+J187*0.16</f>
        <v>970.88</v>
      </c>
      <c r="L187" s="8">
        <f>IF(K187&gt;0,0,J187)</f>
        <v>0</v>
      </c>
      <c r="M187" s="13">
        <f>IF(K187=0,0,L187+J187+K187)</f>
        <v>7038.88</v>
      </c>
    </row>
    <row r="188" spans="1:13" x14ac:dyDescent="0.25">
      <c r="A188" s="25" t="s">
        <v>27</v>
      </c>
      <c r="B188" s="26">
        <v>45056</v>
      </c>
      <c r="C188" s="14">
        <v>81844</v>
      </c>
      <c r="D188" s="10" t="s">
        <v>22</v>
      </c>
      <c r="E188" s="11" t="s">
        <v>23</v>
      </c>
      <c r="F188" s="11">
        <v>4</v>
      </c>
      <c r="G188" s="11">
        <v>0</v>
      </c>
      <c r="H188" s="12">
        <v>1517</v>
      </c>
      <c r="I188" s="12">
        <v>1517</v>
      </c>
      <c r="J188" s="12">
        <f>+H188*F188</f>
        <v>6068</v>
      </c>
      <c r="K188" s="18">
        <f>+J188*0.16</f>
        <v>970.88</v>
      </c>
      <c r="L188" s="8">
        <f>IF(K188&gt;0,0,J188)</f>
        <v>0</v>
      </c>
      <c r="M188" s="13">
        <f>IF(K188=0,0,L188+J188+K188)</f>
        <v>7038.88</v>
      </c>
    </row>
    <row r="189" spans="1:13" x14ac:dyDescent="0.25">
      <c r="A189" s="25" t="s">
        <v>21</v>
      </c>
      <c r="B189" s="26">
        <v>45057</v>
      </c>
      <c r="C189" s="14">
        <v>81845</v>
      </c>
      <c r="D189" s="10" t="s">
        <v>22</v>
      </c>
      <c r="E189" s="11" t="s">
        <v>23</v>
      </c>
      <c r="F189" s="11">
        <v>4</v>
      </c>
      <c r="G189" s="11">
        <v>0</v>
      </c>
      <c r="H189" s="12">
        <v>1517</v>
      </c>
      <c r="I189" s="12">
        <v>1517</v>
      </c>
      <c r="J189" s="12">
        <f>+H189*F189</f>
        <v>6068</v>
      </c>
      <c r="K189" s="18">
        <f>+J189*0.16</f>
        <v>970.88</v>
      </c>
      <c r="L189" s="8">
        <f>IF(K189&gt;0,0,J189)</f>
        <v>0</v>
      </c>
      <c r="M189" s="13">
        <f>IF(K189=0,0,L189+J189+K189)</f>
        <v>7038.88</v>
      </c>
    </row>
    <row r="190" spans="1:13" x14ac:dyDescent="0.25">
      <c r="A190" s="25" t="s">
        <v>21</v>
      </c>
      <c r="B190" s="26">
        <v>45057</v>
      </c>
      <c r="C190" s="14">
        <v>81846</v>
      </c>
      <c r="D190" s="10" t="s">
        <v>22</v>
      </c>
      <c r="E190" s="11" t="s">
        <v>23</v>
      </c>
      <c r="F190" s="11">
        <v>4</v>
      </c>
      <c r="G190" s="11">
        <v>0</v>
      </c>
      <c r="H190" s="12">
        <v>1517</v>
      </c>
      <c r="I190" s="12">
        <v>1517</v>
      </c>
      <c r="J190" s="12">
        <f>+H190*F190</f>
        <v>6068</v>
      </c>
      <c r="K190" s="18">
        <f>+J190*0.16</f>
        <v>970.88</v>
      </c>
      <c r="L190" s="8">
        <f>IF(K190&gt;0,0,J190)</f>
        <v>0</v>
      </c>
      <c r="M190" s="13">
        <f>IF(K190=0,0,L190+J190+K190)</f>
        <v>7038.88</v>
      </c>
    </row>
    <row r="191" spans="1:13" x14ac:dyDescent="0.25">
      <c r="A191" s="25" t="s">
        <v>27</v>
      </c>
      <c r="B191" s="26">
        <v>45056</v>
      </c>
      <c r="C191" s="14">
        <v>81847</v>
      </c>
      <c r="D191" s="10" t="s">
        <v>14</v>
      </c>
      <c r="E191" s="11" t="s">
        <v>17</v>
      </c>
      <c r="F191" s="11">
        <v>70</v>
      </c>
      <c r="G191" s="11">
        <v>0</v>
      </c>
      <c r="H191" s="12">
        <v>1764</v>
      </c>
      <c r="I191" s="12">
        <v>1764</v>
      </c>
      <c r="J191" s="12">
        <f>+H191*F191</f>
        <v>123480</v>
      </c>
      <c r="K191" s="18">
        <v>0</v>
      </c>
      <c r="L191" s="8">
        <f>IF(K191&gt;0,0,J191)</f>
        <v>123480</v>
      </c>
      <c r="M191" s="13">
        <f>IF(K191=0,0,L191+J191+K191)</f>
        <v>0</v>
      </c>
    </row>
    <row r="192" spans="1:13" x14ac:dyDescent="0.25">
      <c r="A192" s="25" t="s">
        <v>13</v>
      </c>
      <c r="B192" s="26">
        <v>45056</v>
      </c>
      <c r="C192" s="14">
        <v>81848</v>
      </c>
      <c r="D192" s="10" t="s">
        <v>14</v>
      </c>
      <c r="E192" s="11" t="s">
        <v>15</v>
      </c>
      <c r="F192" s="11">
        <v>36</v>
      </c>
      <c r="G192" s="11">
        <v>0</v>
      </c>
      <c r="H192" s="12">
        <v>2025</v>
      </c>
      <c r="I192" s="12">
        <v>1925</v>
      </c>
      <c r="J192" s="12">
        <f>+H192*F192</f>
        <v>72900</v>
      </c>
      <c r="K192" s="18">
        <v>0</v>
      </c>
      <c r="L192" s="8">
        <f>IF(K192&gt;0,0,J192)</f>
        <v>72900</v>
      </c>
      <c r="M192" s="13">
        <f>IF(K192=0,0,L192+J192+K192)</f>
        <v>0</v>
      </c>
    </row>
    <row r="193" spans="1:13" x14ac:dyDescent="0.25">
      <c r="A193" s="25" t="s">
        <v>27</v>
      </c>
      <c r="B193" s="26">
        <v>45056</v>
      </c>
      <c r="C193" s="14">
        <v>81849</v>
      </c>
      <c r="D193" s="10" t="s">
        <v>14</v>
      </c>
      <c r="E193" s="11" t="s">
        <v>34</v>
      </c>
      <c r="F193" s="11">
        <v>6.5</v>
      </c>
      <c r="G193" s="11">
        <v>0</v>
      </c>
      <c r="H193" s="12">
        <v>2149</v>
      </c>
      <c r="I193" s="12">
        <v>1764</v>
      </c>
      <c r="J193" s="12">
        <f>+H193*F193</f>
        <v>13968.5</v>
      </c>
      <c r="K193" s="18">
        <v>0</v>
      </c>
      <c r="L193" s="8">
        <f>IF(K193&gt;0,0,J193)</f>
        <v>13968.5</v>
      </c>
      <c r="M193" s="13">
        <f>IF(K193=0,0,L193+J193+K193)</f>
        <v>0</v>
      </c>
    </row>
    <row r="194" spans="1:13" x14ac:dyDescent="0.25">
      <c r="A194" s="25" t="s">
        <v>21</v>
      </c>
      <c r="B194" s="26">
        <v>45056</v>
      </c>
      <c r="C194" s="14">
        <v>81849</v>
      </c>
      <c r="D194" s="10" t="s">
        <v>14</v>
      </c>
      <c r="E194" s="11" t="s">
        <v>34</v>
      </c>
      <c r="F194" s="11">
        <v>7</v>
      </c>
      <c r="G194" s="11">
        <v>0</v>
      </c>
      <c r="H194" s="12">
        <v>2149</v>
      </c>
      <c r="I194" s="12">
        <v>1764</v>
      </c>
      <c r="J194" s="12">
        <f>+H194*F194</f>
        <v>15043</v>
      </c>
      <c r="K194" s="18">
        <v>0</v>
      </c>
      <c r="L194" s="8">
        <f>IF(K194&gt;0,0,J194)</f>
        <v>15043</v>
      </c>
      <c r="M194" s="13">
        <f>IF(K194=0,0,L194+J194+K194)</f>
        <v>0</v>
      </c>
    </row>
    <row r="195" spans="1:13" x14ac:dyDescent="0.25">
      <c r="A195" s="25" t="s">
        <v>21</v>
      </c>
      <c r="B195" s="26">
        <v>45055</v>
      </c>
      <c r="C195" s="14">
        <v>81850</v>
      </c>
      <c r="D195" s="10" t="s">
        <v>14</v>
      </c>
      <c r="E195" s="11" t="s">
        <v>17</v>
      </c>
      <c r="F195" s="11">
        <v>5</v>
      </c>
      <c r="G195" s="32">
        <v>0</v>
      </c>
      <c r="H195" s="12">
        <v>1942</v>
      </c>
      <c r="I195" s="12">
        <v>1764</v>
      </c>
      <c r="J195" s="12">
        <f>+H195*F195</f>
        <v>9710</v>
      </c>
      <c r="K195" s="18">
        <f>+J195*0.16</f>
        <v>1553.6000000000001</v>
      </c>
      <c r="L195" s="8">
        <f>IF(K195&gt;0,0,J195)</f>
        <v>0</v>
      </c>
      <c r="M195" s="13">
        <f>IF(K195=0,0,L195+J195+K195)</f>
        <v>11263.6</v>
      </c>
    </row>
    <row r="196" spans="1:13" x14ac:dyDescent="0.25">
      <c r="A196" s="25" t="s">
        <v>13</v>
      </c>
      <c r="B196" s="26">
        <v>45055</v>
      </c>
      <c r="C196" s="14">
        <v>81851</v>
      </c>
      <c r="D196" s="10" t="s">
        <v>14</v>
      </c>
      <c r="E196" s="11" t="s">
        <v>15</v>
      </c>
      <c r="F196" s="11">
        <v>12</v>
      </c>
      <c r="G196" s="11">
        <v>0</v>
      </c>
      <c r="H196" s="12">
        <f>24732/F196</f>
        <v>2061</v>
      </c>
      <c r="I196" s="12">
        <v>1925</v>
      </c>
      <c r="J196" s="12">
        <f>+H196*F196</f>
        <v>24732</v>
      </c>
      <c r="K196" s="18">
        <f>+J196*0.16</f>
        <v>3957.12</v>
      </c>
      <c r="L196" s="8">
        <f>IF(K196&gt;0,0,J196)</f>
        <v>0</v>
      </c>
      <c r="M196" s="13">
        <f>IF(K196=0,0,L196+J196+K196)</f>
        <v>28689.119999999999</v>
      </c>
    </row>
    <row r="197" spans="1:13" x14ac:dyDescent="0.25">
      <c r="A197" s="25" t="s">
        <v>21</v>
      </c>
      <c r="B197" s="26">
        <v>45055</v>
      </c>
      <c r="C197" s="21">
        <v>81852</v>
      </c>
      <c r="D197" s="10" t="s">
        <v>14</v>
      </c>
      <c r="E197" s="11" t="s">
        <v>15</v>
      </c>
      <c r="F197" s="11">
        <v>8</v>
      </c>
      <c r="G197" s="11">
        <v>0</v>
      </c>
      <c r="H197" s="12">
        <v>1925</v>
      </c>
      <c r="I197" s="12">
        <v>1925</v>
      </c>
      <c r="J197" s="12">
        <f>+H197*F197</f>
        <v>15400</v>
      </c>
      <c r="K197" s="18">
        <v>0</v>
      </c>
      <c r="L197" s="8">
        <f>IF(K197&gt;0,0,J197)</f>
        <v>15400</v>
      </c>
      <c r="M197" s="13">
        <f>IF(K197=0,0,L197+J197+K197)</f>
        <v>0</v>
      </c>
    </row>
    <row r="198" spans="1:13" x14ac:dyDescent="0.25">
      <c r="A198" s="25" t="s">
        <v>21</v>
      </c>
      <c r="B198" s="26">
        <v>45055</v>
      </c>
      <c r="C198" s="14">
        <v>81853</v>
      </c>
      <c r="D198" s="10" t="s">
        <v>14</v>
      </c>
      <c r="E198" s="11" t="s">
        <v>17</v>
      </c>
      <c r="F198" s="11">
        <v>17</v>
      </c>
      <c r="G198" s="11">
        <v>0</v>
      </c>
      <c r="H198" s="12">
        <v>1764</v>
      </c>
      <c r="I198" s="12">
        <v>1764</v>
      </c>
      <c r="J198" s="12">
        <f>+H198*F198</f>
        <v>29988</v>
      </c>
      <c r="K198" s="18">
        <v>0</v>
      </c>
      <c r="L198" s="8">
        <f>IF(K198&gt;0,0,J198)</f>
        <v>29988</v>
      </c>
      <c r="M198" s="13">
        <f>IF(K198=0,0,L198+J198+K198)</f>
        <v>0</v>
      </c>
    </row>
    <row r="199" spans="1:13" x14ac:dyDescent="0.25">
      <c r="A199" s="25" t="s">
        <v>13</v>
      </c>
      <c r="B199" s="26">
        <v>45055</v>
      </c>
      <c r="C199" s="14">
        <v>81855</v>
      </c>
      <c r="D199" s="10" t="s">
        <v>14</v>
      </c>
      <c r="E199" s="11" t="s">
        <v>17</v>
      </c>
      <c r="F199" s="11">
        <v>4.5</v>
      </c>
      <c r="G199" s="11">
        <v>0</v>
      </c>
      <c r="H199" s="12">
        <v>1764</v>
      </c>
      <c r="I199" s="12">
        <v>1764</v>
      </c>
      <c r="J199" s="12">
        <f>+H199*F199</f>
        <v>7938</v>
      </c>
      <c r="K199" s="18">
        <v>0</v>
      </c>
      <c r="L199" s="8">
        <f>IF(K199&gt;0,0,J199)</f>
        <v>7938</v>
      </c>
      <c r="M199" s="13">
        <f>IF(K199=0,0,L199+J199+K199)</f>
        <v>0</v>
      </c>
    </row>
    <row r="200" spans="1:13" x14ac:dyDescent="0.25">
      <c r="A200" s="25" t="s">
        <v>21</v>
      </c>
      <c r="B200" s="26">
        <v>45055</v>
      </c>
      <c r="C200" s="14">
        <v>81856</v>
      </c>
      <c r="D200" s="10" t="s">
        <v>14</v>
      </c>
      <c r="E200" s="11" t="s">
        <v>15</v>
      </c>
      <c r="F200" s="11">
        <v>12</v>
      </c>
      <c r="G200" s="11">
        <v>0</v>
      </c>
      <c r="H200" s="12">
        <v>1925</v>
      </c>
      <c r="I200" s="12">
        <v>1925</v>
      </c>
      <c r="J200" s="12">
        <f>+H200*F200</f>
        <v>23100</v>
      </c>
      <c r="K200" s="18">
        <v>0</v>
      </c>
      <c r="L200" s="8">
        <f>IF(K200&gt;0,0,J200)</f>
        <v>23100</v>
      </c>
      <c r="M200" s="13">
        <f>IF(K200=0,0,L200+J200+K200)</f>
        <v>0</v>
      </c>
    </row>
    <row r="201" spans="1:13" x14ac:dyDescent="0.25">
      <c r="A201" s="25" t="s">
        <v>21</v>
      </c>
      <c r="B201" s="26">
        <v>45055</v>
      </c>
      <c r="C201" s="14">
        <v>81857</v>
      </c>
      <c r="D201" s="10" t="s">
        <v>14</v>
      </c>
      <c r="E201" s="11" t="s">
        <v>15</v>
      </c>
      <c r="F201" s="11">
        <v>5</v>
      </c>
      <c r="G201" s="11">
        <v>0</v>
      </c>
      <c r="H201" s="12">
        <v>1925</v>
      </c>
      <c r="I201" s="12">
        <v>1925</v>
      </c>
      <c r="J201" s="12">
        <f>+H201*F201</f>
        <v>9625</v>
      </c>
      <c r="K201" s="18">
        <v>0</v>
      </c>
      <c r="L201" s="8">
        <f>IF(K201&gt;0,0,J201)</f>
        <v>9625</v>
      </c>
      <c r="M201" s="13">
        <f>IF(K201=0,0,L201+J201+K201)</f>
        <v>0</v>
      </c>
    </row>
    <row r="202" spans="1:13" x14ac:dyDescent="0.25">
      <c r="A202" s="25" t="s">
        <v>13</v>
      </c>
      <c r="B202" s="26">
        <v>45056</v>
      </c>
      <c r="C202" s="14">
        <v>81858</v>
      </c>
      <c r="D202" s="10" t="s">
        <v>14</v>
      </c>
      <c r="E202" s="11" t="s">
        <v>15</v>
      </c>
      <c r="F202" s="11">
        <v>9</v>
      </c>
      <c r="G202" s="11">
        <v>0</v>
      </c>
      <c r="H202" s="12">
        <v>1895</v>
      </c>
      <c r="I202" s="12">
        <v>1895</v>
      </c>
      <c r="J202" s="12">
        <f>+H202*F202</f>
        <v>17055</v>
      </c>
      <c r="K202" s="18">
        <f>+J202*0.16</f>
        <v>2728.8</v>
      </c>
      <c r="L202" s="8">
        <f>IF(K202&gt;0,0,J202)</f>
        <v>0</v>
      </c>
      <c r="M202" s="13">
        <f>IF(K202=0,0,L202+J202+K202)</f>
        <v>19783.8</v>
      </c>
    </row>
    <row r="203" spans="1:13" x14ac:dyDescent="0.25">
      <c r="A203" s="25" t="s">
        <v>13</v>
      </c>
      <c r="B203" s="26">
        <v>45055</v>
      </c>
      <c r="C203" s="14">
        <v>81859</v>
      </c>
      <c r="D203" s="10" t="s">
        <v>14</v>
      </c>
      <c r="E203" s="11" t="s">
        <v>26</v>
      </c>
      <c r="F203" s="11">
        <v>5</v>
      </c>
      <c r="G203" s="11">
        <v>0</v>
      </c>
      <c r="H203" s="12">
        <v>1701</v>
      </c>
      <c r="I203" s="12">
        <v>1701</v>
      </c>
      <c r="J203" s="12">
        <f>+H203*F203</f>
        <v>8505</v>
      </c>
      <c r="K203" s="18">
        <v>0</v>
      </c>
      <c r="L203" s="8">
        <f>IF(K203&gt;0,0,J203)</f>
        <v>8505</v>
      </c>
      <c r="M203" s="13">
        <f>IF(K203=0,0,L203+J203+K203)</f>
        <v>0</v>
      </c>
    </row>
    <row r="204" spans="1:13" x14ac:dyDescent="0.25">
      <c r="A204" s="25" t="s">
        <v>13</v>
      </c>
      <c r="B204" s="26">
        <v>45055</v>
      </c>
      <c r="C204" s="14">
        <v>81860</v>
      </c>
      <c r="D204" s="10" t="s">
        <v>14</v>
      </c>
      <c r="E204" s="11" t="s">
        <v>15</v>
      </c>
      <c r="F204" s="11">
        <v>14</v>
      </c>
      <c r="G204" s="11">
        <v>0</v>
      </c>
      <c r="H204" s="12">
        <v>2025</v>
      </c>
      <c r="I204" s="12">
        <v>1925</v>
      </c>
      <c r="J204" s="12">
        <f>+H204*F204</f>
        <v>28350</v>
      </c>
      <c r="K204" s="18">
        <v>0</v>
      </c>
      <c r="L204" s="8">
        <f>IF(K204&gt;0,0,J204)</f>
        <v>28350</v>
      </c>
      <c r="M204" s="13">
        <f>IF(K204=0,0,L204+J204+K204)</f>
        <v>0</v>
      </c>
    </row>
    <row r="205" spans="1:13" x14ac:dyDescent="0.25">
      <c r="A205" s="25" t="s">
        <v>13</v>
      </c>
      <c r="B205" s="26">
        <v>45055</v>
      </c>
      <c r="C205" s="21">
        <v>81861</v>
      </c>
      <c r="D205" s="10" t="s">
        <v>14</v>
      </c>
      <c r="E205" s="11" t="s">
        <v>26</v>
      </c>
      <c r="F205" s="11">
        <v>4</v>
      </c>
      <c r="G205" s="11">
        <v>0</v>
      </c>
      <c r="H205" s="12">
        <f>6804/F205</f>
        <v>1701</v>
      </c>
      <c r="I205" s="12">
        <v>1701</v>
      </c>
      <c r="J205" s="12">
        <f>+H205*F205</f>
        <v>6804</v>
      </c>
      <c r="K205" s="18">
        <f>+J205*0.16</f>
        <v>1088.6400000000001</v>
      </c>
      <c r="L205" s="8">
        <f>IF(K205&gt;0,0,J205)</f>
        <v>0</v>
      </c>
      <c r="M205" s="13">
        <f>IF(K205=0,0,L205+J205+K205)</f>
        <v>7892.64</v>
      </c>
    </row>
    <row r="206" spans="1:13" x14ac:dyDescent="0.25">
      <c r="A206" s="25" t="s">
        <v>13</v>
      </c>
      <c r="B206" s="26">
        <v>45055</v>
      </c>
      <c r="C206" s="14">
        <v>81862</v>
      </c>
      <c r="D206" s="10" t="s">
        <v>14</v>
      </c>
      <c r="E206" s="11" t="s">
        <v>17</v>
      </c>
      <c r="F206" s="11">
        <v>8</v>
      </c>
      <c r="G206" s="32">
        <v>0</v>
      </c>
      <c r="H206" s="12">
        <f>15200/F206</f>
        <v>1900</v>
      </c>
      <c r="I206" s="12">
        <v>1764</v>
      </c>
      <c r="J206" s="12">
        <f>+H206*F206</f>
        <v>15200</v>
      </c>
      <c r="K206" s="18">
        <f>+J206*0.16</f>
        <v>2432</v>
      </c>
      <c r="L206" s="8">
        <f>IF(K206&gt;0,0,J206)</f>
        <v>0</v>
      </c>
      <c r="M206" s="13">
        <f>IF(K206=0,0,L206+J206+K206)</f>
        <v>17632</v>
      </c>
    </row>
    <row r="207" spans="1:13" x14ac:dyDescent="0.25">
      <c r="A207" s="25" t="s">
        <v>13</v>
      </c>
      <c r="B207" s="26">
        <v>45055</v>
      </c>
      <c r="C207" s="14">
        <v>81863</v>
      </c>
      <c r="D207" s="10" t="s">
        <v>14</v>
      </c>
      <c r="E207" s="11" t="s">
        <v>26</v>
      </c>
      <c r="F207" s="11">
        <v>5.5</v>
      </c>
      <c r="G207" s="11">
        <v>0</v>
      </c>
      <c r="H207" s="12">
        <f>9845/F207</f>
        <v>1790</v>
      </c>
      <c r="I207" s="12">
        <v>1701</v>
      </c>
      <c r="J207" s="12">
        <f>+H207*F207</f>
        <v>9845</v>
      </c>
      <c r="K207" s="18">
        <f>+J207*0.16</f>
        <v>1575.2</v>
      </c>
      <c r="L207" s="8">
        <f>IF(K207&gt;0,0,J207)</f>
        <v>0</v>
      </c>
      <c r="M207" s="13">
        <f>IF(K207=0,0,L207+J207+K207)</f>
        <v>11420.2</v>
      </c>
    </row>
    <row r="208" spans="1:13" x14ac:dyDescent="0.25">
      <c r="A208" s="25" t="s">
        <v>13</v>
      </c>
      <c r="B208" s="26">
        <v>45056</v>
      </c>
      <c r="C208" s="14">
        <v>81864</v>
      </c>
      <c r="D208" s="10" t="s">
        <v>14</v>
      </c>
      <c r="E208" s="11" t="s">
        <v>17</v>
      </c>
      <c r="F208" s="11">
        <v>4</v>
      </c>
      <c r="G208" s="11">
        <v>0</v>
      </c>
      <c r="H208" s="12">
        <f>7680/F208</f>
        <v>1920</v>
      </c>
      <c r="I208" s="12">
        <v>1764</v>
      </c>
      <c r="J208" s="12">
        <f>+H208*F208</f>
        <v>7680</v>
      </c>
      <c r="K208" s="18">
        <f>+J208*0.16</f>
        <v>1228.8</v>
      </c>
      <c r="L208" s="8">
        <f>IF(K208&gt;0,0,J208)</f>
        <v>0</v>
      </c>
      <c r="M208" s="13">
        <f>IF(K208=0,0,L208+J208+K208)</f>
        <v>8908.7999999999993</v>
      </c>
    </row>
    <row r="209" spans="1:13" x14ac:dyDescent="0.25">
      <c r="A209" s="25" t="s">
        <v>13</v>
      </c>
      <c r="B209" s="26">
        <v>45056</v>
      </c>
      <c r="C209" s="14">
        <v>81865</v>
      </c>
      <c r="D209" s="10" t="s">
        <v>14</v>
      </c>
      <c r="E209" s="11" t="s">
        <v>17</v>
      </c>
      <c r="F209" s="11">
        <v>6</v>
      </c>
      <c r="G209" s="11">
        <v>0</v>
      </c>
      <c r="H209" s="12">
        <v>1764</v>
      </c>
      <c r="I209" s="12">
        <v>1764</v>
      </c>
      <c r="J209" s="12">
        <f>+H209*F209</f>
        <v>10584</v>
      </c>
      <c r="K209" s="18">
        <f>+J209*0.16</f>
        <v>1693.44</v>
      </c>
      <c r="L209" s="8">
        <f>IF(K209&gt;0,0,J209)</f>
        <v>0</v>
      </c>
      <c r="M209" s="13">
        <f>IF(K209=0,0,L209+J209+K209)</f>
        <v>12277.44</v>
      </c>
    </row>
    <row r="210" spans="1:13" x14ac:dyDescent="0.25">
      <c r="A210" s="25" t="s">
        <v>27</v>
      </c>
      <c r="B210" s="26">
        <v>45056</v>
      </c>
      <c r="C210" s="14">
        <v>81866</v>
      </c>
      <c r="D210" s="10" t="s">
        <v>14</v>
      </c>
      <c r="E210" s="11" t="s">
        <v>15</v>
      </c>
      <c r="F210" s="11">
        <v>21</v>
      </c>
      <c r="G210" s="11">
        <v>0</v>
      </c>
      <c r="H210" s="12">
        <v>2088.2399999999998</v>
      </c>
      <c r="I210" s="12">
        <v>1925</v>
      </c>
      <c r="J210" s="12">
        <f>+H210*F210</f>
        <v>43853.039999999994</v>
      </c>
      <c r="K210" s="18">
        <f>+J210*0.16</f>
        <v>7016.4863999999989</v>
      </c>
      <c r="L210" s="8">
        <f>IF(K210&gt;0,0,J210)</f>
        <v>0</v>
      </c>
      <c r="M210" s="13">
        <f>IF(K210=0,0,L210+J210+K210)</f>
        <v>50869.526399999995</v>
      </c>
    </row>
    <row r="211" spans="1:13" x14ac:dyDescent="0.25">
      <c r="A211" s="25" t="s">
        <v>21</v>
      </c>
      <c r="B211" s="26">
        <v>45056</v>
      </c>
      <c r="C211" s="14">
        <v>81866</v>
      </c>
      <c r="D211" s="10" t="s">
        <v>14</v>
      </c>
      <c r="E211" s="11" t="s">
        <v>15</v>
      </c>
      <c r="F211" s="11">
        <v>7</v>
      </c>
      <c r="G211" s="11">
        <v>0</v>
      </c>
      <c r="H211" s="12">
        <v>2088.2399999999998</v>
      </c>
      <c r="I211" s="12">
        <v>1925</v>
      </c>
      <c r="J211" s="12">
        <f>+H211*F211</f>
        <v>14617.679999999998</v>
      </c>
      <c r="K211" s="18">
        <f>+J211*0.16</f>
        <v>2338.8287999999998</v>
      </c>
      <c r="L211" s="8">
        <f>IF(K211&gt;0,0,J211)</f>
        <v>0</v>
      </c>
      <c r="M211" s="13">
        <f>IF(K211=0,0,L211+J211+K211)</f>
        <v>16956.5088</v>
      </c>
    </row>
    <row r="212" spans="1:13" x14ac:dyDescent="0.25">
      <c r="A212" s="25" t="s">
        <v>27</v>
      </c>
      <c r="B212" s="26">
        <v>45056</v>
      </c>
      <c r="C212" s="14">
        <v>81909</v>
      </c>
      <c r="D212" s="10" t="s">
        <v>14</v>
      </c>
      <c r="E212" s="11" t="s">
        <v>23</v>
      </c>
      <c r="F212" s="11">
        <v>6</v>
      </c>
      <c r="G212" s="11">
        <v>0</v>
      </c>
      <c r="H212" s="12">
        <v>1555</v>
      </c>
      <c r="I212" s="12">
        <v>1555</v>
      </c>
      <c r="J212" s="12">
        <f>+H212*F212</f>
        <v>9330</v>
      </c>
      <c r="K212" s="18">
        <v>0</v>
      </c>
      <c r="L212" s="8">
        <f>IF(K212&gt;0,0,J212)</f>
        <v>9330</v>
      </c>
      <c r="M212" s="13">
        <f>IF(K212=0,0,L212+J212+K212)</f>
        <v>0</v>
      </c>
    </row>
    <row r="213" spans="1:13" x14ac:dyDescent="0.25">
      <c r="A213" s="25" t="s">
        <v>13</v>
      </c>
      <c r="B213" s="26">
        <v>45057</v>
      </c>
      <c r="C213" s="14">
        <v>81910</v>
      </c>
      <c r="D213" s="10" t="s">
        <v>14</v>
      </c>
      <c r="E213" s="11" t="s">
        <v>17</v>
      </c>
      <c r="F213" s="11">
        <v>22</v>
      </c>
      <c r="G213" s="11">
        <v>0</v>
      </c>
      <c r="H213" s="12">
        <v>1864</v>
      </c>
      <c r="I213" s="12">
        <v>1764</v>
      </c>
      <c r="J213" s="12">
        <f>+H213*F213</f>
        <v>41008</v>
      </c>
      <c r="K213" s="18">
        <v>0</v>
      </c>
      <c r="L213" s="8">
        <f>IF(K213&gt;0,0,J213)</f>
        <v>41008</v>
      </c>
      <c r="M213" s="13">
        <f>IF(K213=0,0,L213+J213+K213)</f>
        <v>0</v>
      </c>
    </row>
    <row r="214" spans="1:13" x14ac:dyDescent="0.25">
      <c r="A214" s="25" t="s">
        <v>13</v>
      </c>
      <c r="B214" s="26">
        <v>45057</v>
      </c>
      <c r="C214" s="14">
        <v>81911</v>
      </c>
      <c r="D214" s="10" t="s">
        <v>14</v>
      </c>
      <c r="E214" s="11" t="s">
        <v>35</v>
      </c>
      <c r="F214" s="11">
        <v>15</v>
      </c>
      <c r="G214" s="11">
        <v>0</v>
      </c>
      <c r="H214" s="12">
        <f>1925+158+100</f>
        <v>2183</v>
      </c>
      <c r="I214" s="12">
        <v>1925</v>
      </c>
      <c r="J214" s="12">
        <f>+H214*F214</f>
        <v>32745</v>
      </c>
      <c r="K214" s="18">
        <v>0</v>
      </c>
      <c r="L214" s="8">
        <f>IF(K214&gt;0,0,J214)</f>
        <v>32745</v>
      </c>
      <c r="M214" s="13">
        <f>IF(K214=0,0,L214+J214+K214)</f>
        <v>0</v>
      </c>
    </row>
    <row r="215" spans="1:13" x14ac:dyDescent="0.25">
      <c r="A215" s="25" t="s">
        <v>13</v>
      </c>
      <c r="B215" s="26">
        <v>45057</v>
      </c>
      <c r="C215" s="14">
        <v>81912</v>
      </c>
      <c r="D215" s="10" t="s">
        <v>14</v>
      </c>
      <c r="E215" s="11" t="s">
        <v>15</v>
      </c>
      <c r="F215" s="11">
        <v>5.5</v>
      </c>
      <c r="G215" s="11">
        <v>0</v>
      </c>
      <c r="H215" s="12">
        <v>1925</v>
      </c>
      <c r="I215" s="12">
        <v>1925</v>
      </c>
      <c r="J215" s="12">
        <f>+H215*F215</f>
        <v>10587.5</v>
      </c>
      <c r="K215" s="18">
        <v>0</v>
      </c>
      <c r="L215" s="8">
        <f>IF(K215&gt;0,0,J215)</f>
        <v>10587.5</v>
      </c>
      <c r="M215" s="13">
        <f>IF(K215=0,0,L215+J215+K215)</f>
        <v>0</v>
      </c>
    </row>
    <row r="216" spans="1:13" x14ac:dyDescent="0.25">
      <c r="A216" s="25" t="s">
        <v>13</v>
      </c>
      <c r="B216" s="26">
        <v>45057</v>
      </c>
      <c r="C216" s="14">
        <v>81913</v>
      </c>
      <c r="D216" s="10" t="s">
        <v>14</v>
      </c>
      <c r="E216" s="11" t="s">
        <v>15</v>
      </c>
      <c r="F216" s="11">
        <v>8</v>
      </c>
      <c r="G216" s="11">
        <v>0</v>
      </c>
      <c r="H216" s="12">
        <v>1895</v>
      </c>
      <c r="I216" s="12">
        <v>1895</v>
      </c>
      <c r="J216" s="12">
        <f>+H216*F216</f>
        <v>15160</v>
      </c>
      <c r="K216" s="18">
        <f>+J216*0.16</f>
        <v>2425.6</v>
      </c>
      <c r="L216" s="8">
        <f>IF(K216&gt;0,0,J216)</f>
        <v>0</v>
      </c>
      <c r="M216" s="13">
        <f>IF(K216=0,0,L216+J216+K216)</f>
        <v>17585.599999999999</v>
      </c>
    </row>
    <row r="217" spans="1:13" x14ac:dyDescent="0.25">
      <c r="A217" s="25" t="s">
        <v>13</v>
      </c>
      <c r="B217" s="26">
        <v>45057</v>
      </c>
      <c r="C217" s="14">
        <v>81914</v>
      </c>
      <c r="D217" s="10" t="s">
        <v>14</v>
      </c>
      <c r="E217" s="11" t="s">
        <v>17</v>
      </c>
      <c r="F217" s="11">
        <v>6</v>
      </c>
      <c r="G217" s="11">
        <v>0</v>
      </c>
      <c r="H217" s="12">
        <v>1764</v>
      </c>
      <c r="I217" s="12">
        <v>1764</v>
      </c>
      <c r="J217" s="12">
        <f>+H217*F217</f>
        <v>10584</v>
      </c>
      <c r="K217" s="18">
        <f>+J217*0.16</f>
        <v>1693.44</v>
      </c>
      <c r="L217" s="8">
        <f>IF(K217&gt;0,0,J217)</f>
        <v>0</v>
      </c>
      <c r="M217" s="13">
        <f>IF(K217=0,0,L217+J217+K217)</f>
        <v>12277.44</v>
      </c>
    </row>
    <row r="218" spans="1:13" x14ac:dyDescent="0.25">
      <c r="A218" s="25" t="s">
        <v>21</v>
      </c>
      <c r="B218" s="26">
        <v>45057</v>
      </c>
      <c r="C218" s="14">
        <v>81915</v>
      </c>
      <c r="D218" s="10" t="s">
        <v>14</v>
      </c>
      <c r="E218" s="11" t="s">
        <v>19</v>
      </c>
      <c r="F218" s="11">
        <v>13</v>
      </c>
      <c r="G218" s="11">
        <v>13</v>
      </c>
      <c r="H218" s="12">
        <v>2388.2399999999998</v>
      </c>
      <c r="I218" s="12">
        <v>1925</v>
      </c>
      <c r="J218" s="12">
        <f>+H218*F218</f>
        <v>31047.119999999995</v>
      </c>
      <c r="K218" s="18">
        <f>+J218*0.16</f>
        <v>4967.5391999999993</v>
      </c>
      <c r="L218" s="8">
        <f>IF(K218&gt;0,0,J218)</f>
        <v>0</v>
      </c>
      <c r="M218" s="13">
        <f>IF(K218=0,0,L218+J218+K218)</f>
        <v>36014.659199999995</v>
      </c>
    </row>
    <row r="219" spans="1:13" x14ac:dyDescent="0.25">
      <c r="A219" s="25" t="s">
        <v>21</v>
      </c>
      <c r="B219" s="26">
        <v>45057</v>
      </c>
      <c r="C219" s="14">
        <v>81916</v>
      </c>
      <c r="D219" s="10" t="s">
        <v>14</v>
      </c>
      <c r="E219" s="11" t="s">
        <v>15</v>
      </c>
      <c r="F219" s="11">
        <v>19</v>
      </c>
      <c r="G219" s="11">
        <v>0</v>
      </c>
      <c r="H219" s="12">
        <v>2088.2399999999998</v>
      </c>
      <c r="I219" s="12">
        <v>1925</v>
      </c>
      <c r="J219" s="12">
        <f>+H219*F219</f>
        <v>39676.559999999998</v>
      </c>
      <c r="K219" s="18">
        <f>+J219*0.16</f>
        <v>6348.2496000000001</v>
      </c>
      <c r="L219" s="8">
        <f>IF(K219&gt;0,0,J219)</f>
        <v>0</v>
      </c>
      <c r="M219" s="13">
        <f>IF(K219=0,0,L219+J219+K219)</f>
        <v>46024.809600000001</v>
      </c>
    </row>
    <row r="220" spans="1:13" x14ac:dyDescent="0.25">
      <c r="A220" s="25" t="s">
        <v>21</v>
      </c>
      <c r="B220" s="26">
        <v>45057</v>
      </c>
      <c r="C220" s="14">
        <v>81917</v>
      </c>
      <c r="D220" s="10" t="s">
        <v>14</v>
      </c>
      <c r="E220" s="11" t="s">
        <v>15</v>
      </c>
      <c r="F220" s="11">
        <v>6</v>
      </c>
      <c r="G220" s="11">
        <v>0</v>
      </c>
      <c r="H220" s="12">
        <v>2088.2399999999998</v>
      </c>
      <c r="I220" s="12">
        <v>1925</v>
      </c>
      <c r="J220" s="12">
        <f>+H220*F220</f>
        <v>12529.439999999999</v>
      </c>
      <c r="K220" s="18">
        <f>+J220*0.16</f>
        <v>2004.7103999999999</v>
      </c>
      <c r="L220" s="8">
        <f>IF(K220&gt;0,0,J220)</f>
        <v>0</v>
      </c>
      <c r="M220" s="13">
        <f>IF(K220=0,0,L220+J220+K220)</f>
        <v>14534.150399999999</v>
      </c>
    </row>
    <row r="221" spans="1:13" x14ac:dyDescent="0.25">
      <c r="A221" s="25" t="s">
        <v>13</v>
      </c>
      <c r="B221" s="26">
        <v>45057</v>
      </c>
      <c r="C221" s="16">
        <v>81918</v>
      </c>
      <c r="D221" s="10" t="s">
        <v>14</v>
      </c>
      <c r="E221" s="11" t="s">
        <v>17</v>
      </c>
      <c r="F221" s="11">
        <v>5</v>
      </c>
      <c r="G221" s="11">
        <v>0</v>
      </c>
      <c r="H221" s="12">
        <f>9600/F221</f>
        <v>1920</v>
      </c>
      <c r="I221" s="12">
        <v>1764</v>
      </c>
      <c r="J221" s="12">
        <f>+H221*F221</f>
        <v>9600</v>
      </c>
      <c r="K221" s="18">
        <f>+J221*0.16</f>
        <v>1536</v>
      </c>
      <c r="L221" s="8">
        <f>IF(K221&gt;0,0,J221)</f>
        <v>0</v>
      </c>
      <c r="M221" s="13">
        <f>IF(K221=0,0,L221+J221+K221)</f>
        <v>11136</v>
      </c>
    </row>
    <row r="222" spans="1:13" x14ac:dyDescent="0.25">
      <c r="A222" s="25" t="s">
        <v>13</v>
      </c>
      <c r="B222" s="26">
        <v>45058</v>
      </c>
      <c r="C222" s="14">
        <v>81919</v>
      </c>
      <c r="D222" s="10" t="s">
        <v>14</v>
      </c>
      <c r="E222" s="11" t="s">
        <v>17</v>
      </c>
      <c r="F222" s="11">
        <v>4</v>
      </c>
      <c r="G222" s="11">
        <v>0</v>
      </c>
      <c r="H222" s="12">
        <f>7680/F222</f>
        <v>1920</v>
      </c>
      <c r="I222" s="12">
        <v>1764</v>
      </c>
      <c r="J222" s="12">
        <f>+H222*F222</f>
        <v>7680</v>
      </c>
      <c r="K222" s="18">
        <f>+J222*0.16</f>
        <v>1228.8</v>
      </c>
      <c r="L222" s="8">
        <f>IF(K222&gt;0,0,J222)</f>
        <v>0</v>
      </c>
      <c r="M222" s="13">
        <f>IF(K222=0,0,L222+J222+K222)</f>
        <v>8908.7999999999993</v>
      </c>
    </row>
    <row r="223" spans="1:13" x14ac:dyDescent="0.25">
      <c r="A223" s="25" t="s">
        <v>13</v>
      </c>
      <c r="B223" s="26">
        <v>45059</v>
      </c>
      <c r="C223" s="14">
        <v>81920</v>
      </c>
      <c r="D223" s="10" t="s">
        <v>14</v>
      </c>
      <c r="E223" s="11" t="s">
        <v>17</v>
      </c>
      <c r="F223" s="11">
        <v>4</v>
      </c>
      <c r="G223" s="11">
        <v>0</v>
      </c>
      <c r="H223" s="12">
        <f>7680/F223</f>
        <v>1920</v>
      </c>
      <c r="I223" s="12">
        <v>1764</v>
      </c>
      <c r="J223" s="12">
        <f>+H223*F223</f>
        <v>7680</v>
      </c>
      <c r="K223" s="18">
        <f>+J223*0.16</f>
        <v>1228.8</v>
      </c>
      <c r="L223" s="8">
        <f>IF(K223&gt;0,0,J223)</f>
        <v>0</v>
      </c>
      <c r="M223" s="13">
        <f>IF(K223=0,0,L223+J223+K223)</f>
        <v>8908.7999999999993</v>
      </c>
    </row>
    <row r="224" spans="1:13" x14ac:dyDescent="0.25">
      <c r="A224" s="25" t="s">
        <v>13</v>
      </c>
      <c r="B224" s="26">
        <v>45056</v>
      </c>
      <c r="C224" s="14">
        <v>81921</v>
      </c>
      <c r="D224" s="10" t="s">
        <v>14</v>
      </c>
      <c r="E224" s="11" t="s">
        <v>20</v>
      </c>
      <c r="F224" s="11">
        <v>18.5</v>
      </c>
      <c r="G224" s="11">
        <v>0</v>
      </c>
      <c r="H224" s="12">
        <v>2140</v>
      </c>
      <c r="I224" s="12">
        <v>1962</v>
      </c>
      <c r="J224" s="12">
        <f>+H224*F224</f>
        <v>39590</v>
      </c>
      <c r="K224" s="18">
        <f>+J224*0.16</f>
        <v>6334.4000000000005</v>
      </c>
      <c r="L224" s="8">
        <f>IF(K224&gt;0,0,J224)</f>
        <v>0</v>
      </c>
      <c r="M224" s="13">
        <f>IF(K224=0,0,L224+J224+K224)</f>
        <v>45924.4</v>
      </c>
    </row>
    <row r="225" spans="1:13" x14ac:dyDescent="0.25">
      <c r="A225" s="25" t="s">
        <v>13</v>
      </c>
      <c r="B225" s="26">
        <v>45056</v>
      </c>
      <c r="C225" s="14">
        <v>81922</v>
      </c>
      <c r="D225" s="10" t="s">
        <v>14</v>
      </c>
      <c r="E225" s="11" t="s">
        <v>19</v>
      </c>
      <c r="F225" s="11">
        <v>6.5</v>
      </c>
      <c r="G225" s="11">
        <v>6.5</v>
      </c>
      <c r="H225" s="12">
        <f>1925+285</f>
        <v>2210</v>
      </c>
      <c r="I225" s="12">
        <v>1925</v>
      </c>
      <c r="J225" s="12">
        <f>+H225*F225</f>
        <v>14365</v>
      </c>
      <c r="K225" s="18">
        <v>0</v>
      </c>
      <c r="L225" s="8">
        <f>IF(K225&gt;0,0,J225)</f>
        <v>14365</v>
      </c>
      <c r="M225" s="13">
        <f>IF(K225=0,0,L225+J225+K225)</f>
        <v>0</v>
      </c>
    </row>
    <row r="226" spans="1:13" x14ac:dyDescent="0.25">
      <c r="A226" s="25" t="s">
        <v>13</v>
      </c>
      <c r="B226" s="26">
        <v>45056</v>
      </c>
      <c r="C226" s="14">
        <v>81922</v>
      </c>
      <c r="D226" s="10" t="s">
        <v>14</v>
      </c>
      <c r="E226" s="11" t="s">
        <v>20</v>
      </c>
      <c r="F226" s="11">
        <v>32</v>
      </c>
      <c r="G226" s="11">
        <v>0</v>
      </c>
      <c r="H226" s="12">
        <v>1962</v>
      </c>
      <c r="I226" s="12">
        <v>1962</v>
      </c>
      <c r="J226" s="12">
        <f>+H226*F226</f>
        <v>62784</v>
      </c>
      <c r="K226" s="18">
        <v>0</v>
      </c>
      <c r="L226" s="8">
        <f>IF(K226&gt;0,0,J226)</f>
        <v>62784</v>
      </c>
      <c r="M226" s="13">
        <f>IF(K226=0,0,L226+J226+K226)</f>
        <v>0</v>
      </c>
    </row>
    <row r="227" spans="1:13" x14ac:dyDescent="0.25">
      <c r="A227" s="25" t="s">
        <v>13</v>
      </c>
      <c r="B227" s="26">
        <v>45056</v>
      </c>
      <c r="C227" s="14">
        <v>81923</v>
      </c>
      <c r="D227" s="10" t="s">
        <v>14</v>
      </c>
      <c r="E227" s="11" t="s">
        <v>16</v>
      </c>
      <c r="F227" s="11">
        <v>12</v>
      </c>
      <c r="G227" s="11">
        <v>12</v>
      </c>
      <c r="H227" s="12">
        <f>1764+285</f>
        <v>2049</v>
      </c>
      <c r="I227" s="12">
        <v>1764</v>
      </c>
      <c r="J227" s="12">
        <f>+H227*F227</f>
        <v>24588</v>
      </c>
      <c r="K227" s="18">
        <v>0</v>
      </c>
      <c r="L227" s="8">
        <f>IF(K227&gt;0,0,J227)</f>
        <v>24588</v>
      </c>
      <c r="M227" s="13">
        <f>IF(K227=0,0,L227+J227+K227)</f>
        <v>0</v>
      </c>
    </row>
    <row r="228" spans="1:13" x14ac:dyDescent="0.25">
      <c r="A228" s="25" t="s">
        <v>13</v>
      </c>
      <c r="B228" s="26">
        <v>45056</v>
      </c>
      <c r="C228" s="14">
        <v>81924</v>
      </c>
      <c r="D228" s="10" t="s">
        <v>14</v>
      </c>
      <c r="E228" s="11" t="s">
        <v>15</v>
      </c>
      <c r="F228" s="11">
        <v>23</v>
      </c>
      <c r="G228" s="11">
        <v>0</v>
      </c>
      <c r="H228" s="12">
        <v>1925</v>
      </c>
      <c r="I228" s="12">
        <v>1925</v>
      </c>
      <c r="J228" s="12">
        <f>+H228*F228</f>
        <v>44275</v>
      </c>
      <c r="K228" s="18">
        <v>0</v>
      </c>
      <c r="L228" s="8">
        <f>IF(K228&gt;0,0,J228)</f>
        <v>44275</v>
      </c>
      <c r="M228" s="13">
        <f>IF(K228=0,0,L228+J228+K228)</f>
        <v>0</v>
      </c>
    </row>
    <row r="229" spans="1:13" x14ac:dyDescent="0.25">
      <c r="A229" s="25" t="s">
        <v>13</v>
      </c>
      <c r="B229" s="26">
        <v>45056</v>
      </c>
      <c r="C229" s="14">
        <v>81926</v>
      </c>
      <c r="D229" s="10" t="s">
        <v>14</v>
      </c>
      <c r="E229" s="11" t="s">
        <v>15</v>
      </c>
      <c r="F229" s="11">
        <v>24</v>
      </c>
      <c r="G229" s="11">
        <v>0</v>
      </c>
      <c r="H229" s="12">
        <v>2025</v>
      </c>
      <c r="I229" s="12">
        <v>1925</v>
      </c>
      <c r="J229" s="12">
        <f>+H229*F229</f>
        <v>48600</v>
      </c>
      <c r="K229" s="18">
        <v>0</v>
      </c>
      <c r="L229" s="8">
        <f>IF(K229&gt;0,0,J229)</f>
        <v>48600</v>
      </c>
      <c r="M229" s="13">
        <f>IF(K229=0,0,L229+J229+K229)</f>
        <v>0</v>
      </c>
    </row>
    <row r="230" spans="1:13" x14ac:dyDescent="0.25">
      <c r="A230" s="25" t="s">
        <v>13</v>
      </c>
      <c r="B230" s="26">
        <v>45056</v>
      </c>
      <c r="C230" s="14">
        <v>81928</v>
      </c>
      <c r="D230" s="10" t="s">
        <v>14</v>
      </c>
      <c r="E230" s="11" t="s">
        <v>15</v>
      </c>
      <c r="F230" s="11">
        <v>12</v>
      </c>
      <c r="G230" s="11">
        <v>0</v>
      </c>
      <c r="H230" s="12">
        <v>1925</v>
      </c>
      <c r="I230" s="12">
        <v>1925</v>
      </c>
      <c r="J230" s="12">
        <f>+H230*F230</f>
        <v>23100</v>
      </c>
      <c r="K230" s="18">
        <v>0</v>
      </c>
      <c r="L230" s="8">
        <f>IF(K230&gt;0,0,J230)</f>
        <v>23100</v>
      </c>
      <c r="M230" s="13">
        <f>IF(K230=0,0,L230+J230+K230)</f>
        <v>0</v>
      </c>
    </row>
    <row r="231" spans="1:13" x14ac:dyDescent="0.25">
      <c r="A231" s="25" t="s">
        <v>13</v>
      </c>
      <c r="B231" s="26">
        <v>45056</v>
      </c>
      <c r="C231" s="14">
        <v>81928</v>
      </c>
      <c r="D231" s="10" t="s">
        <v>14</v>
      </c>
      <c r="E231" s="11" t="s">
        <v>17</v>
      </c>
      <c r="F231" s="11">
        <v>5</v>
      </c>
      <c r="G231" s="11">
        <v>0</v>
      </c>
      <c r="H231" s="12">
        <v>1764</v>
      </c>
      <c r="I231" s="12">
        <v>1764</v>
      </c>
      <c r="J231" s="12">
        <f>+H231*F231</f>
        <v>8820</v>
      </c>
      <c r="K231" s="18">
        <v>0</v>
      </c>
      <c r="L231" s="8">
        <f>IF(K231&gt;0,0,J231)</f>
        <v>8820</v>
      </c>
      <c r="M231" s="13">
        <f>IF(K231=0,0,L231+J231+K231)</f>
        <v>0</v>
      </c>
    </row>
    <row r="232" spans="1:13" x14ac:dyDescent="0.25">
      <c r="A232" s="25" t="s">
        <v>13</v>
      </c>
      <c r="B232" s="29">
        <v>45065</v>
      </c>
      <c r="C232" s="14">
        <v>81929</v>
      </c>
      <c r="D232" s="10" t="s">
        <v>22</v>
      </c>
      <c r="E232" s="11" t="s">
        <v>17</v>
      </c>
      <c r="F232" s="11">
        <v>4</v>
      </c>
      <c r="G232" s="11">
        <v>0</v>
      </c>
      <c r="H232" s="12">
        <v>1727</v>
      </c>
      <c r="I232" s="12">
        <v>1727</v>
      </c>
      <c r="J232" s="12">
        <f>+H232*F232</f>
        <v>6908</v>
      </c>
      <c r="K232" s="18">
        <f>+J232*0.16</f>
        <v>1105.28</v>
      </c>
      <c r="L232" s="8">
        <f>IF(K232&gt;0,0,J232)</f>
        <v>0</v>
      </c>
      <c r="M232" s="13">
        <f>IF(K232=0,0,L232+J232+K232)</f>
        <v>8013.28</v>
      </c>
    </row>
    <row r="233" spans="1:13" x14ac:dyDescent="0.25">
      <c r="A233" s="25" t="s">
        <v>13</v>
      </c>
      <c r="B233" s="26">
        <v>45056</v>
      </c>
      <c r="C233" s="14">
        <v>81930</v>
      </c>
      <c r="D233" s="10" t="s">
        <v>14</v>
      </c>
      <c r="E233" s="11" t="s">
        <v>17</v>
      </c>
      <c r="F233" s="11">
        <v>8</v>
      </c>
      <c r="G233" s="11">
        <v>0</v>
      </c>
      <c r="H233" s="12">
        <v>1900</v>
      </c>
      <c r="I233" s="12">
        <v>1764</v>
      </c>
      <c r="J233" s="12">
        <f>+H233*F233</f>
        <v>15200</v>
      </c>
      <c r="K233" s="18">
        <f>+J233*0.16</f>
        <v>2432</v>
      </c>
      <c r="L233" s="8">
        <f>IF(K233&gt;0,0,J233)</f>
        <v>0</v>
      </c>
      <c r="M233" s="13">
        <f>IF(K233=0,0,L233+J233+K233)</f>
        <v>17632</v>
      </c>
    </row>
    <row r="234" spans="1:13" x14ac:dyDescent="0.25">
      <c r="A234" s="25" t="s">
        <v>21</v>
      </c>
      <c r="B234" s="26">
        <v>45057</v>
      </c>
      <c r="C234" s="14">
        <v>81931</v>
      </c>
      <c r="D234" s="10" t="s">
        <v>22</v>
      </c>
      <c r="E234" s="11" t="s">
        <v>17</v>
      </c>
      <c r="F234" s="11">
        <v>4</v>
      </c>
      <c r="G234" s="11">
        <v>0</v>
      </c>
      <c r="H234" s="12">
        <v>1727</v>
      </c>
      <c r="I234" s="12">
        <v>1727</v>
      </c>
      <c r="J234" s="12">
        <f>+H234*F234</f>
        <v>6908</v>
      </c>
      <c r="K234" s="18">
        <f>+J234*0.16</f>
        <v>1105.28</v>
      </c>
      <c r="L234" s="8">
        <f>IF(K234&gt;0,0,J234)</f>
        <v>0</v>
      </c>
      <c r="M234" s="13">
        <f>IF(K234=0,0,L234+J234+K234)</f>
        <v>8013.28</v>
      </c>
    </row>
    <row r="235" spans="1:13" x14ac:dyDescent="0.25">
      <c r="A235" s="25" t="s">
        <v>21</v>
      </c>
      <c r="B235" s="26">
        <v>45057</v>
      </c>
      <c r="C235" s="14">
        <v>81932</v>
      </c>
      <c r="D235" s="10" t="s">
        <v>22</v>
      </c>
      <c r="E235" s="11" t="s">
        <v>23</v>
      </c>
      <c r="F235" s="11">
        <v>5</v>
      </c>
      <c r="G235" s="11">
        <v>0</v>
      </c>
      <c r="H235" s="12">
        <v>1517</v>
      </c>
      <c r="I235" s="12">
        <v>1517</v>
      </c>
      <c r="J235" s="12">
        <f>+H235*F235</f>
        <v>7585</v>
      </c>
      <c r="K235" s="18">
        <f>+J235*0.16</f>
        <v>1213.6000000000001</v>
      </c>
      <c r="L235" s="8">
        <f>IF(K235&gt;0,0,J235)</f>
        <v>0</v>
      </c>
      <c r="M235" s="13">
        <f>IF(K235=0,0,L235+J235+K235)</f>
        <v>8798.6</v>
      </c>
    </row>
    <row r="236" spans="1:13" x14ac:dyDescent="0.25">
      <c r="A236" s="25" t="s">
        <v>21</v>
      </c>
      <c r="B236" s="26">
        <v>45057</v>
      </c>
      <c r="C236" s="14">
        <v>81933</v>
      </c>
      <c r="D236" s="10" t="s">
        <v>22</v>
      </c>
      <c r="E236" s="11" t="s">
        <v>16</v>
      </c>
      <c r="F236" s="11">
        <v>7</v>
      </c>
      <c r="G236" s="11">
        <v>7</v>
      </c>
      <c r="H236" s="12">
        <v>1990</v>
      </c>
      <c r="I236" s="12">
        <v>1727</v>
      </c>
      <c r="J236" s="12">
        <f>+H236*F236</f>
        <v>13930</v>
      </c>
      <c r="K236" s="18">
        <f>+J236*0.16</f>
        <v>2228.8000000000002</v>
      </c>
      <c r="L236" s="8">
        <f>IF(K236&gt;0,0,J236)</f>
        <v>0</v>
      </c>
      <c r="M236" s="13">
        <f>IF(K236=0,0,L236+J236+K236)</f>
        <v>16158.8</v>
      </c>
    </row>
    <row r="237" spans="1:13" x14ac:dyDescent="0.25">
      <c r="A237" s="25" t="s">
        <v>21</v>
      </c>
      <c r="B237" s="26">
        <v>45057</v>
      </c>
      <c r="C237" s="14">
        <v>81934</v>
      </c>
      <c r="D237" s="10" t="s">
        <v>22</v>
      </c>
      <c r="E237" s="11" t="s">
        <v>16</v>
      </c>
      <c r="F237" s="11">
        <v>9</v>
      </c>
      <c r="G237" s="11">
        <v>9</v>
      </c>
      <c r="H237" s="12">
        <v>1990</v>
      </c>
      <c r="I237" s="12">
        <v>1727</v>
      </c>
      <c r="J237" s="12">
        <f>+H237*F237</f>
        <v>17910</v>
      </c>
      <c r="K237" s="18">
        <f>+J237*0.16</f>
        <v>2865.6</v>
      </c>
      <c r="L237" s="8">
        <f>IF(K237&gt;0,0,J237)</f>
        <v>0</v>
      </c>
      <c r="M237" s="13">
        <f>IF(K237=0,0,L237+J237+K237)</f>
        <v>20775.599999999999</v>
      </c>
    </row>
    <row r="238" spans="1:13" x14ac:dyDescent="0.25">
      <c r="A238" s="25" t="s">
        <v>21</v>
      </c>
      <c r="B238" s="26">
        <v>45062</v>
      </c>
      <c r="C238" s="14">
        <v>81935</v>
      </c>
      <c r="D238" s="10" t="s">
        <v>22</v>
      </c>
      <c r="E238" s="11" t="s">
        <v>16</v>
      </c>
      <c r="F238" s="11">
        <v>14.5</v>
      </c>
      <c r="G238" s="11">
        <v>14.5</v>
      </c>
      <c r="H238" s="12">
        <v>1990</v>
      </c>
      <c r="I238" s="12">
        <v>1727</v>
      </c>
      <c r="J238" s="12">
        <f>+H238*F238</f>
        <v>28855</v>
      </c>
      <c r="K238" s="18">
        <f>+J238*0.16</f>
        <v>4616.8</v>
      </c>
      <c r="L238" s="8">
        <f>IF(K238&gt;0,0,J238)</f>
        <v>0</v>
      </c>
      <c r="M238" s="13">
        <f>IF(K238=0,0,L238+J238+K238)</f>
        <v>33471.800000000003</v>
      </c>
    </row>
    <row r="239" spans="1:13" x14ac:dyDescent="0.25">
      <c r="A239" s="25" t="s">
        <v>21</v>
      </c>
      <c r="B239" s="26">
        <v>45062</v>
      </c>
      <c r="C239" s="14">
        <v>81936</v>
      </c>
      <c r="D239" s="10" t="s">
        <v>22</v>
      </c>
      <c r="E239" s="11" t="s">
        <v>16</v>
      </c>
      <c r="F239" s="11">
        <v>9</v>
      </c>
      <c r="G239" s="11">
        <v>9</v>
      </c>
      <c r="H239" s="12">
        <v>1990</v>
      </c>
      <c r="I239" s="12">
        <v>1727</v>
      </c>
      <c r="J239" s="12">
        <f>+H239*F239</f>
        <v>17910</v>
      </c>
      <c r="K239" s="18">
        <f>+J239*0.16</f>
        <v>2865.6</v>
      </c>
      <c r="L239" s="8">
        <f>IF(K239&gt;0,0,J239)</f>
        <v>0</v>
      </c>
      <c r="M239" s="13">
        <f>IF(K239=0,0,L239+J239+K239)</f>
        <v>20775.599999999999</v>
      </c>
    </row>
    <row r="240" spans="1:13" x14ac:dyDescent="0.25">
      <c r="A240" s="25" t="s">
        <v>21</v>
      </c>
      <c r="B240" s="26">
        <v>45057</v>
      </c>
      <c r="C240" s="14">
        <v>81938</v>
      </c>
      <c r="D240" s="10" t="s">
        <v>22</v>
      </c>
      <c r="E240" s="11" t="s">
        <v>23</v>
      </c>
      <c r="F240" s="11">
        <v>4</v>
      </c>
      <c r="G240" s="11">
        <v>0</v>
      </c>
      <c r="H240" s="12">
        <v>1517</v>
      </c>
      <c r="I240" s="12">
        <v>1517</v>
      </c>
      <c r="J240" s="12">
        <f>+H240*F240</f>
        <v>6068</v>
      </c>
      <c r="K240" s="18">
        <f>+J240*0.16</f>
        <v>970.88</v>
      </c>
      <c r="L240" s="8">
        <f>IF(K240&gt;0,0,J240)</f>
        <v>0</v>
      </c>
      <c r="M240" s="13">
        <f>IF(K240=0,0,L240+J240+K240)</f>
        <v>7038.88</v>
      </c>
    </row>
    <row r="241" spans="1:13" x14ac:dyDescent="0.25">
      <c r="A241" s="25" t="s">
        <v>21</v>
      </c>
      <c r="B241" s="26">
        <v>45057</v>
      </c>
      <c r="C241" s="14">
        <v>81939</v>
      </c>
      <c r="D241" s="10" t="s">
        <v>22</v>
      </c>
      <c r="E241" s="11" t="s">
        <v>17</v>
      </c>
      <c r="F241" s="11">
        <v>4</v>
      </c>
      <c r="G241" s="11">
        <v>0</v>
      </c>
      <c r="H241" s="12">
        <v>1727</v>
      </c>
      <c r="I241" s="12">
        <v>1727</v>
      </c>
      <c r="J241" s="12">
        <f>+H241*F241</f>
        <v>6908</v>
      </c>
      <c r="K241" s="18">
        <f>+J241*0.16</f>
        <v>1105.28</v>
      </c>
      <c r="L241" s="8">
        <f>IF(K241&gt;0,0,J241)</f>
        <v>0</v>
      </c>
      <c r="M241" s="13">
        <f>IF(K241=0,0,L241+J241+K241)</f>
        <v>8013.28</v>
      </c>
    </row>
    <row r="242" spans="1:13" x14ac:dyDescent="0.25">
      <c r="A242" s="25" t="s">
        <v>27</v>
      </c>
      <c r="B242" s="26">
        <v>45057</v>
      </c>
      <c r="C242" s="14">
        <v>81940</v>
      </c>
      <c r="D242" s="10" t="s">
        <v>22</v>
      </c>
      <c r="E242" s="11" t="s">
        <v>17</v>
      </c>
      <c r="F242" s="11">
        <v>4</v>
      </c>
      <c r="G242" s="11">
        <v>0</v>
      </c>
      <c r="H242" s="12">
        <v>1727</v>
      </c>
      <c r="I242" s="12">
        <v>1727</v>
      </c>
      <c r="J242" s="12">
        <f>+H242*F242</f>
        <v>6908</v>
      </c>
      <c r="K242" s="18">
        <f>+J242*0.16</f>
        <v>1105.28</v>
      </c>
      <c r="L242" s="8">
        <f>IF(K242&gt;0,0,J242)</f>
        <v>0</v>
      </c>
      <c r="M242" s="13">
        <f>IF(K242=0,0,L242+J242+K242)</f>
        <v>8013.28</v>
      </c>
    </row>
    <row r="243" spans="1:13" x14ac:dyDescent="0.25">
      <c r="A243" s="25" t="s">
        <v>21</v>
      </c>
      <c r="B243" s="26">
        <v>45057</v>
      </c>
      <c r="C243" s="14">
        <v>81941</v>
      </c>
      <c r="D243" s="10" t="s">
        <v>22</v>
      </c>
      <c r="E243" s="11" t="s">
        <v>17</v>
      </c>
      <c r="F243" s="11">
        <v>4</v>
      </c>
      <c r="G243" s="11">
        <v>0</v>
      </c>
      <c r="H243" s="12">
        <v>1727</v>
      </c>
      <c r="I243" s="12">
        <v>1727</v>
      </c>
      <c r="J243" s="12">
        <f>+H243*F243</f>
        <v>6908</v>
      </c>
      <c r="K243" s="18">
        <f>+J243*0.16</f>
        <v>1105.28</v>
      </c>
      <c r="L243" s="8">
        <f>IF(K243&gt;0,0,J243)</f>
        <v>0</v>
      </c>
      <c r="M243" s="13">
        <f>IF(K243=0,0,L243+J243+K243)</f>
        <v>8013.28</v>
      </c>
    </row>
    <row r="244" spans="1:13" ht="14.1" customHeight="1" x14ac:dyDescent="0.25">
      <c r="A244" s="25" t="s">
        <v>21</v>
      </c>
      <c r="B244" s="26">
        <v>45057</v>
      </c>
      <c r="C244" s="14">
        <v>81942</v>
      </c>
      <c r="D244" s="10" t="s">
        <v>14</v>
      </c>
      <c r="E244" s="11" t="s">
        <v>23</v>
      </c>
      <c r="F244" s="11">
        <v>6</v>
      </c>
      <c r="G244" s="11">
        <v>0</v>
      </c>
      <c r="H244" s="12">
        <v>1555</v>
      </c>
      <c r="I244" s="12">
        <v>1555</v>
      </c>
      <c r="J244" s="12">
        <f>+H244*F244</f>
        <v>9330</v>
      </c>
      <c r="K244" s="18">
        <v>0</v>
      </c>
      <c r="L244" s="8">
        <f>IF(K244&gt;0,0,J244)</f>
        <v>9330</v>
      </c>
      <c r="M244" s="13">
        <f>IF(K244=0,0,L244+J244+K244)</f>
        <v>0</v>
      </c>
    </row>
    <row r="245" spans="1:13" x14ac:dyDescent="0.25">
      <c r="A245" s="25" t="s">
        <v>27</v>
      </c>
      <c r="B245" s="26">
        <v>45061</v>
      </c>
      <c r="C245" s="14">
        <v>81943</v>
      </c>
      <c r="D245" s="10" t="s">
        <v>25</v>
      </c>
      <c r="E245" s="11" t="s">
        <v>35</v>
      </c>
      <c r="F245" s="11">
        <v>14</v>
      </c>
      <c r="G245" s="11">
        <v>0</v>
      </c>
      <c r="H245" s="12">
        <f>30898/14</f>
        <v>2207</v>
      </c>
      <c r="I245" s="12">
        <v>1925</v>
      </c>
      <c r="J245" s="12">
        <f>+H245*F245</f>
        <v>30898</v>
      </c>
      <c r="K245" s="18">
        <f>+J245*0.16</f>
        <v>4943.68</v>
      </c>
      <c r="L245" s="8">
        <f>IF(K245&gt;0,0,J245)</f>
        <v>0</v>
      </c>
      <c r="M245" s="13">
        <f>IF(K245=0,0,L245+J245+K245)</f>
        <v>35841.68</v>
      </c>
    </row>
    <row r="246" spans="1:13" x14ac:dyDescent="0.25">
      <c r="A246" s="25" t="s">
        <v>27</v>
      </c>
      <c r="B246" s="26">
        <v>45058</v>
      </c>
      <c r="C246" s="14">
        <v>81945</v>
      </c>
      <c r="D246" s="10" t="s">
        <v>14</v>
      </c>
      <c r="E246" s="11" t="s">
        <v>29</v>
      </c>
      <c r="F246" s="11">
        <v>36</v>
      </c>
      <c r="G246" s="11">
        <v>0</v>
      </c>
      <c r="H246" s="12">
        <v>2086</v>
      </c>
      <c r="I246" s="12">
        <v>2086</v>
      </c>
      <c r="J246" s="12">
        <f>+H246*F246</f>
        <v>75096</v>
      </c>
      <c r="K246" s="18">
        <v>0</v>
      </c>
      <c r="L246" s="8">
        <f>IF(K246&gt;0,0,J246)</f>
        <v>75096</v>
      </c>
      <c r="M246" s="13">
        <f>IF(K246=0,0,L246+J246+K246)</f>
        <v>0</v>
      </c>
    </row>
    <row r="247" spans="1:13" x14ac:dyDescent="0.25">
      <c r="A247" s="25" t="s">
        <v>27</v>
      </c>
      <c r="B247" s="26">
        <v>45058</v>
      </c>
      <c r="C247" s="14">
        <v>81952</v>
      </c>
      <c r="D247" s="10" t="s">
        <v>14</v>
      </c>
      <c r="E247" s="11" t="s">
        <v>17</v>
      </c>
      <c r="F247" s="11">
        <v>29</v>
      </c>
      <c r="G247" s="11">
        <v>0</v>
      </c>
      <c r="H247" s="12">
        <v>1764</v>
      </c>
      <c r="I247" s="12">
        <v>1764</v>
      </c>
      <c r="J247" s="12">
        <f>+H247*F247</f>
        <v>51156</v>
      </c>
      <c r="K247" s="18">
        <v>0</v>
      </c>
      <c r="L247" s="8">
        <f>IF(K247&gt;0,0,J247)</f>
        <v>51156</v>
      </c>
      <c r="M247" s="13">
        <f>IF(K247=0,0,L247+J247+K247)</f>
        <v>0</v>
      </c>
    </row>
    <row r="248" spans="1:13" x14ac:dyDescent="0.25">
      <c r="A248" s="25" t="s">
        <v>21</v>
      </c>
      <c r="B248" s="26">
        <v>45057</v>
      </c>
      <c r="C248" s="16">
        <v>81990</v>
      </c>
      <c r="D248" s="10" t="s">
        <v>14</v>
      </c>
      <c r="E248" s="11" t="s">
        <v>15</v>
      </c>
      <c r="F248" s="11">
        <v>7</v>
      </c>
      <c r="G248" s="11">
        <v>0</v>
      </c>
      <c r="H248" s="12">
        <v>2085</v>
      </c>
      <c r="I248" s="12">
        <v>1925</v>
      </c>
      <c r="J248" s="12">
        <f>+H248*F248</f>
        <v>14595</v>
      </c>
      <c r="K248" s="18">
        <f>+J248*0.16</f>
        <v>2335.2000000000003</v>
      </c>
      <c r="L248" s="8">
        <f>IF(K248&gt;0,0,J248)</f>
        <v>0</v>
      </c>
      <c r="M248" s="13">
        <f>IF(K248=0,0,L248+J248+K248)</f>
        <v>16930.2</v>
      </c>
    </row>
    <row r="249" spans="1:13" x14ac:dyDescent="0.25">
      <c r="A249" s="25" t="s">
        <v>27</v>
      </c>
      <c r="B249" s="26">
        <v>45058</v>
      </c>
      <c r="C249" s="14">
        <v>81991</v>
      </c>
      <c r="D249" s="10" t="s">
        <v>14</v>
      </c>
      <c r="E249" s="11" t="s">
        <v>15</v>
      </c>
      <c r="F249" s="11">
        <v>7</v>
      </c>
      <c r="G249" s="11">
        <v>0</v>
      </c>
      <c r="H249" s="12">
        <v>2085</v>
      </c>
      <c r="I249" s="12">
        <v>1925</v>
      </c>
      <c r="J249" s="12">
        <f>+H249*F249</f>
        <v>14595</v>
      </c>
      <c r="K249" s="18">
        <f>+J249*0.16</f>
        <v>2335.2000000000003</v>
      </c>
      <c r="L249" s="8">
        <f>IF(K249&gt;0,0,J249)</f>
        <v>0</v>
      </c>
      <c r="M249" s="13">
        <f>IF(K249=0,0,L249+J249+K249)</f>
        <v>16930.2</v>
      </c>
    </row>
    <row r="250" spans="1:13" x14ac:dyDescent="0.25">
      <c r="A250" s="25" t="s">
        <v>13</v>
      </c>
      <c r="B250" s="26">
        <v>45057</v>
      </c>
      <c r="C250" s="14">
        <v>81992</v>
      </c>
      <c r="D250" s="10" t="s">
        <v>18</v>
      </c>
      <c r="E250" s="11" t="s">
        <v>19</v>
      </c>
      <c r="F250" s="11">
        <v>46</v>
      </c>
      <c r="G250" s="11">
        <v>46</v>
      </c>
      <c r="H250" s="12">
        <f>1925+285</f>
        <v>2210</v>
      </c>
      <c r="I250" s="12">
        <v>1925</v>
      </c>
      <c r="J250" s="12">
        <f>+H250*F250</f>
        <v>101660</v>
      </c>
      <c r="K250" s="18">
        <f>+J250*0.16</f>
        <v>16265.6</v>
      </c>
      <c r="L250" s="8">
        <f>IF(K250&gt;0,0,J250)</f>
        <v>0</v>
      </c>
      <c r="M250" s="13">
        <f>IF(K250=0,0,L250+J250+K250)</f>
        <v>117925.6</v>
      </c>
    </row>
    <row r="251" spans="1:13" x14ac:dyDescent="0.25">
      <c r="A251" s="25" t="s">
        <v>13</v>
      </c>
      <c r="B251" s="29">
        <v>45063</v>
      </c>
      <c r="C251" s="14">
        <v>81997</v>
      </c>
      <c r="D251" s="10" t="s">
        <v>22</v>
      </c>
      <c r="E251" s="11" t="s">
        <v>23</v>
      </c>
      <c r="F251" s="11">
        <v>4</v>
      </c>
      <c r="G251" s="11">
        <v>0</v>
      </c>
      <c r="H251" s="12">
        <v>1517</v>
      </c>
      <c r="I251" s="12">
        <v>1517</v>
      </c>
      <c r="J251" s="12">
        <f>+H251*F251</f>
        <v>6068</v>
      </c>
      <c r="K251" s="18">
        <f>+J251*0.16</f>
        <v>970.88</v>
      </c>
      <c r="L251" s="8">
        <f>IF(K251&gt;0,0,J251)</f>
        <v>0</v>
      </c>
      <c r="M251" s="13">
        <f>IF(K251=0,0,L251+J251+K251)</f>
        <v>7038.88</v>
      </c>
    </row>
    <row r="252" spans="1:13" x14ac:dyDescent="0.25">
      <c r="A252" s="25" t="s">
        <v>13</v>
      </c>
      <c r="B252" s="29">
        <v>45063</v>
      </c>
      <c r="C252" s="14">
        <v>81998</v>
      </c>
      <c r="D252" s="10" t="s">
        <v>22</v>
      </c>
      <c r="E252" s="11" t="s">
        <v>16</v>
      </c>
      <c r="F252" s="11">
        <v>4</v>
      </c>
      <c r="G252" s="11">
        <v>4</v>
      </c>
      <c r="H252" s="12">
        <f>1727+263</f>
        <v>1990</v>
      </c>
      <c r="I252" s="12">
        <v>1727</v>
      </c>
      <c r="J252" s="12">
        <f>+H252*F252</f>
        <v>7960</v>
      </c>
      <c r="K252" s="18">
        <f>+J252*0.16</f>
        <v>1273.6000000000001</v>
      </c>
      <c r="L252" s="8">
        <f>IF(K252&gt;0,0,J252)</f>
        <v>0</v>
      </c>
      <c r="M252" s="13">
        <f>IF(K252=0,0,L252+J252+K252)</f>
        <v>9233.6</v>
      </c>
    </row>
    <row r="253" spans="1:13" x14ac:dyDescent="0.25">
      <c r="A253" s="25" t="s">
        <v>27</v>
      </c>
      <c r="B253" s="26">
        <v>45058</v>
      </c>
      <c r="C253" s="16">
        <v>81999</v>
      </c>
      <c r="D253" s="10" t="s">
        <v>22</v>
      </c>
      <c r="E253" s="11" t="s">
        <v>17</v>
      </c>
      <c r="F253" s="11">
        <v>8.5</v>
      </c>
      <c r="G253" s="11">
        <v>0</v>
      </c>
      <c r="H253" s="12">
        <v>1727</v>
      </c>
      <c r="I253" s="12">
        <v>1727</v>
      </c>
      <c r="J253" s="12">
        <f>+H253*F253</f>
        <v>14679.5</v>
      </c>
      <c r="K253" s="18">
        <f>+J253*0.16</f>
        <v>2348.7200000000003</v>
      </c>
      <c r="L253" s="8">
        <f>IF(K253&gt;0,0,J253)</f>
        <v>0</v>
      </c>
      <c r="M253" s="13">
        <f>IF(K253=0,0,L253+J253+K253)</f>
        <v>17028.22</v>
      </c>
    </row>
    <row r="254" spans="1:13" x14ac:dyDescent="0.25">
      <c r="A254" s="25" t="s">
        <v>21</v>
      </c>
      <c r="B254" s="26">
        <v>45061</v>
      </c>
      <c r="C254" s="14">
        <v>82000</v>
      </c>
      <c r="D254" s="10" t="s">
        <v>22</v>
      </c>
      <c r="E254" s="11" t="s">
        <v>17</v>
      </c>
      <c r="F254" s="11">
        <v>4</v>
      </c>
      <c r="G254" s="11">
        <v>0</v>
      </c>
      <c r="H254" s="12">
        <v>1727</v>
      </c>
      <c r="I254" s="12">
        <v>1727</v>
      </c>
      <c r="J254" s="12">
        <f>+H254*F254</f>
        <v>6908</v>
      </c>
      <c r="K254" s="18">
        <f>+J254*0.16</f>
        <v>1105.28</v>
      </c>
      <c r="L254" s="8">
        <f>IF(K254&gt;0,0,J254)</f>
        <v>0</v>
      </c>
      <c r="M254" s="13">
        <f>IF(K254=0,0,L254+J254+K254)</f>
        <v>8013.28</v>
      </c>
    </row>
    <row r="255" spans="1:13" x14ac:dyDescent="0.25">
      <c r="A255" s="25" t="s">
        <v>27</v>
      </c>
      <c r="B255" s="29">
        <v>45065</v>
      </c>
      <c r="C255" s="14">
        <v>82001</v>
      </c>
      <c r="D255" s="10" t="s">
        <v>22</v>
      </c>
      <c r="E255" s="11" t="s">
        <v>23</v>
      </c>
      <c r="F255" s="11">
        <v>4</v>
      </c>
      <c r="G255" s="11">
        <v>0</v>
      </c>
      <c r="H255" s="12">
        <v>1517</v>
      </c>
      <c r="I255" s="12">
        <v>1517</v>
      </c>
      <c r="J255" s="12">
        <f>+H255*F255</f>
        <v>6068</v>
      </c>
      <c r="K255" s="18">
        <f>+J255*0.16</f>
        <v>970.88</v>
      </c>
      <c r="L255" s="8">
        <f>IF(K255&gt;0,0,J255)</f>
        <v>0</v>
      </c>
      <c r="M255" s="13">
        <f>IF(K255=0,0,L255+J255+K255)</f>
        <v>7038.88</v>
      </c>
    </row>
    <row r="256" spans="1:13" x14ac:dyDescent="0.25">
      <c r="A256" s="25" t="s">
        <v>27</v>
      </c>
      <c r="B256" s="26">
        <v>45061</v>
      </c>
      <c r="C256" s="14">
        <v>82002</v>
      </c>
      <c r="D256" s="10" t="s">
        <v>22</v>
      </c>
      <c r="E256" s="11" t="s">
        <v>17</v>
      </c>
      <c r="F256" s="11">
        <v>4</v>
      </c>
      <c r="G256" s="11">
        <v>0</v>
      </c>
      <c r="H256" s="12">
        <v>1727</v>
      </c>
      <c r="I256" s="12">
        <v>1727</v>
      </c>
      <c r="J256" s="12">
        <f>+H256*F256</f>
        <v>6908</v>
      </c>
      <c r="K256" s="18">
        <f>+J256*0.16</f>
        <v>1105.28</v>
      </c>
      <c r="L256" s="8">
        <f>IF(K256&gt;0,0,J256)</f>
        <v>0</v>
      </c>
      <c r="M256" s="13">
        <f>IF(K256=0,0,L256+J256+K256)</f>
        <v>8013.28</v>
      </c>
    </row>
    <row r="257" spans="1:13" x14ac:dyDescent="0.25">
      <c r="A257" s="25" t="s">
        <v>27</v>
      </c>
      <c r="B257" s="26">
        <v>45058</v>
      </c>
      <c r="C257" s="14">
        <v>82003</v>
      </c>
      <c r="D257" s="10" t="s">
        <v>22</v>
      </c>
      <c r="E257" s="11" t="s">
        <v>23</v>
      </c>
      <c r="F257" s="11">
        <v>4</v>
      </c>
      <c r="G257" s="11">
        <v>0</v>
      </c>
      <c r="H257" s="12">
        <v>1517</v>
      </c>
      <c r="I257" s="12">
        <v>1517</v>
      </c>
      <c r="J257" s="12">
        <f>+H257*F257</f>
        <v>6068</v>
      </c>
      <c r="K257" s="18">
        <f>+J257*0.16</f>
        <v>970.88</v>
      </c>
      <c r="L257" s="8">
        <f>IF(K257&gt;0,0,J257)</f>
        <v>0</v>
      </c>
      <c r="M257" s="13">
        <f>IF(K257=0,0,L257+J257+K257)</f>
        <v>7038.88</v>
      </c>
    </row>
    <row r="258" spans="1:13" x14ac:dyDescent="0.25">
      <c r="A258" s="25" t="s">
        <v>13</v>
      </c>
      <c r="B258" s="26">
        <v>45058</v>
      </c>
      <c r="C258" s="16">
        <v>82004</v>
      </c>
      <c r="D258" s="10" t="s">
        <v>14</v>
      </c>
      <c r="E258" s="11" t="s">
        <v>37</v>
      </c>
      <c r="F258" s="11">
        <v>29</v>
      </c>
      <c r="G258" s="11">
        <v>29</v>
      </c>
      <c r="H258" s="12">
        <f>68816/F258</f>
        <v>2372.9655172413795</v>
      </c>
      <c r="I258" s="12">
        <v>1895</v>
      </c>
      <c r="J258" s="12">
        <f>+H258*F258</f>
        <v>68816</v>
      </c>
      <c r="K258" s="18">
        <f>+J258*0.16</f>
        <v>11010.56</v>
      </c>
      <c r="L258" s="8">
        <f>IF(K258&gt;0,0,J258)</f>
        <v>0</v>
      </c>
      <c r="M258" s="13">
        <f>IF(K258=0,0,L258+J258+K258)</f>
        <v>79826.559999999998</v>
      </c>
    </row>
    <row r="259" spans="1:13" x14ac:dyDescent="0.25">
      <c r="A259" s="25" t="s">
        <v>13</v>
      </c>
      <c r="B259" s="26">
        <v>45058</v>
      </c>
      <c r="C259" s="16">
        <v>82005</v>
      </c>
      <c r="D259" s="10" t="s">
        <v>14</v>
      </c>
      <c r="E259" s="11" t="s">
        <v>15</v>
      </c>
      <c r="F259" s="11">
        <v>9</v>
      </c>
      <c r="G259" s="11">
        <v>0</v>
      </c>
      <c r="H259" s="12">
        <v>1895</v>
      </c>
      <c r="I259" s="12">
        <v>1895</v>
      </c>
      <c r="J259" s="12">
        <f>+H259*F259</f>
        <v>17055</v>
      </c>
      <c r="K259" s="18">
        <f>+J259*0.16</f>
        <v>2728.8</v>
      </c>
      <c r="L259" s="8">
        <f>IF(K259&gt;0,0,J259)</f>
        <v>0</v>
      </c>
      <c r="M259" s="13">
        <f>IF(K259=0,0,L259+J259+K259)</f>
        <v>19783.8</v>
      </c>
    </row>
    <row r="260" spans="1:13" x14ac:dyDescent="0.25">
      <c r="A260" s="25" t="s">
        <v>13</v>
      </c>
      <c r="B260" s="26">
        <v>45062</v>
      </c>
      <c r="C260" s="14">
        <v>82006</v>
      </c>
      <c r="D260" s="10" t="s">
        <v>14</v>
      </c>
      <c r="E260" s="11" t="s">
        <v>15</v>
      </c>
      <c r="F260" s="11">
        <v>20</v>
      </c>
      <c r="G260" s="11">
        <v>0</v>
      </c>
      <c r="H260" s="12">
        <v>2025</v>
      </c>
      <c r="I260" s="12">
        <v>1925</v>
      </c>
      <c r="J260" s="12">
        <f>+H260*F260</f>
        <v>40500</v>
      </c>
      <c r="K260" s="18">
        <v>0</v>
      </c>
      <c r="L260" s="8">
        <f>IF(K260&gt;0,0,J260)</f>
        <v>40500</v>
      </c>
      <c r="M260" s="13">
        <f>IF(K260=0,0,L260+J260+K260)</f>
        <v>0</v>
      </c>
    </row>
    <row r="261" spans="1:13" x14ac:dyDescent="0.25">
      <c r="A261" s="25" t="s">
        <v>27</v>
      </c>
      <c r="B261" s="26">
        <v>45058</v>
      </c>
      <c r="C261" s="16">
        <v>82007</v>
      </c>
      <c r="D261" s="10" t="s">
        <v>14</v>
      </c>
      <c r="E261" s="11" t="s">
        <v>15</v>
      </c>
      <c r="F261" s="11">
        <v>21</v>
      </c>
      <c r="G261" s="11">
        <v>0</v>
      </c>
      <c r="H261" s="12">
        <v>2088.2399999999998</v>
      </c>
      <c r="I261" s="12">
        <v>1925</v>
      </c>
      <c r="J261" s="12">
        <f>+H261*F261</f>
        <v>43853.039999999994</v>
      </c>
      <c r="K261" s="18">
        <f>+J261*0.16</f>
        <v>7016.4863999999989</v>
      </c>
      <c r="L261" s="8">
        <f>IF(K261&gt;0,0,J261)</f>
        <v>0</v>
      </c>
      <c r="M261" s="13">
        <f>IF(K261=0,0,L261+J261+K261)</f>
        <v>50869.526399999995</v>
      </c>
    </row>
    <row r="262" spans="1:13" x14ac:dyDescent="0.25">
      <c r="A262" s="25" t="s">
        <v>27</v>
      </c>
      <c r="B262" s="26">
        <v>45058</v>
      </c>
      <c r="C262" s="14">
        <v>82008</v>
      </c>
      <c r="D262" s="10" t="s">
        <v>14</v>
      </c>
      <c r="E262" s="11" t="s">
        <v>17</v>
      </c>
      <c r="F262" s="11">
        <v>6</v>
      </c>
      <c r="G262" s="11">
        <v>0</v>
      </c>
      <c r="H262" s="12">
        <v>1764</v>
      </c>
      <c r="I262" s="12">
        <v>1764</v>
      </c>
      <c r="J262" s="12">
        <f>+H262*F262</f>
        <v>10584</v>
      </c>
      <c r="K262" s="18">
        <f>+J262*0.16</f>
        <v>1693.44</v>
      </c>
      <c r="L262" s="8">
        <f>IF(K262&gt;0,0,J262)</f>
        <v>0</v>
      </c>
      <c r="M262" s="13">
        <f>IF(K262=0,0,L262+J262+K262)</f>
        <v>12277.44</v>
      </c>
    </row>
    <row r="263" spans="1:13" x14ac:dyDescent="0.25">
      <c r="A263" s="25" t="s">
        <v>27</v>
      </c>
      <c r="B263" s="26">
        <v>45058</v>
      </c>
      <c r="C263" s="14">
        <v>82009</v>
      </c>
      <c r="D263" s="10" t="s">
        <v>14</v>
      </c>
      <c r="E263" s="11" t="s">
        <v>17</v>
      </c>
      <c r="F263" s="11">
        <v>4</v>
      </c>
      <c r="G263" s="11">
        <v>0</v>
      </c>
      <c r="H263" s="12">
        <v>1764</v>
      </c>
      <c r="I263" s="12">
        <v>1764</v>
      </c>
      <c r="J263" s="12">
        <f>+H263*F263</f>
        <v>7056</v>
      </c>
      <c r="K263" s="18">
        <v>0</v>
      </c>
      <c r="L263" s="8">
        <f>IF(K263&gt;0,0,J263)</f>
        <v>7056</v>
      </c>
      <c r="M263" s="13">
        <f>IF(K263=0,0,L263+J263+K263)</f>
        <v>0</v>
      </c>
    </row>
    <row r="264" spans="1:13" x14ac:dyDescent="0.25">
      <c r="A264" s="25" t="s">
        <v>27</v>
      </c>
      <c r="B264" s="26">
        <v>45058</v>
      </c>
      <c r="C264" s="16">
        <v>82010</v>
      </c>
      <c r="D264" s="10" t="s">
        <v>14</v>
      </c>
      <c r="E264" s="11" t="s">
        <v>19</v>
      </c>
      <c r="F264" s="11">
        <v>10</v>
      </c>
      <c r="G264" s="11">
        <v>10</v>
      </c>
      <c r="H264" s="12">
        <v>2210</v>
      </c>
      <c r="I264" s="12">
        <v>1925</v>
      </c>
      <c r="J264" s="12">
        <f>+H264*F264</f>
        <v>22100</v>
      </c>
      <c r="K264" s="18">
        <v>0</v>
      </c>
      <c r="L264" s="8">
        <f>IF(K264&gt;0,0,J264)</f>
        <v>22100</v>
      </c>
      <c r="M264" s="13">
        <f>IF(K264=0,0,L264+J264+K264)</f>
        <v>0</v>
      </c>
    </row>
    <row r="265" spans="1:13" x14ac:dyDescent="0.25">
      <c r="A265" s="25" t="s">
        <v>13</v>
      </c>
      <c r="B265" s="26">
        <v>45057</v>
      </c>
      <c r="C265" s="14">
        <v>82012</v>
      </c>
      <c r="D265" s="10" t="s">
        <v>14</v>
      </c>
      <c r="E265" s="11" t="s">
        <v>15</v>
      </c>
      <c r="F265" s="11">
        <v>33.5</v>
      </c>
      <c r="G265" s="11">
        <v>0</v>
      </c>
      <c r="H265" s="12">
        <v>2061</v>
      </c>
      <c r="I265" s="12">
        <v>1925</v>
      </c>
      <c r="J265" s="12">
        <f>+H265*F265</f>
        <v>69043.5</v>
      </c>
      <c r="K265" s="18">
        <f>+J265*0.16</f>
        <v>11046.960000000001</v>
      </c>
      <c r="L265" s="8">
        <f>IF(K265&gt;0,0,J265)</f>
        <v>0</v>
      </c>
      <c r="M265" s="13">
        <f>IF(K265=0,0,L265+J265+K265)</f>
        <v>80090.460000000006</v>
      </c>
    </row>
    <row r="266" spans="1:13" x14ac:dyDescent="0.25">
      <c r="A266" s="25" t="s">
        <v>13</v>
      </c>
      <c r="B266" s="26">
        <v>45057</v>
      </c>
      <c r="C266" s="14">
        <v>82012</v>
      </c>
      <c r="D266" s="10" t="s">
        <v>14</v>
      </c>
      <c r="E266" s="11" t="s">
        <v>20</v>
      </c>
      <c r="F266" s="11">
        <v>7.5</v>
      </c>
      <c r="G266" s="11">
        <v>0</v>
      </c>
      <c r="H266" s="12">
        <v>2140</v>
      </c>
      <c r="I266" s="12">
        <v>1962</v>
      </c>
      <c r="J266" s="12">
        <f>+H266*F266</f>
        <v>16050</v>
      </c>
      <c r="K266" s="18">
        <f>+J266*0.16</f>
        <v>2568</v>
      </c>
      <c r="L266" s="8">
        <f>IF(K266&gt;0,0,J266)</f>
        <v>0</v>
      </c>
      <c r="M266" s="13">
        <f>IF(K266=0,0,L266+J266+K266)</f>
        <v>18618</v>
      </c>
    </row>
    <row r="267" spans="1:13" x14ac:dyDescent="0.25">
      <c r="A267" s="25" t="s">
        <v>13</v>
      </c>
      <c r="B267" s="26">
        <v>45057</v>
      </c>
      <c r="C267" s="14">
        <v>82013</v>
      </c>
      <c r="D267" s="10" t="s">
        <v>14</v>
      </c>
      <c r="E267" s="11" t="s">
        <v>20</v>
      </c>
      <c r="F267" s="11">
        <v>37</v>
      </c>
      <c r="G267" s="11">
        <v>0</v>
      </c>
      <c r="H267" s="12">
        <v>1962</v>
      </c>
      <c r="I267" s="12">
        <v>1962</v>
      </c>
      <c r="J267" s="12">
        <f>+H267*F267</f>
        <v>72594</v>
      </c>
      <c r="K267" s="18">
        <v>0</v>
      </c>
      <c r="L267" s="8">
        <f>IF(K267&gt;0,0,J267)</f>
        <v>72594</v>
      </c>
      <c r="M267" s="13">
        <f>IF(K267=0,0,L267+J267+K267)</f>
        <v>0</v>
      </c>
    </row>
    <row r="268" spans="1:13" x14ac:dyDescent="0.25">
      <c r="A268" s="25" t="s">
        <v>13</v>
      </c>
      <c r="B268" s="26">
        <v>45057</v>
      </c>
      <c r="C268" s="14">
        <v>82014</v>
      </c>
      <c r="D268" s="10" t="s">
        <v>14</v>
      </c>
      <c r="E268" s="11" t="s">
        <v>15</v>
      </c>
      <c r="F268" s="11">
        <v>16</v>
      </c>
      <c r="G268" s="11">
        <v>0</v>
      </c>
      <c r="H268" s="12">
        <v>1925</v>
      </c>
      <c r="I268" s="12">
        <v>1925</v>
      </c>
      <c r="J268" s="12">
        <f>+H268*F268</f>
        <v>30800</v>
      </c>
      <c r="K268" s="18">
        <v>0</v>
      </c>
      <c r="L268" s="8">
        <f>IF(K268&gt;0,0,J268)</f>
        <v>30800</v>
      </c>
      <c r="M268" s="13">
        <f>IF(K268=0,0,L268+J268+K268)</f>
        <v>0</v>
      </c>
    </row>
    <row r="269" spans="1:13" x14ac:dyDescent="0.25">
      <c r="A269" s="25" t="s">
        <v>13</v>
      </c>
      <c r="B269" s="26">
        <v>45057</v>
      </c>
      <c r="C269" s="14">
        <v>82015</v>
      </c>
      <c r="D269" s="10" t="s">
        <v>14</v>
      </c>
      <c r="E269" s="11" t="s">
        <v>17</v>
      </c>
      <c r="F269" s="11">
        <v>12</v>
      </c>
      <c r="G269" s="11">
        <v>0</v>
      </c>
      <c r="H269" s="12">
        <v>1900</v>
      </c>
      <c r="I269" s="12">
        <v>1764</v>
      </c>
      <c r="J269" s="12">
        <f>+H269*F269</f>
        <v>22800</v>
      </c>
      <c r="K269" s="18">
        <f>+J269*0.16</f>
        <v>3648</v>
      </c>
      <c r="L269" s="8">
        <f>IF(K269&gt;0,0,J269)</f>
        <v>0</v>
      </c>
      <c r="M269" s="13">
        <f>IF(K269=0,0,L269+J269+K269)</f>
        <v>26448</v>
      </c>
    </row>
    <row r="270" spans="1:13" x14ac:dyDescent="0.25">
      <c r="A270" s="25" t="s">
        <v>13</v>
      </c>
      <c r="B270" s="26">
        <v>45057</v>
      </c>
      <c r="C270" s="14">
        <v>82016</v>
      </c>
      <c r="D270" s="10" t="s">
        <v>14</v>
      </c>
      <c r="E270" s="11" t="s">
        <v>17</v>
      </c>
      <c r="F270" s="11">
        <v>36</v>
      </c>
      <c r="G270" s="11">
        <v>0</v>
      </c>
      <c r="H270" s="12">
        <v>1864</v>
      </c>
      <c r="I270" s="12">
        <v>1764</v>
      </c>
      <c r="J270" s="12">
        <f>+H270*F270</f>
        <v>67104</v>
      </c>
      <c r="K270" s="18">
        <v>0</v>
      </c>
      <c r="L270" s="8">
        <f>IF(K270&gt;0,0,J270)</f>
        <v>67104</v>
      </c>
      <c r="M270" s="13">
        <f>IF(K270=0,0,L270+J270+K270)</f>
        <v>0</v>
      </c>
    </row>
    <row r="271" spans="1:13" x14ac:dyDescent="0.25">
      <c r="A271" s="25" t="s">
        <v>13</v>
      </c>
      <c r="B271" s="26">
        <v>45057</v>
      </c>
      <c r="C271" s="14">
        <v>82016</v>
      </c>
      <c r="D271" s="10" t="s">
        <v>14</v>
      </c>
      <c r="E271" s="11" t="s">
        <v>15</v>
      </c>
      <c r="F271" s="11">
        <v>14</v>
      </c>
      <c r="G271" s="11">
        <v>0</v>
      </c>
      <c r="H271" s="12">
        <v>2025</v>
      </c>
      <c r="I271" s="12">
        <v>1925</v>
      </c>
      <c r="J271" s="12">
        <f>+H271*F271</f>
        <v>28350</v>
      </c>
      <c r="K271" s="18">
        <v>0</v>
      </c>
      <c r="L271" s="8">
        <f>IF(K271&gt;0,0,J271)</f>
        <v>28350</v>
      </c>
      <c r="M271" s="13">
        <f>IF(K271=0,0,L271+J271+K271)</f>
        <v>0</v>
      </c>
    </row>
    <row r="272" spans="1:13" x14ac:dyDescent="0.25">
      <c r="A272" s="25" t="s">
        <v>13</v>
      </c>
      <c r="B272" s="26">
        <v>45058</v>
      </c>
      <c r="C272" s="14">
        <v>82076</v>
      </c>
      <c r="D272" s="10" t="s">
        <v>14</v>
      </c>
      <c r="E272" s="11" t="s">
        <v>17</v>
      </c>
      <c r="F272" s="11">
        <v>5</v>
      </c>
      <c r="G272" s="11">
        <v>0</v>
      </c>
      <c r="H272" s="12">
        <v>1764</v>
      </c>
      <c r="I272" s="12">
        <v>1764</v>
      </c>
      <c r="J272" s="12">
        <f>+H272*F272</f>
        <v>8820</v>
      </c>
      <c r="K272" s="18">
        <f>+J272*0.16</f>
        <v>1411.2</v>
      </c>
      <c r="L272" s="8">
        <f>IF(K272&gt;0,0,J272)</f>
        <v>0</v>
      </c>
      <c r="M272" s="13">
        <f>IF(K272=0,0,L272+J272+K272)</f>
        <v>10231.200000000001</v>
      </c>
    </row>
    <row r="273" spans="1:13" x14ac:dyDescent="0.25">
      <c r="A273" s="17" t="s">
        <v>21</v>
      </c>
      <c r="B273" s="26">
        <v>45059</v>
      </c>
      <c r="C273" s="14">
        <v>82082</v>
      </c>
      <c r="D273" s="10" t="s">
        <v>14</v>
      </c>
      <c r="E273" s="11" t="s">
        <v>19</v>
      </c>
      <c r="F273" s="11">
        <v>10</v>
      </c>
      <c r="G273" s="11">
        <v>10</v>
      </c>
      <c r="H273" s="12">
        <v>2388.2399999999998</v>
      </c>
      <c r="I273" s="12">
        <v>1925</v>
      </c>
      <c r="J273" s="12">
        <f>+H273*F273</f>
        <v>23882.399999999998</v>
      </c>
      <c r="K273" s="18">
        <f>+J273*0.16</f>
        <v>3821.1839999999997</v>
      </c>
      <c r="L273" s="8">
        <f>IF(K273&gt;0,0,J273)</f>
        <v>0</v>
      </c>
      <c r="M273" s="13">
        <f>IF(K273=0,0,L273+J273+K273)</f>
        <v>27703.583999999999</v>
      </c>
    </row>
    <row r="274" spans="1:13" x14ac:dyDescent="0.25">
      <c r="A274" s="17" t="s">
        <v>27</v>
      </c>
      <c r="B274" s="26">
        <v>45061</v>
      </c>
      <c r="C274" s="14">
        <v>82083</v>
      </c>
      <c r="D274" s="10" t="s">
        <v>14</v>
      </c>
      <c r="E274" s="11" t="s">
        <v>15</v>
      </c>
      <c r="F274" s="11">
        <v>19</v>
      </c>
      <c r="G274" s="11">
        <v>0</v>
      </c>
      <c r="H274" s="12">
        <v>2088.2399999999998</v>
      </c>
      <c r="I274" s="12">
        <v>1925</v>
      </c>
      <c r="J274" s="12">
        <f>+H274*F274</f>
        <v>39676.559999999998</v>
      </c>
      <c r="K274" s="18">
        <f>+J274*0.16</f>
        <v>6348.2496000000001</v>
      </c>
      <c r="L274" s="8">
        <f>IF(K274&gt;0,0,J274)</f>
        <v>0</v>
      </c>
      <c r="M274" s="13">
        <f>IF(K274=0,0,L274+J274+K274)</f>
        <v>46024.809600000001</v>
      </c>
    </row>
    <row r="275" spans="1:13" x14ac:dyDescent="0.25">
      <c r="A275" s="17" t="s">
        <v>27</v>
      </c>
      <c r="B275" s="29">
        <v>45063</v>
      </c>
      <c r="C275" s="14">
        <v>82085</v>
      </c>
      <c r="D275" s="10" t="s">
        <v>22</v>
      </c>
      <c r="E275" s="11" t="s">
        <v>23</v>
      </c>
      <c r="F275" s="11">
        <v>5</v>
      </c>
      <c r="G275" s="11">
        <v>0</v>
      </c>
      <c r="H275" s="12">
        <v>1517</v>
      </c>
      <c r="I275" s="12">
        <v>1517</v>
      </c>
      <c r="J275" s="12">
        <f>+H275*F275</f>
        <v>7585</v>
      </c>
      <c r="K275" s="18">
        <f>+J275*0.16</f>
        <v>1213.6000000000001</v>
      </c>
      <c r="L275" s="8">
        <f>IF(K275&gt;0,0,J275)</f>
        <v>0</v>
      </c>
      <c r="M275" s="13">
        <f>IF(K275=0,0,L275+J275+K275)</f>
        <v>8798.6</v>
      </c>
    </row>
    <row r="276" spans="1:13" x14ac:dyDescent="0.25">
      <c r="A276" s="17" t="s">
        <v>21</v>
      </c>
      <c r="B276" s="26">
        <v>45061</v>
      </c>
      <c r="C276" s="14">
        <v>82086</v>
      </c>
      <c r="D276" s="10" t="s">
        <v>22</v>
      </c>
      <c r="E276" s="11" t="s">
        <v>17</v>
      </c>
      <c r="F276" s="11">
        <v>9</v>
      </c>
      <c r="G276" s="11">
        <v>0</v>
      </c>
      <c r="H276" s="12">
        <v>1727</v>
      </c>
      <c r="I276" s="12">
        <v>1727</v>
      </c>
      <c r="J276" s="12">
        <f>+H276*F276</f>
        <v>15543</v>
      </c>
      <c r="K276" s="18">
        <f>+J276*0.16</f>
        <v>2486.88</v>
      </c>
      <c r="L276" s="8">
        <f>IF(K276&gt;0,0,J276)</f>
        <v>0</v>
      </c>
      <c r="M276" s="13">
        <f>IF(K276=0,0,L276+J276+K276)</f>
        <v>18029.88</v>
      </c>
    </row>
    <row r="277" spans="1:13" x14ac:dyDescent="0.25">
      <c r="A277" s="17" t="s">
        <v>27</v>
      </c>
      <c r="B277" s="29">
        <v>45064</v>
      </c>
      <c r="C277" s="14">
        <v>82087</v>
      </c>
      <c r="D277" s="10" t="s">
        <v>22</v>
      </c>
      <c r="E277" s="11" t="s">
        <v>23</v>
      </c>
      <c r="F277" s="11">
        <v>4</v>
      </c>
      <c r="G277" s="11">
        <v>0</v>
      </c>
      <c r="H277" s="12">
        <v>1517</v>
      </c>
      <c r="I277" s="12">
        <v>1517</v>
      </c>
      <c r="J277" s="12">
        <f>+H277*F277</f>
        <v>6068</v>
      </c>
      <c r="K277" s="18">
        <f>+J277*0.16</f>
        <v>970.88</v>
      </c>
      <c r="L277" s="8">
        <f>IF(K277&gt;0,0,J277)</f>
        <v>0</v>
      </c>
      <c r="M277" s="13">
        <f>IF(K277=0,0,L277+J277+K277)</f>
        <v>7038.88</v>
      </c>
    </row>
    <row r="278" spans="1:13" x14ac:dyDescent="0.25">
      <c r="A278" s="17" t="s">
        <v>21</v>
      </c>
      <c r="B278" s="26">
        <v>45062</v>
      </c>
      <c r="C278" s="14">
        <v>82088</v>
      </c>
      <c r="D278" s="10" t="s">
        <v>22</v>
      </c>
      <c r="E278" s="11" t="s">
        <v>23</v>
      </c>
      <c r="F278" s="11">
        <v>4</v>
      </c>
      <c r="G278" s="11">
        <v>0</v>
      </c>
      <c r="H278" s="12">
        <v>1517</v>
      </c>
      <c r="I278" s="12">
        <v>1517</v>
      </c>
      <c r="J278" s="12">
        <f>+H278*F278</f>
        <v>6068</v>
      </c>
      <c r="K278" s="18">
        <f>+J278*0.16</f>
        <v>970.88</v>
      </c>
      <c r="L278" s="8">
        <f>IF(K278&gt;0,0,J278)</f>
        <v>0</v>
      </c>
      <c r="M278" s="13">
        <f>IF(K278=0,0,L278+J278+K278)</f>
        <v>7038.88</v>
      </c>
    </row>
    <row r="279" spans="1:13" x14ac:dyDescent="0.25">
      <c r="A279" s="17" t="s">
        <v>27</v>
      </c>
      <c r="B279" s="26">
        <v>45061</v>
      </c>
      <c r="C279" s="14">
        <v>82089</v>
      </c>
      <c r="D279" s="10" t="s">
        <v>22</v>
      </c>
      <c r="E279" s="11" t="s">
        <v>17</v>
      </c>
      <c r="F279" s="11">
        <v>4</v>
      </c>
      <c r="G279" s="11">
        <v>0</v>
      </c>
      <c r="H279" s="12">
        <v>1727</v>
      </c>
      <c r="I279" s="12">
        <v>1727</v>
      </c>
      <c r="J279" s="12">
        <f>+H279*F279</f>
        <v>6908</v>
      </c>
      <c r="K279" s="18">
        <f>+J279*0.16</f>
        <v>1105.28</v>
      </c>
      <c r="L279" s="8">
        <f>IF(K279&gt;0,0,J279)</f>
        <v>0</v>
      </c>
      <c r="M279" s="13">
        <f>IF(K279=0,0,L279+J279+K279)</f>
        <v>8013.28</v>
      </c>
    </row>
    <row r="280" spans="1:13" x14ac:dyDescent="0.25">
      <c r="A280" s="17" t="s">
        <v>13</v>
      </c>
      <c r="B280" s="26">
        <v>45061</v>
      </c>
      <c r="C280" s="14">
        <v>82090</v>
      </c>
      <c r="D280" s="10" t="s">
        <v>14</v>
      </c>
      <c r="E280" s="11" t="s">
        <v>15</v>
      </c>
      <c r="F280" s="11">
        <v>5</v>
      </c>
      <c r="G280" s="11">
        <v>0</v>
      </c>
      <c r="H280" s="12">
        <v>1895</v>
      </c>
      <c r="I280" s="12">
        <v>1895</v>
      </c>
      <c r="J280" s="12">
        <f>+H280*F280</f>
        <v>9475</v>
      </c>
      <c r="K280" s="18">
        <f>+J280*0.16</f>
        <v>1516</v>
      </c>
      <c r="L280" s="8">
        <f>IF(K280&gt;0,0,J280)</f>
        <v>0</v>
      </c>
      <c r="M280" s="13">
        <f>IF(K280=0,0,L280+J280+K280)</f>
        <v>10991</v>
      </c>
    </row>
    <row r="281" spans="1:13" x14ac:dyDescent="0.25">
      <c r="A281" s="17" t="s">
        <v>21</v>
      </c>
      <c r="B281" s="26">
        <v>45062</v>
      </c>
      <c r="C281" s="14">
        <v>82091</v>
      </c>
      <c r="D281" s="10" t="s">
        <v>14</v>
      </c>
      <c r="E281" s="11" t="s">
        <v>17</v>
      </c>
      <c r="F281" s="11">
        <v>6</v>
      </c>
      <c r="G281" s="11">
        <v>0</v>
      </c>
      <c r="H281" s="12">
        <v>1764</v>
      </c>
      <c r="I281" s="12">
        <v>1764</v>
      </c>
      <c r="J281" s="12">
        <f>+H281*F281</f>
        <v>10584</v>
      </c>
      <c r="K281" s="18">
        <f>+J281*0.16</f>
        <v>1693.44</v>
      </c>
      <c r="L281" s="8">
        <f>IF(K281&gt;0,0,J281)</f>
        <v>0</v>
      </c>
      <c r="M281" s="13">
        <f>IF(K281=0,0,L281+J281+K281)</f>
        <v>12277.44</v>
      </c>
    </row>
    <row r="282" spans="1:13" x14ac:dyDescent="0.25">
      <c r="A282" s="17" t="s">
        <v>27</v>
      </c>
      <c r="B282" s="26">
        <v>45061</v>
      </c>
      <c r="C282" s="14">
        <v>82092</v>
      </c>
      <c r="D282" s="10" t="s">
        <v>14</v>
      </c>
      <c r="E282" s="11" t="s">
        <v>17</v>
      </c>
      <c r="F282" s="11">
        <v>6</v>
      </c>
      <c r="G282" s="11">
        <v>0</v>
      </c>
      <c r="H282" s="12">
        <v>1764</v>
      </c>
      <c r="I282" s="12">
        <v>1764</v>
      </c>
      <c r="J282" s="12">
        <f>+H282*F282</f>
        <v>10584</v>
      </c>
      <c r="K282" s="18">
        <f>+J282*0.16</f>
        <v>1693.44</v>
      </c>
      <c r="L282" s="8">
        <f>IF(K282&gt;0,0,J282)</f>
        <v>0</v>
      </c>
      <c r="M282" s="13">
        <f>IF(K282=0,0,L282+J282+K282)</f>
        <v>12277.44</v>
      </c>
    </row>
    <row r="283" spans="1:13" x14ac:dyDescent="0.25">
      <c r="A283" s="17" t="s">
        <v>13</v>
      </c>
      <c r="B283" s="26">
        <v>45061</v>
      </c>
      <c r="C283" s="14">
        <v>82094</v>
      </c>
      <c r="D283" s="10" t="s">
        <v>14</v>
      </c>
      <c r="E283" s="11" t="s">
        <v>17</v>
      </c>
      <c r="F283" s="11">
        <v>32</v>
      </c>
      <c r="G283" s="11">
        <v>0</v>
      </c>
      <c r="H283" s="12">
        <v>1864</v>
      </c>
      <c r="I283" s="12">
        <v>1764</v>
      </c>
      <c r="J283" s="12">
        <f>+H283*F283</f>
        <v>59648</v>
      </c>
      <c r="K283" s="18">
        <v>0</v>
      </c>
      <c r="L283" s="8">
        <f>IF(K283&gt;0,0,J283)</f>
        <v>59648</v>
      </c>
      <c r="M283" s="13">
        <f>IF(K283=0,0,L283+J283+K283)</f>
        <v>0</v>
      </c>
    </row>
    <row r="284" spans="1:13" x14ac:dyDescent="0.25">
      <c r="A284" s="17" t="s">
        <v>13</v>
      </c>
      <c r="B284" s="26">
        <v>45062</v>
      </c>
      <c r="C284" s="14">
        <v>82095</v>
      </c>
      <c r="D284" s="10" t="s">
        <v>14</v>
      </c>
      <c r="E284" s="11" t="s">
        <v>15</v>
      </c>
      <c r="F284" s="11">
        <v>56</v>
      </c>
      <c r="G284" s="11">
        <v>0</v>
      </c>
      <c r="H284" s="12">
        <f>1925+124+100</f>
        <v>2149</v>
      </c>
      <c r="I284" s="12">
        <v>2025</v>
      </c>
      <c r="J284" s="12">
        <f>+H284*F284</f>
        <v>120344</v>
      </c>
      <c r="K284" s="18">
        <v>0</v>
      </c>
      <c r="L284" s="8">
        <f>IF(K284&gt;0,0,J284)</f>
        <v>120344</v>
      </c>
      <c r="M284" s="13">
        <f>IF(K284=0,0,L284+J284+K284)</f>
        <v>0</v>
      </c>
    </row>
    <row r="285" spans="1:13" x14ac:dyDescent="0.25">
      <c r="A285" s="17" t="s">
        <v>27</v>
      </c>
      <c r="B285" s="26">
        <v>45061</v>
      </c>
      <c r="C285" s="14">
        <v>82096</v>
      </c>
      <c r="D285" s="10" t="s">
        <v>14</v>
      </c>
      <c r="E285" s="11" t="s">
        <v>17</v>
      </c>
      <c r="F285" s="11">
        <v>7</v>
      </c>
      <c r="G285" s="11">
        <v>0</v>
      </c>
      <c r="H285" s="12">
        <v>1764</v>
      </c>
      <c r="I285" s="12">
        <v>1764</v>
      </c>
      <c r="J285" s="12">
        <f>+H285*F285</f>
        <v>12348</v>
      </c>
      <c r="K285" s="18">
        <v>0</v>
      </c>
      <c r="L285" s="8">
        <f>IF(K285&gt;0,0,J285)</f>
        <v>12348</v>
      </c>
      <c r="M285" s="13">
        <f>IF(K285=0,0,L285+J285+K285)</f>
        <v>0</v>
      </c>
    </row>
    <row r="286" spans="1:13" x14ac:dyDescent="0.25">
      <c r="A286" s="17" t="s">
        <v>27</v>
      </c>
      <c r="B286" s="26">
        <v>45061</v>
      </c>
      <c r="C286" s="14">
        <v>82097</v>
      </c>
      <c r="D286" s="10" t="s">
        <v>14</v>
      </c>
      <c r="E286" s="11" t="s">
        <v>17</v>
      </c>
      <c r="F286" s="11">
        <v>20</v>
      </c>
      <c r="G286" s="11">
        <v>0</v>
      </c>
      <c r="H286" s="12">
        <v>1764</v>
      </c>
      <c r="I286" s="12">
        <v>1764</v>
      </c>
      <c r="J286" s="12">
        <f>+H286*F286</f>
        <v>35280</v>
      </c>
      <c r="K286" s="18">
        <v>0</v>
      </c>
      <c r="L286" s="8">
        <f>IF(K286&gt;0,0,J286)</f>
        <v>35280</v>
      </c>
      <c r="M286" s="13">
        <f>IF(K286=0,0,L286+J286+K286)</f>
        <v>0</v>
      </c>
    </row>
    <row r="287" spans="1:13" x14ac:dyDescent="0.25">
      <c r="A287" s="17" t="s">
        <v>13</v>
      </c>
      <c r="B287" s="26">
        <v>45058</v>
      </c>
      <c r="C287" s="14">
        <v>82098</v>
      </c>
      <c r="D287" s="10" t="s">
        <v>14</v>
      </c>
      <c r="E287" s="11" t="s">
        <v>26</v>
      </c>
      <c r="F287" s="11">
        <v>8</v>
      </c>
      <c r="G287" s="11">
        <v>0</v>
      </c>
      <c r="H287" s="12">
        <f>14320/F287</f>
        <v>1790</v>
      </c>
      <c r="I287" s="12">
        <v>1701</v>
      </c>
      <c r="J287" s="12">
        <f>+H287*F287</f>
        <v>14320</v>
      </c>
      <c r="K287" s="18">
        <f>+J287*0.16</f>
        <v>2291.2000000000003</v>
      </c>
      <c r="L287" s="8">
        <f>IF(K287&gt;0,0,J287)</f>
        <v>0</v>
      </c>
      <c r="M287" s="13">
        <f>IF(K287=0,0,L287+J287+K287)</f>
        <v>16611.2</v>
      </c>
    </row>
    <row r="288" spans="1:13" x14ac:dyDescent="0.25">
      <c r="A288" s="17" t="s">
        <v>13</v>
      </c>
      <c r="B288" s="26">
        <v>45058</v>
      </c>
      <c r="C288" s="14">
        <v>82099</v>
      </c>
      <c r="D288" s="10" t="s">
        <v>14</v>
      </c>
      <c r="E288" s="11" t="s">
        <v>17</v>
      </c>
      <c r="F288" s="11">
        <v>6</v>
      </c>
      <c r="G288" s="11">
        <v>0</v>
      </c>
      <c r="H288" s="12">
        <f>11400/F288</f>
        <v>1900</v>
      </c>
      <c r="I288" s="12">
        <v>1764</v>
      </c>
      <c r="J288" s="12">
        <f>+H288*F288</f>
        <v>11400</v>
      </c>
      <c r="K288" s="18">
        <f>+J288*0.16</f>
        <v>1824</v>
      </c>
      <c r="L288" s="8">
        <f>IF(K288&gt;0,0,J288)</f>
        <v>0</v>
      </c>
      <c r="M288" s="13">
        <f>IF(K288=0,0,L288+J288+K288)</f>
        <v>13224</v>
      </c>
    </row>
    <row r="289" spans="1:13" x14ac:dyDescent="0.25">
      <c r="A289" s="17" t="s">
        <v>13</v>
      </c>
      <c r="B289" s="26">
        <v>45058</v>
      </c>
      <c r="C289" s="14">
        <v>82100</v>
      </c>
      <c r="D289" s="10" t="s">
        <v>14</v>
      </c>
      <c r="E289" s="11" t="s">
        <v>17</v>
      </c>
      <c r="F289" s="11">
        <v>3</v>
      </c>
      <c r="G289" s="11">
        <v>0</v>
      </c>
      <c r="H289" s="12">
        <v>1900</v>
      </c>
      <c r="I289" s="12">
        <v>1764</v>
      </c>
      <c r="J289" s="12">
        <f>+H289*F289</f>
        <v>5700</v>
      </c>
      <c r="K289" s="18">
        <f>+J289*0.16</f>
        <v>912</v>
      </c>
      <c r="L289" s="8">
        <f>IF(K289&gt;0,0,J289)</f>
        <v>0</v>
      </c>
      <c r="M289" s="13">
        <f>IF(K289=0,0,L289+J289+K289)</f>
        <v>6612</v>
      </c>
    </row>
    <row r="290" spans="1:13" x14ac:dyDescent="0.25">
      <c r="A290" s="17" t="s">
        <v>13</v>
      </c>
      <c r="B290" s="26">
        <v>45058</v>
      </c>
      <c r="C290" s="16">
        <v>82101</v>
      </c>
      <c r="D290" s="10" t="s">
        <v>14</v>
      </c>
      <c r="E290" s="11" t="s">
        <v>20</v>
      </c>
      <c r="F290" s="11">
        <v>32</v>
      </c>
      <c r="G290" s="11">
        <v>0</v>
      </c>
      <c r="H290" s="12">
        <v>1962</v>
      </c>
      <c r="I290" s="12">
        <v>1962</v>
      </c>
      <c r="J290" s="12">
        <f>+H290*F290</f>
        <v>62784</v>
      </c>
      <c r="K290" s="18">
        <v>0</v>
      </c>
      <c r="L290" s="8">
        <f>IF(K290&gt;0,0,J290)</f>
        <v>62784</v>
      </c>
      <c r="M290" s="13">
        <f>IF(K290=0,0,L290+J290+K290)</f>
        <v>0</v>
      </c>
    </row>
    <row r="291" spans="1:13" x14ac:dyDescent="0.25">
      <c r="A291" s="17" t="s">
        <v>13</v>
      </c>
      <c r="B291" s="26">
        <v>45058</v>
      </c>
      <c r="C291" s="14">
        <v>82102</v>
      </c>
      <c r="D291" s="10" t="s">
        <v>14</v>
      </c>
      <c r="E291" s="11" t="s">
        <v>19</v>
      </c>
      <c r="F291" s="11">
        <v>7.5</v>
      </c>
      <c r="G291" s="11">
        <v>10</v>
      </c>
      <c r="H291" s="12">
        <f>18750/F291</f>
        <v>2500</v>
      </c>
      <c r="I291" s="12">
        <v>1925</v>
      </c>
      <c r="J291" s="12">
        <f>+H291*F291</f>
        <v>18750</v>
      </c>
      <c r="K291" s="18">
        <f>+J291*0.16</f>
        <v>3000</v>
      </c>
      <c r="L291" s="8">
        <f>IF(K291&gt;0,0,J291)</f>
        <v>0</v>
      </c>
      <c r="M291" s="13">
        <f>IF(K291=0,0,L291+J291+K291)</f>
        <v>21750</v>
      </c>
    </row>
    <row r="292" spans="1:13" x14ac:dyDescent="0.25">
      <c r="A292" s="17" t="s">
        <v>13</v>
      </c>
      <c r="B292" s="26">
        <v>45058</v>
      </c>
      <c r="C292" s="14">
        <v>82103</v>
      </c>
      <c r="D292" s="10" t="s">
        <v>14</v>
      </c>
      <c r="E292" s="11" t="s">
        <v>15</v>
      </c>
      <c r="F292" s="11">
        <v>23</v>
      </c>
      <c r="G292" s="11">
        <v>0</v>
      </c>
      <c r="H292" s="12">
        <v>1925</v>
      </c>
      <c r="I292" s="12">
        <v>1925</v>
      </c>
      <c r="J292" s="12">
        <f>+H292*F292</f>
        <v>44275</v>
      </c>
      <c r="K292" s="18">
        <v>0</v>
      </c>
      <c r="L292" s="8">
        <f>IF(K292&gt;0,0,J292)</f>
        <v>44275</v>
      </c>
      <c r="M292" s="13">
        <f>IF(K292=0,0,L292+J292+K292)</f>
        <v>0</v>
      </c>
    </row>
    <row r="293" spans="1:13" x14ac:dyDescent="0.25">
      <c r="A293" s="17" t="s">
        <v>13</v>
      </c>
      <c r="B293" s="26">
        <v>45058</v>
      </c>
      <c r="C293" s="16">
        <v>82104</v>
      </c>
      <c r="D293" s="10" t="s">
        <v>14</v>
      </c>
      <c r="E293" s="11" t="s">
        <v>15</v>
      </c>
      <c r="F293" s="11">
        <v>14</v>
      </c>
      <c r="G293" s="11">
        <v>0</v>
      </c>
      <c r="H293" s="12">
        <v>2025</v>
      </c>
      <c r="I293" s="12">
        <v>1925</v>
      </c>
      <c r="J293" s="12">
        <f>+H293*F293</f>
        <v>28350</v>
      </c>
      <c r="K293" s="18">
        <v>0</v>
      </c>
      <c r="L293" s="8">
        <f>IF(K293&gt;0,0,J293)</f>
        <v>28350</v>
      </c>
      <c r="M293" s="13">
        <f>IF(K293=0,0,L293+J293+K293)</f>
        <v>0</v>
      </c>
    </row>
    <row r="294" spans="1:13" x14ac:dyDescent="0.25">
      <c r="A294" s="17" t="s">
        <v>21</v>
      </c>
      <c r="B294" s="26">
        <v>45059</v>
      </c>
      <c r="C294" s="14">
        <v>82105</v>
      </c>
      <c r="D294" s="10" t="s">
        <v>14</v>
      </c>
      <c r="E294" s="11" t="s">
        <v>16</v>
      </c>
      <c r="F294" s="11">
        <v>4.5</v>
      </c>
      <c r="G294" s="11">
        <v>4.5</v>
      </c>
      <c r="H294" s="12">
        <v>2049</v>
      </c>
      <c r="I294" s="12">
        <v>1764</v>
      </c>
      <c r="J294" s="12">
        <f>+H294*F294</f>
        <v>9220.5</v>
      </c>
      <c r="K294" s="18">
        <v>0</v>
      </c>
      <c r="L294" s="8">
        <f>IF(K294&gt;0,0,J294)</f>
        <v>9220.5</v>
      </c>
      <c r="M294" s="13">
        <f>IF(K294=0,0,L294+J294+K294)</f>
        <v>0</v>
      </c>
    </row>
    <row r="295" spans="1:13" x14ac:dyDescent="0.25">
      <c r="A295" s="17" t="s">
        <v>13</v>
      </c>
      <c r="B295" s="26">
        <v>45058</v>
      </c>
      <c r="C295" s="14">
        <v>82106</v>
      </c>
      <c r="D295" s="10" t="s">
        <v>14</v>
      </c>
      <c r="E295" s="11" t="s">
        <v>26</v>
      </c>
      <c r="F295" s="11">
        <v>14</v>
      </c>
      <c r="G295" s="11">
        <v>0</v>
      </c>
      <c r="H295" s="12">
        <v>1701</v>
      </c>
      <c r="I295" s="12">
        <v>1701</v>
      </c>
      <c r="J295" s="12">
        <f>+H295*F295</f>
        <v>23814</v>
      </c>
      <c r="K295" s="18">
        <v>0</v>
      </c>
      <c r="L295" s="8">
        <f>IF(K295&gt;0,0,J295)</f>
        <v>23814</v>
      </c>
      <c r="M295" s="13">
        <f>IF(K295=0,0,L295+J295+K295)</f>
        <v>0</v>
      </c>
    </row>
    <row r="296" spans="1:13" x14ac:dyDescent="0.25">
      <c r="A296" s="17" t="s">
        <v>13</v>
      </c>
      <c r="B296" s="26">
        <v>45059</v>
      </c>
      <c r="C296" s="14">
        <v>82107</v>
      </c>
      <c r="D296" s="10" t="s">
        <v>14</v>
      </c>
      <c r="E296" s="11" t="s">
        <v>26</v>
      </c>
      <c r="F296" s="11">
        <v>8</v>
      </c>
      <c r="G296" s="11">
        <v>8</v>
      </c>
      <c r="H296" s="12">
        <f>18080/F296</f>
        <v>2260</v>
      </c>
      <c r="I296" s="12">
        <v>1701</v>
      </c>
      <c r="J296" s="12">
        <f>+H296*F296</f>
        <v>18080</v>
      </c>
      <c r="K296" s="18">
        <f>+J296*0.16</f>
        <v>2892.8</v>
      </c>
      <c r="L296" s="8">
        <f>IF(K296&gt;0,0,J296)</f>
        <v>0</v>
      </c>
      <c r="M296" s="13">
        <f>IF(K296=0,0,L296+J296+K296)</f>
        <v>20972.799999999999</v>
      </c>
    </row>
    <row r="297" spans="1:13" x14ac:dyDescent="0.25">
      <c r="A297" s="17" t="s">
        <v>13</v>
      </c>
      <c r="B297" s="26">
        <v>45059</v>
      </c>
      <c r="C297" s="14">
        <v>82108</v>
      </c>
      <c r="D297" s="10" t="s">
        <v>14</v>
      </c>
      <c r="E297" s="11" t="s">
        <v>26</v>
      </c>
      <c r="F297" s="11">
        <v>1.5</v>
      </c>
      <c r="G297" s="11">
        <v>1.5</v>
      </c>
      <c r="H297" s="12">
        <f>1701+285</f>
        <v>1986</v>
      </c>
      <c r="I297" s="12">
        <v>1701</v>
      </c>
      <c r="J297" s="12">
        <f>+H297*F297</f>
        <v>2979</v>
      </c>
      <c r="K297" s="18">
        <v>0</v>
      </c>
      <c r="L297" s="8">
        <f>IF(K297&gt;0,0,J297)</f>
        <v>2979</v>
      </c>
      <c r="M297" s="13">
        <f>IF(K297=0,0,L297+J297+K297)</f>
        <v>0</v>
      </c>
    </row>
    <row r="298" spans="1:13" x14ac:dyDescent="0.25">
      <c r="A298" s="17" t="s">
        <v>13</v>
      </c>
      <c r="B298" s="26">
        <v>45059</v>
      </c>
      <c r="C298" s="14">
        <v>82109</v>
      </c>
      <c r="D298" s="10" t="s">
        <v>14</v>
      </c>
      <c r="E298" s="11" t="s">
        <v>19</v>
      </c>
      <c r="F298" s="11">
        <v>5.5</v>
      </c>
      <c r="G298" s="11">
        <v>5.5</v>
      </c>
      <c r="H298" s="12">
        <f>1925+285</f>
        <v>2210</v>
      </c>
      <c r="I298" s="12">
        <v>1925</v>
      </c>
      <c r="J298" s="12">
        <f>+H298*F298</f>
        <v>12155</v>
      </c>
      <c r="K298" s="18">
        <v>0</v>
      </c>
      <c r="L298" s="8">
        <f>IF(K298&gt;0,0,J298)</f>
        <v>12155</v>
      </c>
      <c r="M298" s="13">
        <f>IF(K298=0,0,L298+J298+K298)</f>
        <v>0</v>
      </c>
    </row>
    <row r="299" spans="1:13" x14ac:dyDescent="0.25">
      <c r="A299" s="17" t="s">
        <v>13</v>
      </c>
      <c r="B299" s="26">
        <v>45059</v>
      </c>
      <c r="C299" s="16">
        <v>82110</v>
      </c>
      <c r="D299" s="10" t="s">
        <v>14</v>
      </c>
      <c r="E299" s="11" t="s">
        <v>16</v>
      </c>
      <c r="F299" s="11">
        <v>7</v>
      </c>
      <c r="G299" s="11">
        <v>7</v>
      </c>
      <c r="H299" s="12">
        <f>1764+285</f>
        <v>2049</v>
      </c>
      <c r="I299" s="12">
        <v>1764</v>
      </c>
      <c r="J299" s="12">
        <f>+H299*F299</f>
        <v>14343</v>
      </c>
      <c r="K299" s="18">
        <v>0</v>
      </c>
      <c r="L299" s="8">
        <f>IF(K299&gt;0,0,J299)</f>
        <v>14343</v>
      </c>
      <c r="M299" s="13">
        <f>IF(K299=0,0,L299+J299+K299)</f>
        <v>0</v>
      </c>
    </row>
    <row r="300" spans="1:13" x14ac:dyDescent="0.25">
      <c r="A300" s="17" t="s">
        <v>13</v>
      </c>
      <c r="B300" s="26">
        <v>45059</v>
      </c>
      <c r="C300" s="16">
        <v>82110</v>
      </c>
      <c r="D300" s="10" t="s">
        <v>14</v>
      </c>
      <c r="E300" s="11" t="s">
        <v>17</v>
      </c>
      <c r="F300" s="11">
        <v>9</v>
      </c>
      <c r="G300" s="11">
        <v>0</v>
      </c>
      <c r="H300" s="12">
        <v>1764</v>
      </c>
      <c r="I300" s="12">
        <v>1764</v>
      </c>
      <c r="J300" s="12">
        <f>+H300*F300</f>
        <v>15876</v>
      </c>
      <c r="K300" s="18">
        <v>0</v>
      </c>
      <c r="L300" s="8">
        <f>IF(K300&gt;0,0,J300)</f>
        <v>15876</v>
      </c>
      <c r="M300" s="13">
        <f>IF(K300=0,0,L300+J300+K300)</f>
        <v>0</v>
      </c>
    </row>
    <row r="301" spans="1:13" x14ac:dyDescent="0.25">
      <c r="A301" s="17" t="s">
        <v>13</v>
      </c>
      <c r="B301" s="26">
        <v>45059</v>
      </c>
      <c r="C301" s="14">
        <v>82111</v>
      </c>
      <c r="D301" s="10" t="s">
        <v>14</v>
      </c>
      <c r="E301" s="11" t="s">
        <v>26</v>
      </c>
      <c r="F301" s="11">
        <v>12</v>
      </c>
      <c r="G301" s="11">
        <v>0</v>
      </c>
      <c r="H301" s="12">
        <v>1701</v>
      </c>
      <c r="I301" s="12">
        <v>1701</v>
      </c>
      <c r="J301" s="12">
        <f>+H301*F301</f>
        <v>20412</v>
      </c>
      <c r="K301" s="18">
        <v>0</v>
      </c>
      <c r="L301" s="8">
        <f>IF(K301&gt;0,0,J301)</f>
        <v>20412</v>
      </c>
      <c r="M301" s="13">
        <f>IF(K301=0,0,L301+J301+K301)</f>
        <v>0</v>
      </c>
    </row>
    <row r="302" spans="1:13" x14ac:dyDescent="0.25">
      <c r="A302" s="17" t="s">
        <v>13</v>
      </c>
      <c r="B302" s="26">
        <v>45059</v>
      </c>
      <c r="C302" s="14">
        <v>82111</v>
      </c>
      <c r="D302" s="10" t="s">
        <v>14</v>
      </c>
      <c r="E302" s="11" t="s">
        <v>15</v>
      </c>
      <c r="F302" s="11">
        <v>16.5</v>
      </c>
      <c r="G302" s="11">
        <v>0</v>
      </c>
      <c r="H302" s="12">
        <v>1925</v>
      </c>
      <c r="I302" s="12">
        <v>1925</v>
      </c>
      <c r="J302" s="12">
        <f>+H302*F302</f>
        <v>31762.5</v>
      </c>
      <c r="K302" s="18">
        <v>0</v>
      </c>
      <c r="L302" s="8">
        <f>IF(K302&gt;0,0,J302)</f>
        <v>31762.5</v>
      </c>
      <c r="M302" s="13">
        <f>IF(K302=0,0,L302+J302+K302)</f>
        <v>0</v>
      </c>
    </row>
    <row r="303" spans="1:13" x14ac:dyDescent="0.25">
      <c r="A303" s="17" t="s">
        <v>27</v>
      </c>
      <c r="B303" s="26">
        <v>45061</v>
      </c>
      <c r="C303" s="14">
        <v>82112</v>
      </c>
      <c r="D303" s="10" t="s">
        <v>25</v>
      </c>
      <c r="E303" s="11" t="s">
        <v>38</v>
      </c>
      <c r="F303" s="11">
        <v>17.5</v>
      </c>
      <c r="G303" s="11">
        <v>0</v>
      </c>
      <c r="H303" s="12">
        <f>40145/17.5</f>
        <v>2294</v>
      </c>
      <c r="I303" s="12">
        <v>2086</v>
      </c>
      <c r="J303" s="12">
        <f>+H303*F303</f>
        <v>40145</v>
      </c>
      <c r="K303" s="18">
        <f>+J303*0.16</f>
        <v>6423.2</v>
      </c>
      <c r="L303" s="8">
        <f>IF(K303&gt;0,0,J303)</f>
        <v>0</v>
      </c>
      <c r="M303" s="13">
        <f>IF(K303=0,0,L303+J303+K303)</f>
        <v>46568.2</v>
      </c>
    </row>
    <row r="304" spans="1:13" x14ac:dyDescent="0.25">
      <c r="A304" s="17" t="s">
        <v>13</v>
      </c>
      <c r="B304" s="26">
        <v>45061</v>
      </c>
      <c r="C304" s="14">
        <v>82165</v>
      </c>
      <c r="D304" s="10" t="s">
        <v>14</v>
      </c>
      <c r="E304" s="11" t="s">
        <v>17</v>
      </c>
      <c r="F304" s="11">
        <v>16</v>
      </c>
      <c r="G304" s="11">
        <v>0</v>
      </c>
      <c r="H304" s="12">
        <v>1764</v>
      </c>
      <c r="I304" s="12">
        <v>1764</v>
      </c>
      <c r="J304" s="12">
        <f>+H304*F304</f>
        <v>28224</v>
      </c>
      <c r="K304" s="18">
        <v>0</v>
      </c>
      <c r="L304" s="8">
        <f>IF(K304&gt;0,0,J304)</f>
        <v>28224</v>
      </c>
      <c r="M304" s="13">
        <f>IF(K304=0,0,L304+J304+K304)</f>
        <v>0</v>
      </c>
    </row>
    <row r="305" spans="1:13" x14ac:dyDescent="0.25">
      <c r="A305" s="17" t="s">
        <v>27</v>
      </c>
      <c r="B305" s="29">
        <v>45063</v>
      </c>
      <c r="C305" s="14">
        <v>82166</v>
      </c>
      <c r="D305" s="10" t="s">
        <v>18</v>
      </c>
      <c r="E305" s="11" t="s">
        <v>19</v>
      </c>
      <c r="F305" s="11">
        <v>42</v>
      </c>
      <c r="G305" s="11">
        <v>0</v>
      </c>
      <c r="H305" s="12">
        <f>93320/42</f>
        <v>2221.9047619047619</v>
      </c>
      <c r="I305" s="12">
        <v>1925</v>
      </c>
      <c r="J305" s="12">
        <f>+H305*F305</f>
        <v>93320</v>
      </c>
      <c r="K305" s="18">
        <f>+J305*0.16</f>
        <v>14931.2</v>
      </c>
      <c r="L305" s="8">
        <f>IF(K305&gt;0,0,J305)</f>
        <v>0</v>
      </c>
      <c r="M305" s="13">
        <f>IF(K305=0,0,L305+J305+K305)</f>
        <v>108251.2</v>
      </c>
    </row>
    <row r="306" spans="1:13" x14ac:dyDescent="0.25">
      <c r="A306" s="17" t="s">
        <v>13</v>
      </c>
      <c r="B306" s="29">
        <v>45063</v>
      </c>
      <c r="C306" s="14">
        <v>82169</v>
      </c>
      <c r="D306" s="10" t="s">
        <v>22</v>
      </c>
      <c r="E306" s="11" t="s">
        <v>23</v>
      </c>
      <c r="F306" s="11">
        <v>4</v>
      </c>
      <c r="G306" s="11">
        <v>0</v>
      </c>
      <c r="H306" s="12">
        <v>1517</v>
      </c>
      <c r="I306" s="12">
        <v>1517</v>
      </c>
      <c r="J306" s="12">
        <f>+H306*F306</f>
        <v>6068</v>
      </c>
      <c r="K306" s="18">
        <f>+J306*0.16</f>
        <v>970.88</v>
      </c>
      <c r="L306" s="8">
        <f>IF(K306&gt;0,0,J306)</f>
        <v>0</v>
      </c>
      <c r="M306" s="13">
        <f>IF(K306=0,0,L306+J306+K306)</f>
        <v>7038.88</v>
      </c>
    </row>
    <row r="307" spans="1:13" x14ac:dyDescent="0.25">
      <c r="A307" s="17" t="s">
        <v>13</v>
      </c>
      <c r="B307" s="29">
        <v>45063</v>
      </c>
      <c r="C307" s="14">
        <v>82169</v>
      </c>
      <c r="D307" s="10" t="s">
        <v>22</v>
      </c>
      <c r="E307" s="11" t="s">
        <v>16</v>
      </c>
      <c r="F307" s="11">
        <v>7</v>
      </c>
      <c r="G307" s="11">
        <v>7</v>
      </c>
      <c r="H307" s="12">
        <f>1727+263</f>
        <v>1990</v>
      </c>
      <c r="I307" s="12">
        <v>1727</v>
      </c>
      <c r="J307" s="12">
        <f>+H307*F307</f>
        <v>13930</v>
      </c>
      <c r="K307" s="18">
        <f>+J307*0.16</f>
        <v>2228.8000000000002</v>
      </c>
      <c r="L307" s="8">
        <f>IF(K307&gt;0,0,J307)</f>
        <v>0</v>
      </c>
      <c r="M307" s="13">
        <f>IF(K307=0,0,L307+J307+K307)</f>
        <v>16158.8</v>
      </c>
    </row>
    <row r="308" spans="1:13" x14ac:dyDescent="0.25">
      <c r="A308" s="17" t="s">
        <v>13</v>
      </c>
      <c r="B308" s="29">
        <v>45063</v>
      </c>
      <c r="C308" s="14">
        <v>82169</v>
      </c>
      <c r="D308" s="10" t="s">
        <v>22</v>
      </c>
      <c r="E308" s="11" t="s">
        <v>16</v>
      </c>
      <c r="F308" s="11">
        <v>5</v>
      </c>
      <c r="G308" s="11">
        <v>5</v>
      </c>
      <c r="H308" s="12">
        <f>1727+263</f>
        <v>1990</v>
      </c>
      <c r="I308" s="12">
        <v>1727</v>
      </c>
      <c r="J308" s="12">
        <f>+H308*F308</f>
        <v>9950</v>
      </c>
      <c r="K308" s="18">
        <f>+J308*0.16</f>
        <v>1592</v>
      </c>
      <c r="L308" s="8">
        <f>IF(K308&gt;0,0,J308)</f>
        <v>0</v>
      </c>
      <c r="M308" s="13">
        <f>IF(K308=0,0,L308+J308+K308)</f>
        <v>11542</v>
      </c>
    </row>
    <row r="309" spans="1:13" x14ac:dyDescent="0.25">
      <c r="A309" s="17" t="s">
        <v>13</v>
      </c>
      <c r="B309" s="29">
        <v>45063</v>
      </c>
      <c r="C309" s="14">
        <v>82169</v>
      </c>
      <c r="D309" s="10" t="s">
        <v>22</v>
      </c>
      <c r="E309" s="11" t="s">
        <v>23</v>
      </c>
      <c r="F309" s="11">
        <v>4</v>
      </c>
      <c r="G309" s="11">
        <v>0</v>
      </c>
      <c r="H309" s="12">
        <v>1517</v>
      </c>
      <c r="I309" s="12">
        <v>1517</v>
      </c>
      <c r="J309" s="12">
        <f>+H309*F309</f>
        <v>6068</v>
      </c>
      <c r="K309" s="18">
        <f>+J309*0.16</f>
        <v>970.88</v>
      </c>
      <c r="L309" s="8">
        <f>IF(K309&gt;0,0,J309)</f>
        <v>0</v>
      </c>
      <c r="M309" s="13">
        <f>IF(K309=0,0,L309+J309+K309)</f>
        <v>7038.88</v>
      </c>
    </row>
    <row r="310" spans="1:13" x14ac:dyDescent="0.25">
      <c r="A310" s="17" t="s">
        <v>21</v>
      </c>
      <c r="B310" s="26">
        <v>45062</v>
      </c>
      <c r="C310" s="14">
        <v>82170</v>
      </c>
      <c r="D310" s="10" t="s">
        <v>22</v>
      </c>
      <c r="E310" s="11" t="s">
        <v>17</v>
      </c>
      <c r="F310" s="11">
        <v>15</v>
      </c>
      <c r="G310" s="11">
        <v>0</v>
      </c>
      <c r="H310" s="12">
        <v>1727</v>
      </c>
      <c r="I310" s="12">
        <v>1727</v>
      </c>
      <c r="J310" s="12">
        <f>+H310*F310</f>
        <v>25905</v>
      </c>
      <c r="K310" s="18">
        <f>+J310*0.16</f>
        <v>4144.8</v>
      </c>
      <c r="L310" s="8">
        <f>IF(K310&gt;0,0,J310)</f>
        <v>0</v>
      </c>
      <c r="M310" s="13">
        <f>IF(K310=0,0,L310+J310+K310)</f>
        <v>30049.8</v>
      </c>
    </row>
    <row r="311" spans="1:13" x14ac:dyDescent="0.25">
      <c r="A311" s="17" t="s">
        <v>21</v>
      </c>
      <c r="B311" s="26">
        <v>45062</v>
      </c>
      <c r="C311" s="14">
        <v>82171</v>
      </c>
      <c r="D311" s="10" t="s">
        <v>22</v>
      </c>
      <c r="E311" s="11" t="s">
        <v>16</v>
      </c>
      <c r="F311" s="11">
        <v>14.5</v>
      </c>
      <c r="G311" s="11">
        <v>14.5</v>
      </c>
      <c r="H311" s="12">
        <v>1990</v>
      </c>
      <c r="I311" s="12">
        <v>1727</v>
      </c>
      <c r="J311" s="12">
        <f>+H311*F311</f>
        <v>28855</v>
      </c>
      <c r="K311" s="18">
        <f>+J311*0.16</f>
        <v>4616.8</v>
      </c>
      <c r="L311" s="8">
        <f>IF(K311&gt;0,0,J311)</f>
        <v>0</v>
      </c>
      <c r="M311" s="13">
        <f>IF(K311=0,0,L311+J311+K311)</f>
        <v>33471.800000000003</v>
      </c>
    </row>
    <row r="312" spans="1:13" x14ac:dyDescent="0.25">
      <c r="A312" s="17" t="s">
        <v>21</v>
      </c>
      <c r="B312" s="26">
        <v>45062</v>
      </c>
      <c r="C312" s="14">
        <v>82172</v>
      </c>
      <c r="D312" s="10" t="s">
        <v>22</v>
      </c>
      <c r="E312" s="11" t="s">
        <v>16</v>
      </c>
      <c r="F312" s="11">
        <v>3</v>
      </c>
      <c r="G312" s="11">
        <v>3</v>
      </c>
      <c r="H312" s="12">
        <v>1990</v>
      </c>
      <c r="I312" s="12">
        <v>1727</v>
      </c>
      <c r="J312" s="12">
        <f>+H312*F312</f>
        <v>5970</v>
      </c>
      <c r="K312" s="18">
        <f>+J312*0.16</f>
        <v>955.2</v>
      </c>
      <c r="L312" s="8">
        <f>IF(K312&gt;0,0,J312)</f>
        <v>0</v>
      </c>
      <c r="M312" s="13">
        <f>IF(K312=0,0,L312+J312+K312)</f>
        <v>6925.2</v>
      </c>
    </row>
    <row r="313" spans="1:13" x14ac:dyDescent="0.25">
      <c r="A313" s="17" t="s">
        <v>21</v>
      </c>
      <c r="B313" s="26">
        <v>45062</v>
      </c>
      <c r="C313" s="14">
        <v>82174</v>
      </c>
      <c r="D313" s="10" t="s">
        <v>22</v>
      </c>
      <c r="E313" s="11" t="s">
        <v>16</v>
      </c>
      <c r="F313" s="11">
        <v>12</v>
      </c>
      <c r="G313" s="11">
        <v>12</v>
      </c>
      <c r="H313" s="12">
        <v>1990</v>
      </c>
      <c r="I313" s="12">
        <v>1727</v>
      </c>
      <c r="J313" s="12">
        <f>+H313*F313</f>
        <v>23880</v>
      </c>
      <c r="K313" s="18">
        <f>+J313*0.16</f>
        <v>3820.8</v>
      </c>
      <c r="L313" s="8">
        <f>IF(K313&gt;0,0,J313)</f>
        <v>0</v>
      </c>
      <c r="M313" s="13">
        <f>IF(K313=0,0,L313+J313+K313)</f>
        <v>27700.799999999999</v>
      </c>
    </row>
    <row r="314" spans="1:13" x14ac:dyDescent="0.25">
      <c r="A314" s="17" t="s">
        <v>21</v>
      </c>
      <c r="B314" s="26">
        <v>45062</v>
      </c>
      <c r="C314" s="14">
        <v>82175</v>
      </c>
      <c r="D314" s="10" t="s">
        <v>22</v>
      </c>
      <c r="E314" s="11" t="s">
        <v>26</v>
      </c>
      <c r="F314" s="11">
        <v>4</v>
      </c>
      <c r="G314" s="11">
        <v>0</v>
      </c>
      <c r="H314" s="12">
        <v>1702</v>
      </c>
      <c r="I314" s="12">
        <v>1702</v>
      </c>
      <c r="J314" s="12">
        <f>+H314*F314</f>
        <v>6808</v>
      </c>
      <c r="K314" s="18">
        <f>+J314*0.16</f>
        <v>1089.28</v>
      </c>
      <c r="L314" s="8">
        <f>IF(K314&gt;0,0,J314)</f>
        <v>0</v>
      </c>
      <c r="M314" s="13">
        <f>IF(K314=0,0,L314+J314+K314)</f>
        <v>7897.28</v>
      </c>
    </row>
    <row r="315" spans="1:13" x14ac:dyDescent="0.25">
      <c r="A315" s="17" t="s">
        <v>21</v>
      </c>
      <c r="B315" s="26">
        <v>45062</v>
      </c>
      <c r="C315" s="14">
        <v>82180</v>
      </c>
      <c r="D315" s="10" t="s">
        <v>14</v>
      </c>
      <c r="E315" s="11" t="s">
        <v>17</v>
      </c>
      <c r="F315" s="11">
        <v>21</v>
      </c>
      <c r="G315" s="11">
        <v>0</v>
      </c>
      <c r="H315" s="12">
        <v>1764</v>
      </c>
      <c r="I315" s="12">
        <v>1764</v>
      </c>
      <c r="J315" s="12">
        <f>+H315*F315</f>
        <v>37044</v>
      </c>
      <c r="K315" s="18">
        <v>0</v>
      </c>
      <c r="L315" s="8">
        <f>IF(K315&gt;0,0,J315)</f>
        <v>37044</v>
      </c>
      <c r="M315" s="13">
        <f>IF(K315=0,0,L315+J315+K315)</f>
        <v>0</v>
      </c>
    </row>
    <row r="316" spans="1:13" x14ac:dyDescent="0.25">
      <c r="A316" s="17" t="s">
        <v>21</v>
      </c>
      <c r="B316" s="26">
        <v>45062</v>
      </c>
      <c r="C316" s="14">
        <v>82181</v>
      </c>
      <c r="D316" s="10" t="s">
        <v>14</v>
      </c>
      <c r="E316" s="11" t="s">
        <v>15</v>
      </c>
      <c r="F316" s="11">
        <v>21</v>
      </c>
      <c r="G316" s="11">
        <v>0</v>
      </c>
      <c r="H316" s="12">
        <v>2088.2399999999998</v>
      </c>
      <c r="I316" s="12">
        <v>1925</v>
      </c>
      <c r="J316" s="12">
        <f>+H316*F316</f>
        <v>43853.039999999994</v>
      </c>
      <c r="K316" s="18">
        <f>+J316*0.16</f>
        <v>7016.4863999999989</v>
      </c>
      <c r="L316" s="8">
        <f>IF(K316&gt;0,0,J316)</f>
        <v>0</v>
      </c>
      <c r="M316" s="13">
        <f>IF(K316=0,0,L316+J316+K316)</f>
        <v>50869.526399999995</v>
      </c>
    </row>
    <row r="317" spans="1:13" x14ac:dyDescent="0.25">
      <c r="A317" s="17" t="s">
        <v>21</v>
      </c>
      <c r="B317" s="26">
        <v>45062</v>
      </c>
      <c r="C317" s="14">
        <v>82183</v>
      </c>
      <c r="D317" s="10" t="s">
        <v>14</v>
      </c>
      <c r="E317" s="11" t="s">
        <v>15</v>
      </c>
      <c r="F317" s="11">
        <v>7.5</v>
      </c>
      <c r="G317" s="11">
        <v>0</v>
      </c>
      <c r="H317" s="12">
        <v>2088.2399999999998</v>
      </c>
      <c r="I317" s="12">
        <v>1925</v>
      </c>
      <c r="J317" s="12">
        <f>+H317*F317</f>
        <v>15661.8</v>
      </c>
      <c r="K317" s="18">
        <f>+J317*0.16</f>
        <v>2505.8879999999999</v>
      </c>
      <c r="L317" s="8">
        <f>IF(K317&gt;0,0,J317)</f>
        <v>0</v>
      </c>
      <c r="M317" s="13">
        <f>IF(K317=0,0,L317+J317+K317)</f>
        <v>18167.687999999998</v>
      </c>
    </row>
    <row r="318" spans="1:13" x14ac:dyDescent="0.25">
      <c r="A318" s="17" t="s">
        <v>21</v>
      </c>
      <c r="B318" s="26">
        <v>45062</v>
      </c>
      <c r="C318" s="14">
        <v>82184</v>
      </c>
      <c r="D318" s="10" t="s">
        <v>14</v>
      </c>
      <c r="E318" s="11" t="s">
        <v>15</v>
      </c>
      <c r="F318" s="11">
        <v>9</v>
      </c>
      <c r="G318" s="11">
        <v>0</v>
      </c>
      <c r="H318" s="12">
        <v>1925</v>
      </c>
      <c r="I318" s="12">
        <v>1925</v>
      </c>
      <c r="J318" s="12">
        <f>+H318*F318</f>
        <v>17325</v>
      </c>
      <c r="K318" s="18">
        <v>0</v>
      </c>
      <c r="L318" s="8">
        <f>IF(K318&gt;0,0,J318)</f>
        <v>17325</v>
      </c>
      <c r="M318" s="13">
        <f>IF(K318=0,0,L318+J318+K318)</f>
        <v>0</v>
      </c>
    </row>
    <row r="319" spans="1:13" x14ac:dyDescent="0.25">
      <c r="A319" s="17" t="s">
        <v>13</v>
      </c>
      <c r="B319" s="29">
        <v>45063</v>
      </c>
      <c r="C319" s="14">
        <v>82185</v>
      </c>
      <c r="D319" s="10" t="s">
        <v>14</v>
      </c>
      <c r="E319" s="11" t="s">
        <v>17</v>
      </c>
      <c r="F319" s="11">
        <v>5.5</v>
      </c>
      <c r="G319" s="11">
        <v>0</v>
      </c>
      <c r="H319" s="12">
        <v>1764</v>
      </c>
      <c r="I319" s="12">
        <v>1764</v>
      </c>
      <c r="J319" s="12">
        <f>+H319*F319</f>
        <v>9702</v>
      </c>
      <c r="K319" s="18">
        <f>+J319*0.16</f>
        <v>1552.32</v>
      </c>
      <c r="L319" s="8">
        <f>IF(K319&gt;0,0,J319)</f>
        <v>0</v>
      </c>
      <c r="M319" s="13">
        <f>IF(K319=0,0,L319+J319+K319)</f>
        <v>11254.32</v>
      </c>
    </row>
    <row r="320" spans="1:13" x14ac:dyDescent="0.25">
      <c r="A320" s="17" t="s">
        <v>21</v>
      </c>
      <c r="B320" s="26">
        <v>45062</v>
      </c>
      <c r="C320" s="14">
        <v>82186</v>
      </c>
      <c r="D320" s="10" t="s">
        <v>14</v>
      </c>
      <c r="E320" s="11" t="s">
        <v>26</v>
      </c>
      <c r="F320" s="11">
        <v>5</v>
      </c>
      <c r="G320" s="11">
        <v>0</v>
      </c>
      <c r="H320" s="12">
        <v>1875</v>
      </c>
      <c r="I320" s="12">
        <v>1701</v>
      </c>
      <c r="J320" s="12">
        <f>+H320*F320</f>
        <v>9375</v>
      </c>
      <c r="K320" s="18">
        <f>+J320*0.16</f>
        <v>1500</v>
      </c>
      <c r="L320" s="8">
        <f>IF(K320&gt;0,0,J320)</f>
        <v>0</v>
      </c>
      <c r="M320" s="13">
        <f>IF(K320=0,0,L320+J320+K320)</f>
        <v>10875</v>
      </c>
    </row>
    <row r="321" spans="1:13" x14ac:dyDescent="0.25">
      <c r="A321" s="17" t="s">
        <v>21</v>
      </c>
      <c r="B321" s="26">
        <v>45062</v>
      </c>
      <c r="C321" s="14">
        <v>82187</v>
      </c>
      <c r="D321" s="10" t="s">
        <v>14</v>
      </c>
      <c r="E321" s="11" t="s">
        <v>29</v>
      </c>
      <c r="F321" s="11">
        <v>5</v>
      </c>
      <c r="G321" s="11">
        <v>0</v>
      </c>
      <c r="H321" s="12">
        <v>2086</v>
      </c>
      <c r="I321" s="12">
        <v>2086</v>
      </c>
      <c r="J321" s="12">
        <f>+H321*F321</f>
        <v>10430</v>
      </c>
      <c r="K321" s="18">
        <v>0</v>
      </c>
      <c r="L321" s="8">
        <f>IF(K321&gt;0,0,J321)</f>
        <v>10430</v>
      </c>
      <c r="M321" s="13">
        <f>IF(K321=0,0,L321+J321+K321)</f>
        <v>0</v>
      </c>
    </row>
    <row r="322" spans="1:13" x14ac:dyDescent="0.25">
      <c r="A322" s="17" t="s">
        <v>27</v>
      </c>
      <c r="B322" s="29">
        <v>45063</v>
      </c>
      <c r="C322" s="14">
        <v>82188</v>
      </c>
      <c r="D322" s="10" t="s">
        <v>14</v>
      </c>
      <c r="E322" s="11" t="s">
        <v>16</v>
      </c>
      <c r="F322" s="11">
        <v>4.5</v>
      </c>
      <c r="G322" s="11">
        <v>4.5</v>
      </c>
      <c r="H322" s="12">
        <v>2049</v>
      </c>
      <c r="I322" s="12">
        <v>2049</v>
      </c>
      <c r="J322" s="12">
        <f>+H322*F322</f>
        <v>9220.5</v>
      </c>
      <c r="K322" s="18">
        <v>0</v>
      </c>
      <c r="L322" s="8">
        <f>IF(K322&gt;0,0,J322)</f>
        <v>9220.5</v>
      </c>
      <c r="M322" s="13">
        <f>IF(K322=0,0,L322+J322+K322)</f>
        <v>0</v>
      </c>
    </row>
    <row r="323" spans="1:13" x14ac:dyDescent="0.25">
      <c r="A323" s="17" t="s">
        <v>13</v>
      </c>
      <c r="B323" s="26">
        <v>45061</v>
      </c>
      <c r="C323" s="14">
        <v>82190</v>
      </c>
      <c r="D323" s="10" t="s">
        <v>14</v>
      </c>
      <c r="E323" s="11" t="s">
        <v>17</v>
      </c>
      <c r="F323" s="11">
        <v>3</v>
      </c>
      <c r="G323" s="11">
        <v>0</v>
      </c>
      <c r="H323" s="12">
        <f>5700/F323</f>
        <v>1900</v>
      </c>
      <c r="I323" s="12">
        <v>1764</v>
      </c>
      <c r="J323" s="12">
        <f>+H323*F323</f>
        <v>5700</v>
      </c>
      <c r="K323" s="18">
        <f>+J323*0.16</f>
        <v>912</v>
      </c>
      <c r="L323" s="8">
        <f>IF(K323&gt;0,0,J323)</f>
        <v>0</v>
      </c>
      <c r="M323" s="13">
        <f>IF(K323=0,0,L323+J323+K323)</f>
        <v>6612</v>
      </c>
    </row>
    <row r="324" spans="1:13" x14ac:dyDescent="0.25">
      <c r="A324" s="17" t="s">
        <v>13</v>
      </c>
      <c r="B324" s="26">
        <v>45061</v>
      </c>
      <c r="C324" s="14">
        <v>82192</v>
      </c>
      <c r="D324" s="10" t="s">
        <v>14</v>
      </c>
      <c r="E324" s="11" t="s">
        <v>15</v>
      </c>
      <c r="F324" s="11">
        <v>18.5</v>
      </c>
      <c r="G324" s="11">
        <v>0</v>
      </c>
      <c r="H324" s="12">
        <f>38128.5/F324</f>
        <v>2061</v>
      </c>
      <c r="I324" s="12">
        <v>1925</v>
      </c>
      <c r="J324" s="12">
        <f>+H324*F324</f>
        <v>38128.5</v>
      </c>
      <c r="K324" s="18">
        <f>+J324*0.16</f>
        <v>6100.56</v>
      </c>
      <c r="L324" s="8">
        <f>IF(K324&gt;0,0,J324)</f>
        <v>0</v>
      </c>
      <c r="M324" s="13">
        <f>IF(K324=0,0,L324+J324+K324)</f>
        <v>44229.06</v>
      </c>
    </row>
    <row r="325" spans="1:13" x14ac:dyDescent="0.25">
      <c r="A325" s="17" t="s">
        <v>13</v>
      </c>
      <c r="B325" s="26">
        <v>45061</v>
      </c>
      <c r="C325" s="14">
        <v>82193</v>
      </c>
      <c r="D325" s="10" t="s">
        <v>14</v>
      </c>
      <c r="E325" s="11" t="s">
        <v>23</v>
      </c>
      <c r="F325" s="11">
        <v>7</v>
      </c>
      <c r="G325" s="11">
        <v>0</v>
      </c>
      <c r="H325" s="12">
        <f>11900/F325</f>
        <v>1700</v>
      </c>
      <c r="I325" s="12">
        <v>1555</v>
      </c>
      <c r="J325" s="12">
        <f>+H325*F325</f>
        <v>11900</v>
      </c>
      <c r="K325" s="18">
        <f>+J325*0.16</f>
        <v>1904</v>
      </c>
      <c r="L325" s="8">
        <f>IF(K325&gt;0,0,J325)</f>
        <v>0</v>
      </c>
      <c r="M325" s="13">
        <f>IF(K325=0,0,L325+J325+K325)</f>
        <v>13804</v>
      </c>
    </row>
    <row r="326" spans="1:13" x14ac:dyDescent="0.25">
      <c r="A326" s="17" t="s">
        <v>13</v>
      </c>
      <c r="B326" s="26">
        <v>45061</v>
      </c>
      <c r="C326" s="14">
        <v>82194</v>
      </c>
      <c r="D326" s="10" t="s">
        <v>14</v>
      </c>
      <c r="E326" s="11" t="s">
        <v>26</v>
      </c>
      <c r="F326" s="11">
        <v>14</v>
      </c>
      <c r="G326" s="11">
        <v>0</v>
      </c>
      <c r="H326" s="12">
        <v>1701</v>
      </c>
      <c r="I326" s="12">
        <v>1701</v>
      </c>
      <c r="J326" s="12">
        <f>+H326*F326</f>
        <v>23814</v>
      </c>
      <c r="K326" s="18">
        <v>0</v>
      </c>
      <c r="L326" s="8">
        <f>IF(K326&gt;0,0,J326)</f>
        <v>23814</v>
      </c>
      <c r="M326" s="13">
        <f>IF(K326=0,0,L326+J326+K326)</f>
        <v>0</v>
      </c>
    </row>
    <row r="327" spans="1:13" x14ac:dyDescent="0.25">
      <c r="A327" s="17" t="s">
        <v>27</v>
      </c>
      <c r="B327" s="29">
        <v>45063</v>
      </c>
      <c r="C327" s="14">
        <v>82239</v>
      </c>
      <c r="D327" s="10" t="s">
        <v>14</v>
      </c>
      <c r="E327" s="11" t="s">
        <v>26</v>
      </c>
      <c r="F327" s="11">
        <v>5</v>
      </c>
      <c r="G327" s="11">
        <v>0</v>
      </c>
      <c r="H327" s="12">
        <v>1701</v>
      </c>
      <c r="I327" s="12">
        <v>1701</v>
      </c>
      <c r="J327" s="12">
        <f>+H327*F327</f>
        <v>8505</v>
      </c>
      <c r="K327" s="18">
        <f>+J327*0.16</f>
        <v>1360.8</v>
      </c>
      <c r="L327" s="8">
        <f>IF(K327&gt;0,0,J327)</f>
        <v>0</v>
      </c>
      <c r="M327" s="13">
        <f>IF(K327=0,0,L327+J327+K327)</f>
        <v>9865.7999999999993</v>
      </c>
    </row>
    <row r="328" spans="1:13" x14ac:dyDescent="0.25">
      <c r="A328" s="17" t="s">
        <v>27</v>
      </c>
      <c r="B328" s="29">
        <v>45064</v>
      </c>
      <c r="C328" s="14">
        <v>82240</v>
      </c>
      <c r="D328" s="10" t="s">
        <v>14</v>
      </c>
      <c r="E328" s="11" t="s">
        <v>17</v>
      </c>
      <c r="F328" s="11">
        <v>6</v>
      </c>
      <c r="G328" s="11">
        <v>0</v>
      </c>
      <c r="H328" s="12">
        <v>1764</v>
      </c>
      <c r="I328" s="12">
        <v>1764</v>
      </c>
      <c r="J328" s="12">
        <f>+H328*F328</f>
        <v>10584</v>
      </c>
      <c r="K328" s="18">
        <f>+J328*0.16</f>
        <v>1693.44</v>
      </c>
      <c r="L328" s="8">
        <f>IF(K328&gt;0,0,J328)</f>
        <v>0</v>
      </c>
      <c r="M328" s="13">
        <f>IF(K328=0,0,L328+J328+K328)</f>
        <v>12277.44</v>
      </c>
    </row>
    <row r="329" spans="1:13" x14ac:dyDescent="0.25">
      <c r="A329" s="17" t="s">
        <v>13</v>
      </c>
      <c r="B329" s="31">
        <v>45071</v>
      </c>
      <c r="C329" s="14">
        <v>82242</v>
      </c>
      <c r="D329" s="10" t="s">
        <v>22</v>
      </c>
      <c r="E329" s="11" t="s">
        <v>16</v>
      </c>
      <c r="F329" s="11">
        <v>6</v>
      </c>
      <c r="G329" s="11">
        <v>6</v>
      </c>
      <c r="H329" s="12">
        <f>1727+263</f>
        <v>1990</v>
      </c>
      <c r="I329" s="12">
        <v>1727</v>
      </c>
      <c r="J329" s="12">
        <f>+H329*F329</f>
        <v>11940</v>
      </c>
      <c r="K329" s="18">
        <f>+J329*0.16</f>
        <v>1910.4</v>
      </c>
      <c r="L329" s="8">
        <f>IF(K329&gt;0,0,J329)</f>
        <v>0</v>
      </c>
      <c r="M329" s="13">
        <f>IF(K329=0,0,L329+J329+K329)</f>
        <v>13850.4</v>
      </c>
    </row>
    <row r="330" spans="1:13" x14ac:dyDescent="0.25">
      <c r="A330" s="17" t="s">
        <v>13</v>
      </c>
      <c r="B330" s="31">
        <v>45075</v>
      </c>
      <c r="C330" s="14">
        <v>82243</v>
      </c>
      <c r="D330" s="10" t="s">
        <v>22</v>
      </c>
      <c r="E330" s="11" t="s">
        <v>17</v>
      </c>
      <c r="F330" s="11">
        <v>4</v>
      </c>
      <c r="G330" s="11">
        <v>0</v>
      </c>
      <c r="H330" s="12">
        <v>1727</v>
      </c>
      <c r="I330" s="12">
        <v>1727</v>
      </c>
      <c r="J330" s="12">
        <f>+H330*F330</f>
        <v>6908</v>
      </c>
      <c r="K330" s="18">
        <f>+J330*0.16</f>
        <v>1105.28</v>
      </c>
      <c r="L330" s="8">
        <f>IF(K330&gt;0,0,J330)</f>
        <v>0</v>
      </c>
      <c r="M330" s="13">
        <f>IF(K330=0,0,L330+J330+K330)</f>
        <v>8013.28</v>
      </c>
    </row>
    <row r="331" spans="1:13" x14ac:dyDescent="0.25">
      <c r="A331" s="17" t="s">
        <v>27</v>
      </c>
      <c r="B331" s="29">
        <v>45063</v>
      </c>
      <c r="C331" s="14">
        <v>82244</v>
      </c>
      <c r="D331" s="10" t="s">
        <v>22</v>
      </c>
      <c r="E331" s="11" t="s">
        <v>23</v>
      </c>
      <c r="F331" s="11">
        <v>4</v>
      </c>
      <c r="G331" s="11">
        <v>0</v>
      </c>
      <c r="H331" s="12">
        <v>1517</v>
      </c>
      <c r="I331" s="12">
        <v>1517</v>
      </c>
      <c r="J331" s="12">
        <f>+H331*F331</f>
        <v>6068</v>
      </c>
      <c r="K331" s="18">
        <f>+J331*0.16</f>
        <v>970.88</v>
      </c>
      <c r="L331" s="8">
        <f>IF(K331&gt;0,0,J331)</f>
        <v>0</v>
      </c>
      <c r="M331" s="13">
        <f>IF(K331=0,0,L331+J331+K331)</f>
        <v>7038.88</v>
      </c>
    </row>
    <row r="332" spans="1:13" x14ac:dyDescent="0.25">
      <c r="A332" s="17" t="s">
        <v>27</v>
      </c>
      <c r="B332" s="29">
        <v>45063</v>
      </c>
      <c r="C332" s="14">
        <v>82245</v>
      </c>
      <c r="D332" s="10" t="s">
        <v>22</v>
      </c>
      <c r="E332" s="11" t="s">
        <v>23</v>
      </c>
      <c r="F332" s="11">
        <v>5</v>
      </c>
      <c r="G332" s="11">
        <v>0</v>
      </c>
      <c r="H332" s="12">
        <v>1517</v>
      </c>
      <c r="I332" s="12">
        <v>1517</v>
      </c>
      <c r="J332" s="12">
        <f>+H332*F332</f>
        <v>7585</v>
      </c>
      <c r="K332" s="18">
        <f>+J332*0.16</f>
        <v>1213.6000000000001</v>
      </c>
      <c r="L332" s="8">
        <f>IF(K332&gt;0,0,J332)</f>
        <v>0</v>
      </c>
      <c r="M332" s="13">
        <f>IF(K332=0,0,L332+J332+K332)</f>
        <v>8798.6</v>
      </c>
    </row>
    <row r="333" spans="1:13" x14ac:dyDescent="0.25">
      <c r="A333" s="17" t="s">
        <v>27</v>
      </c>
      <c r="B333" s="29">
        <v>45063</v>
      </c>
      <c r="C333" s="14">
        <v>82246</v>
      </c>
      <c r="D333" s="10" t="s">
        <v>22</v>
      </c>
      <c r="E333" s="11" t="s">
        <v>17</v>
      </c>
      <c r="F333" s="11">
        <v>9.5</v>
      </c>
      <c r="G333" s="11">
        <v>0</v>
      </c>
      <c r="H333" s="12">
        <v>1727</v>
      </c>
      <c r="I333" s="12">
        <v>1727</v>
      </c>
      <c r="J333" s="12">
        <f>+H333*F333</f>
        <v>16406.5</v>
      </c>
      <c r="K333" s="18">
        <f>+J333*0.16</f>
        <v>2625.04</v>
      </c>
      <c r="L333" s="8">
        <f>IF(K333&gt;0,0,J333)</f>
        <v>0</v>
      </c>
      <c r="M333" s="13">
        <f>IF(K333=0,0,L333+J333+K333)</f>
        <v>19031.54</v>
      </c>
    </row>
    <row r="334" spans="1:13" x14ac:dyDescent="0.25">
      <c r="A334" s="17" t="s">
        <v>27</v>
      </c>
      <c r="B334" s="29">
        <v>45064</v>
      </c>
      <c r="C334" s="14">
        <v>82247</v>
      </c>
      <c r="D334" s="10" t="s">
        <v>22</v>
      </c>
      <c r="E334" s="11" t="s">
        <v>26</v>
      </c>
      <c r="F334" s="11">
        <v>4</v>
      </c>
      <c r="G334" s="11">
        <v>0</v>
      </c>
      <c r="H334" s="12">
        <v>1702</v>
      </c>
      <c r="I334" s="12">
        <v>1702</v>
      </c>
      <c r="J334" s="12">
        <f>+H334*F334</f>
        <v>6808</v>
      </c>
      <c r="K334" s="18">
        <f>+J334*0.16</f>
        <v>1089.28</v>
      </c>
      <c r="L334" s="8">
        <f>IF(K334&gt;0,0,J334)</f>
        <v>0</v>
      </c>
      <c r="M334" s="13">
        <f>IF(K334=0,0,L334+J334+K334)</f>
        <v>7897.28</v>
      </c>
    </row>
    <row r="335" spans="1:13" x14ac:dyDescent="0.25">
      <c r="A335" s="17" t="s">
        <v>27</v>
      </c>
      <c r="B335" s="29">
        <v>45063</v>
      </c>
      <c r="C335" s="14">
        <v>82248</v>
      </c>
      <c r="D335" s="10" t="s">
        <v>14</v>
      </c>
      <c r="E335" s="11" t="s">
        <v>17</v>
      </c>
      <c r="F335" s="11">
        <v>4</v>
      </c>
      <c r="G335" s="11">
        <v>0</v>
      </c>
      <c r="H335" s="12">
        <v>1942</v>
      </c>
      <c r="I335" s="12">
        <v>1764</v>
      </c>
      <c r="J335" s="12">
        <f>+H335*F335</f>
        <v>7768</v>
      </c>
      <c r="K335" s="18">
        <f>+J335*0.16</f>
        <v>1242.8800000000001</v>
      </c>
      <c r="L335" s="8">
        <f>IF(K335&gt;0,0,J335)</f>
        <v>0</v>
      </c>
      <c r="M335" s="13">
        <f>IF(K335=0,0,L335+J335+K335)</f>
        <v>9010.880000000001</v>
      </c>
    </row>
    <row r="336" spans="1:13" x14ac:dyDescent="0.25">
      <c r="A336" s="17" t="s">
        <v>27</v>
      </c>
      <c r="B336" s="29">
        <v>45063</v>
      </c>
      <c r="C336" s="14">
        <v>82249</v>
      </c>
      <c r="D336" s="10" t="s">
        <v>14</v>
      </c>
      <c r="E336" s="11" t="s">
        <v>17</v>
      </c>
      <c r="F336" s="11">
        <v>5</v>
      </c>
      <c r="G336" s="11">
        <v>0</v>
      </c>
      <c r="H336" s="12">
        <v>1942</v>
      </c>
      <c r="I336" s="12">
        <v>1764</v>
      </c>
      <c r="J336" s="12">
        <f>+H336*F336</f>
        <v>9710</v>
      </c>
      <c r="K336" s="18">
        <f>+J336*0.16</f>
        <v>1553.6000000000001</v>
      </c>
      <c r="L336" s="8">
        <f>IF(K336&gt;0,0,J336)</f>
        <v>0</v>
      </c>
      <c r="M336" s="13">
        <f>IF(K336=0,0,L336+J336+K336)</f>
        <v>11263.6</v>
      </c>
    </row>
    <row r="337" spans="1:13" x14ac:dyDescent="0.25">
      <c r="A337" s="17" t="s">
        <v>27</v>
      </c>
      <c r="B337" s="29">
        <v>45063</v>
      </c>
      <c r="C337" s="14">
        <v>82250</v>
      </c>
      <c r="D337" s="10" t="s">
        <v>14</v>
      </c>
      <c r="E337" s="11" t="s">
        <v>17</v>
      </c>
      <c r="F337" s="11">
        <v>4</v>
      </c>
      <c r="G337" s="11">
        <v>0</v>
      </c>
      <c r="H337" s="12">
        <v>1764</v>
      </c>
      <c r="I337" s="12">
        <v>1764</v>
      </c>
      <c r="J337" s="12">
        <f>+H337*F337</f>
        <v>7056</v>
      </c>
      <c r="K337" s="18">
        <v>0</v>
      </c>
      <c r="L337" s="8">
        <f>IF(K337&gt;0,0,J337)</f>
        <v>7056</v>
      </c>
      <c r="M337" s="13">
        <f>IF(K337=0,0,L337+J337+K337)</f>
        <v>0</v>
      </c>
    </row>
    <row r="338" spans="1:13" x14ac:dyDescent="0.25">
      <c r="A338" s="17" t="s">
        <v>27</v>
      </c>
      <c r="B338" s="29">
        <v>45063</v>
      </c>
      <c r="C338" s="14">
        <v>82253</v>
      </c>
      <c r="D338" s="10" t="s">
        <v>14</v>
      </c>
      <c r="E338" s="11" t="s">
        <v>15</v>
      </c>
      <c r="F338" s="11">
        <v>7</v>
      </c>
      <c r="G338" s="11">
        <v>0</v>
      </c>
      <c r="H338" s="12">
        <v>2085</v>
      </c>
      <c r="I338" s="12">
        <v>1925</v>
      </c>
      <c r="J338" s="12">
        <f>+H338*F338</f>
        <v>14595</v>
      </c>
      <c r="K338" s="18">
        <f>+J338*0.16</f>
        <v>2335.2000000000003</v>
      </c>
      <c r="L338" s="8">
        <f>IF(K338&gt;0,0,J338)</f>
        <v>0</v>
      </c>
      <c r="M338" s="13">
        <f>IF(K338=0,0,L338+J338+K338)</f>
        <v>16930.2</v>
      </c>
    </row>
    <row r="339" spans="1:13" x14ac:dyDescent="0.25">
      <c r="A339" s="17" t="s">
        <v>21</v>
      </c>
      <c r="B339" s="29">
        <v>45064</v>
      </c>
      <c r="C339" s="14">
        <v>82254</v>
      </c>
      <c r="D339" s="10" t="s">
        <v>14</v>
      </c>
      <c r="E339" s="11" t="s">
        <v>15</v>
      </c>
      <c r="F339" s="11">
        <v>7</v>
      </c>
      <c r="G339" s="11">
        <v>0</v>
      </c>
      <c r="H339" s="12">
        <v>2085</v>
      </c>
      <c r="I339" s="12">
        <v>1925</v>
      </c>
      <c r="J339" s="12">
        <f>+H339*F339</f>
        <v>14595</v>
      </c>
      <c r="K339" s="18">
        <f>+J339*0.16</f>
        <v>2335.2000000000003</v>
      </c>
      <c r="L339" s="8">
        <f>IF(K339&gt;0,0,J339)</f>
        <v>0</v>
      </c>
      <c r="M339" s="13">
        <f>IF(K339=0,0,L339+J339+K339)</f>
        <v>16930.2</v>
      </c>
    </row>
    <row r="340" spans="1:13" x14ac:dyDescent="0.25">
      <c r="A340" s="17" t="s">
        <v>27</v>
      </c>
      <c r="B340" s="29">
        <v>45063</v>
      </c>
      <c r="C340" s="14">
        <v>82255</v>
      </c>
      <c r="D340" s="10" t="s">
        <v>14</v>
      </c>
      <c r="E340" s="11" t="s">
        <v>15</v>
      </c>
      <c r="F340" s="11">
        <v>7</v>
      </c>
      <c r="G340" s="11">
        <v>0</v>
      </c>
      <c r="H340" s="12">
        <v>2085</v>
      </c>
      <c r="I340" s="12">
        <v>1925</v>
      </c>
      <c r="J340" s="12">
        <f>+H340*F340</f>
        <v>14595</v>
      </c>
      <c r="K340" s="18">
        <f>+J340*0.16</f>
        <v>2335.2000000000003</v>
      </c>
      <c r="L340" s="8">
        <f>IF(K340&gt;0,0,J340)</f>
        <v>0</v>
      </c>
      <c r="M340" s="13">
        <f>IF(K340=0,0,L340+J340+K340)</f>
        <v>16930.2</v>
      </c>
    </row>
    <row r="341" spans="1:13" x14ac:dyDescent="0.25">
      <c r="A341" s="17" t="s">
        <v>13</v>
      </c>
      <c r="B341" s="29">
        <v>45063</v>
      </c>
      <c r="C341" s="14">
        <v>82256</v>
      </c>
      <c r="D341" s="10" t="s">
        <v>14</v>
      </c>
      <c r="E341" s="11" t="s">
        <v>33</v>
      </c>
      <c r="F341" s="11">
        <v>9</v>
      </c>
      <c r="G341" s="11">
        <v>0</v>
      </c>
      <c r="H341" s="12">
        <v>1929</v>
      </c>
      <c r="I341" s="12">
        <v>1829</v>
      </c>
      <c r="J341" s="12">
        <f>+H341*F341</f>
        <v>17361</v>
      </c>
      <c r="K341" s="18">
        <v>0</v>
      </c>
      <c r="L341" s="8">
        <f>IF(K341&gt;0,0,J341)</f>
        <v>17361</v>
      </c>
      <c r="M341" s="13">
        <f>IF(K341=0,0,L341+J341+K341)</f>
        <v>0</v>
      </c>
    </row>
    <row r="342" spans="1:13" x14ac:dyDescent="0.25">
      <c r="A342" s="17" t="s">
        <v>27</v>
      </c>
      <c r="B342" s="29">
        <v>45063</v>
      </c>
      <c r="C342" s="14">
        <v>82257</v>
      </c>
      <c r="D342" s="10" t="s">
        <v>14</v>
      </c>
      <c r="E342" s="11" t="s">
        <v>36</v>
      </c>
      <c r="F342" s="11">
        <v>6</v>
      </c>
      <c r="G342" s="11">
        <v>0</v>
      </c>
      <c r="H342" s="12">
        <v>1764</v>
      </c>
      <c r="I342" s="12">
        <v>1764</v>
      </c>
      <c r="J342" s="12">
        <f>+H342*F342</f>
        <v>10584</v>
      </c>
      <c r="K342" s="18">
        <f>+J342*0.16</f>
        <v>1693.44</v>
      </c>
      <c r="L342" s="8">
        <f>IF(K342&gt;0,0,J342)</f>
        <v>0</v>
      </c>
      <c r="M342" s="13">
        <f>IF(K342=0,0,L342+J342+K342)</f>
        <v>12277.44</v>
      </c>
    </row>
    <row r="343" spans="1:13" x14ac:dyDescent="0.25">
      <c r="A343" s="17" t="s">
        <v>21</v>
      </c>
      <c r="B343" s="26">
        <v>45062</v>
      </c>
      <c r="C343" s="14">
        <v>82258</v>
      </c>
      <c r="D343" s="10" t="s">
        <v>14</v>
      </c>
      <c r="E343" s="11" t="s">
        <v>15</v>
      </c>
      <c r="F343" s="11">
        <v>7</v>
      </c>
      <c r="G343" s="11">
        <v>0</v>
      </c>
      <c r="H343" s="12">
        <v>2085</v>
      </c>
      <c r="I343" s="12">
        <v>1925</v>
      </c>
      <c r="J343" s="12">
        <f>+H343*F343</f>
        <v>14595</v>
      </c>
      <c r="K343" s="18">
        <f>+J343*0.16</f>
        <v>2335.2000000000003</v>
      </c>
      <c r="L343" s="8">
        <f>IF(K343&gt;0,0,J343)</f>
        <v>0</v>
      </c>
      <c r="M343" s="13">
        <f>IF(K343=0,0,L343+J343+K343)</f>
        <v>16930.2</v>
      </c>
    </row>
    <row r="344" spans="1:13" x14ac:dyDescent="0.25">
      <c r="A344" s="17" t="s">
        <v>13</v>
      </c>
      <c r="B344" s="26">
        <v>45062</v>
      </c>
      <c r="C344" s="14">
        <v>82259</v>
      </c>
      <c r="D344" s="10" t="s">
        <v>14</v>
      </c>
      <c r="E344" s="11" t="s">
        <v>16</v>
      </c>
      <c r="F344" s="11">
        <v>13</v>
      </c>
      <c r="G344" s="11">
        <v>13</v>
      </c>
      <c r="H344" s="12">
        <f>27482/F344</f>
        <v>2114</v>
      </c>
      <c r="I344" s="12">
        <v>1764</v>
      </c>
      <c r="J344" s="12">
        <f>+H344*F344</f>
        <v>27482</v>
      </c>
      <c r="K344" s="18">
        <f>+J344*0.16</f>
        <v>4397.12</v>
      </c>
      <c r="L344" s="8">
        <f>IF(K344&gt;0,0,J344)</f>
        <v>0</v>
      </c>
      <c r="M344" s="13">
        <f>IF(K344=0,0,L344+J344+K344)</f>
        <v>31879.119999999999</v>
      </c>
    </row>
    <row r="345" spans="1:13" x14ac:dyDescent="0.25">
      <c r="A345" s="17" t="s">
        <v>13</v>
      </c>
      <c r="B345" s="26">
        <v>45062</v>
      </c>
      <c r="C345" s="14">
        <v>82260</v>
      </c>
      <c r="D345" s="10" t="s">
        <v>14</v>
      </c>
      <c r="E345" s="11" t="s">
        <v>26</v>
      </c>
      <c r="F345" s="11">
        <v>10.5</v>
      </c>
      <c r="G345" s="11">
        <v>0</v>
      </c>
      <c r="H345" s="12">
        <v>1701</v>
      </c>
      <c r="I345" s="12">
        <v>1701</v>
      </c>
      <c r="J345" s="12">
        <f>+H345*F345</f>
        <v>17860.5</v>
      </c>
      <c r="K345" s="18">
        <v>0</v>
      </c>
      <c r="L345" s="8">
        <f>IF(K345&gt;0,0,J345)</f>
        <v>17860.5</v>
      </c>
      <c r="M345" s="13">
        <f>IF(K345=0,0,L345+J345+K345)</f>
        <v>0</v>
      </c>
    </row>
    <row r="346" spans="1:13" x14ac:dyDescent="0.25">
      <c r="A346" s="17" t="s">
        <v>13</v>
      </c>
      <c r="B346" s="26">
        <v>45062</v>
      </c>
      <c r="C346" s="14">
        <v>82261</v>
      </c>
      <c r="D346" s="10" t="s">
        <v>14</v>
      </c>
      <c r="E346" s="11" t="s">
        <v>35</v>
      </c>
      <c r="F346" s="11">
        <v>6</v>
      </c>
      <c r="G346" s="11">
        <v>6</v>
      </c>
      <c r="H346" s="12">
        <f>13860/F346</f>
        <v>2310</v>
      </c>
      <c r="I346" s="12">
        <v>1925</v>
      </c>
      <c r="J346" s="12">
        <f>+H346*F346</f>
        <v>13860</v>
      </c>
      <c r="K346" s="18">
        <v>0</v>
      </c>
      <c r="L346" s="8">
        <f>IF(K346&gt;0,0,J346)</f>
        <v>13860</v>
      </c>
      <c r="M346" s="13">
        <f>IF(K346=0,0,L346+J346+K346)</f>
        <v>0</v>
      </c>
    </row>
    <row r="347" spans="1:13" x14ac:dyDescent="0.25">
      <c r="A347" s="17" t="s">
        <v>13</v>
      </c>
      <c r="B347" s="26">
        <v>45062</v>
      </c>
      <c r="C347" s="14">
        <v>82262</v>
      </c>
      <c r="D347" s="10" t="s">
        <v>14</v>
      </c>
      <c r="E347" s="11" t="s">
        <v>17</v>
      </c>
      <c r="F347" s="11">
        <v>3</v>
      </c>
      <c r="G347" s="11">
        <v>0</v>
      </c>
      <c r="H347" s="12">
        <v>1764</v>
      </c>
      <c r="I347" s="12">
        <v>1764</v>
      </c>
      <c r="J347" s="12">
        <f>+H347*F347</f>
        <v>5292</v>
      </c>
      <c r="K347" s="18">
        <v>0</v>
      </c>
      <c r="L347" s="8">
        <f>IF(K347&gt;0,0,J347)</f>
        <v>5292</v>
      </c>
      <c r="M347" s="13">
        <f>IF(K347=0,0,L347+J347+K347)</f>
        <v>0</v>
      </c>
    </row>
    <row r="348" spans="1:13" x14ac:dyDescent="0.25">
      <c r="A348" s="17" t="s">
        <v>13</v>
      </c>
      <c r="B348" s="26">
        <v>45062</v>
      </c>
      <c r="C348" s="14">
        <v>82263</v>
      </c>
      <c r="D348" s="10" t="s">
        <v>14</v>
      </c>
      <c r="E348" s="11" t="s">
        <v>17</v>
      </c>
      <c r="F348" s="11">
        <v>3</v>
      </c>
      <c r="G348" s="11">
        <v>0</v>
      </c>
      <c r="H348" s="12">
        <v>1900</v>
      </c>
      <c r="I348" s="12">
        <v>1764</v>
      </c>
      <c r="J348" s="12">
        <f>+H348*F348</f>
        <v>5700</v>
      </c>
      <c r="K348" s="18">
        <f>+J348*0.16</f>
        <v>912</v>
      </c>
      <c r="L348" s="8">
        <f>IF(K348&gt;0,0,J348)</f>
        <v>0</v>
      </c>
      <c r="M348" s="13">
        <f>IF(K348=0,0,L348+J348+K348)</f>
        <v>6612</v>
      </c>
    </row>
    <row r="349" spans="1:13" x14ac:dyDescent="0.25">
      <c r="A349" s="17" t="s">
        <v>13</v>
      </c>
      <c r="B349" s="26">
        <v>45062</v>
      </c>
      <c r="C349" s="14">
        <v>82264</v>
      </c>
      <c r="D349" s="10" t="s">
        <v>14</v>
      </c>
      <c r="E349" s="11" t="s">
        <v>15</v>
      </c>
      <c r="F349" s="11">
        <v>11.5</v>
      </c>
      <c r="G349" s="11">
        <v>0</v>
      </c>
      <c r="H349" s="12">
        <v>1925</v>
      </c>
      <c r="I349" s="12">
        <v>1925</v>
      </c>
      <c r="J349" s="12">
        <f>+H349*F349</f>
        <v>22137.5</v>
      </c>
      <c r="K349" s="18">
        <v>0</v>
      </c>
      <c r="L349" s="8">
        <f>IF(K349&gt;0,0,J349)</f>
        <v>22137.5</v>
      </c>
      <c r="M349" s="13">
        <f>IF(K349=0,0,L349+J349+K349)</f>
        <v>0</v>
      </c>
    </row>
    <row r="350" spans="1:13" x14ac:dyDescent="0.25">
      <c r="A350" s="17" t="s">
        <v>13</v>
      </c>
      <c r="B350" s="26">
        <v>45062</v>
      </c>
      <c r="C350" s="14">
        <v>82265</v>
      </c>
      <c r="D350" s="10" t="s">
        <v>14</v>
      </c>
      <c r="E350" s="11" t="s">
        <v>26</v>
      </c>
      <c r="F350" s="11">
        <v>11</v>
      </c>
      <c r="G350" s="11">
        <v>0</v>
      </c>
      <c r="H350" s="12">
        <v>1790</v>
      </c>
      <c r="I350" s="12">
        <v>1701</v>
      </c>
      <c r="J350" s="12">
        <f>+H350*F350</f>
        <v>19690</v>
      </c>
      <c r="K350" s="18">
        <f>+J350*0.16</f>
        <v>3150.4</v>
      </c>
      <c r="L350" s="8">
        <f>IF(K350&gt;0,0,J350)</f>
        <v>0</v>
      </c>
      <c r="M350" s="13">
        <f>IF(K350=0,0,L350+J350+K350)</f>
        <v>22840.400000000001</v>
      </c>
    </row>
    <row r="351" spans="1:13" x14ac:dyDescent="0.25">
      <c r="A351" s="17" t="s">
        <v>13</v>
      </c>
      <c r="B351" s="26">
        <v>45062</v>
      </c>
      <c r="C351" s="14">
        <v>82266</v>
      </c>
      <c r="D351" s="10" t="s">
        <v>14</v>
      </c>
      <c r="E351" s="11" t="s">
        <v>17</v>
      </c>
      <c r="F351" s="11">
        <v>3.5</v>
      </c>
      <c r="G351" s="11">
        <v>0</v>
      </c>
      <c r="H351" s="12">
        <v>1900</v>
      </c>
      <c r="I351" s="12">
        <v>1764</v>
      </c>
      <c r="J351" s="12">
        <f>+H351*F351</f>
        <v>6650</v>
      </c>
      <c r="K351" s="18">
        <f>+J351*0.16</f>
        <v>1064</v>
      </c>
      <c r="L351" s="8">
        <f>IF(K351&gt;0,0,J351)</f>
        <v>0</v>
      </c>
      <c r="M351" s="13">
        <f>IF(K351=0,0,L351+J351+K351)</f>
        <v>7714</v>
      </c>
    </row>
    <row r="352" spans="1:13" x14ac:dyDescent="0.25">
      <c r="A352" s="17" t="s">
        <v>27</v>
      </c>
      <c r="B352" s="29">
        <v>45063</v>
      </c>
      <c r="C352" s="14">
        <v>82267</v>
      </c>
      <c r="D352" s="10" t="s">
        <v>14</v>
      </c>
      <c r="E352" s="11" t="s">
        <v>16</v>
      </c>
      <c r="F352" s="11">
        <v>4.5</v>
      </c>
      <c r="G352" s="11">
        <v>4.5</v>
      </c>
      <c r="H352" s="12">
        <v>2049</v>
      </c>
      <c r="I352" s="12">
        <v>2049</v>
      </c>
      <c r="J352" s="12">
        <f>+H352*F352</f>
        <v>9220.5</v>
      </c>
      <c r="K352" s="18">
        <v>0</v>
      </c>
      <c r="L352" s="8">
        <f>IF(K352&gt;0,0,J352)</f>
        <v>9220.5</v>
      </c>
      <c r="M352" s="13">
        <f>IF(K352=0,0,L352+J352+K352)</f>
        <v>0</v>
      </c>
    </row>
    <row r="353" spans="1:13" x14ac:dyDescent="0.25">
      <c r="A353" s="17" t="s">
        <v>13</v>
      </c>
      <c r="B353" s="29">
        <v>45063</v>
      </c>
      <c r="C353" s="14">
        <v>82270</v>
      </c>
      <c r="D353" s="10" t="s">
        <v>14</v>
      </c>
      <c r="E353" s="11" t="s">
        <v>15</v>
      </c>
      <c r="F353" s="11">
        <v>4</v>
      </c>
      <c r="G353" s="11">
        <v>0</v>
      </c>
      <c r="H353" s="12">
        <v>1895</v>
      </c>
      <c r="I353" s="12">
        <v>1895</v>
      </c>
      <c r="J353" s="12">
        <f>+H353*F353</f>
        <v>7580</v>
      </c>
      <c r="K353" s="18">
        <f>+J353*0.16</f>
        <v>1212.8</v>
      </c>
      <c r="L353" s="8">
        <f>IF(K353&gt;0,0,J353)</f>
        <v>0</v>
      </c>
      <c r="M353" s="13">
        <f>IF(K353=0,0,L353+J353+K353)</f>
        <v>8792.7999999999993</v>
      </c>
    </row>
    <row r="354" spans="1:13" x14ac:dyDescent="0.25">
      <c r="A354" s="17" t="s">
        <v>27</v>
      </c>
      <c r="B354" s="23">
        <v>45063</v>
      </c>
      <c r="C354" s="14">
        <v>82271</v>
      </c>
      <c r="D354" s="10" t="s">
        <v>14</v>
      </c>
      <c r="E354" s="11" t="s">
        <v>15</v>
      </c>
      <c r="F354" s="11">
        <v>7.5</v>
      </c>
      <c r="G354" s="11">
        <v>0</v>
      </c>
      <c r="H354" s="12">
        <v>2088.2399999999998</v>
      </c>
      <c r="I354" s="12">
        <v>1925</v>
      </c>
      <c r="J354" s="12">
        <f>+H354*F354</f>
        <v>15661.8</v>
      </c>
      <c r="K354" s="18">
        <f>+J354*0.16</f>
        <v>2505.8879999999999</v>
      </c>
      <c r="L354" s="8">
        <f>IF(K354&gt;0,0,J354)</f>
        <v>0</v>
      </c>
      <c r="M354" s="13">
        <f>IF(K354=0,0,L354+J354+K354)</f>
        <v>18167.687999999998</v>
      </c>
    </row>
    <row r="355" spans="1:13" x14ac:dyDescent="0.25">
      <c r="A355" s="17" t="s">
        <v>21</v>
      </c>
      <c r="B355" s="23">
        <v>45063</v>
      </c>
      <c r="C355" s="14">
        <v>82271</v>
      </c>
      <c r="D355" s="10" t="s">
        <v>14</v>
      </c>
      <c r="E355" s="11" t="s">
        <v>15</v>
      </c>
      <c r="F355" s="11">
        <v>21.5</v>
      </c>
      <c r="G355" s="11">
        <v>0</v>
      </c>
      <c r="H355" s="12">
        <v>2088.2399999999998</v>
      </c>
      <c r="I355" s="12">
        <v>1925</v>
      </c>
      <c r="J355" s="12">
        <f>+H355*F355</f>
        <v>44897.159999999996</v>
      </c>
      <c r="K355" s="18">
        <f>+J355*0.16</f>
        <v>7183.5455999999995</v>
      </c>
      <c r="L355" s="8">
        <f>IF(K355&gt;0,0,J355)</f>
        <v>0</v>
      </c>
      <c r="M355" s="13">
        <f>IF(K355=0,0,L355+J355+K355)</f>
        <v>52080.705599999994</v>
      </c>
    </row>
    <row r="356" spans="1:13" x14ac:dyDescent="0.25">
      <c r="A356" s="17" t="s">
        <v>27</v>
      </c>
      <c r="B356" s="23">
        <v>45063</v>
      </c>
      <c r="C356" s="14">
        <v>82272</v>
      </c>
      <c r="D356" s="10" t="s">
        <v>14</v>
      </c>
      <c r="E356" s="11" t="s">
        <v>17</v>
      </c>
      <c r="F356" s="11">
        <v>7</v>
      </c>
      <c r="G356" s="11">
        <v>0</v>
      </c>
      <c r="H356" s="12">
        <v>1764</v>
      </c>
      <c r="I356" s="12">
        <v>1763</v>
      </c>
      <c r="J356" s="12">
        <f>+H356*F356</f>
        <v>12348</v>
      </c>
      <c r="K356" s="18">
        <f>+J356*0.16</f>
        <v>1975.68</v>
      </c>
      <c r="L356" s="8">
        <f>IF(K356&gt;0,0,J356)</f>
        <v>0</v>
      </c>
      <c r="M356" s="13">
        <f>IF(K356=0,0,L356+J356+K356)</f>
        <v>14323.68</v>
      </c>
    </row>
    <row r="357" spans="1:13" x14ac:dyDescent="0.25">
      <c r="A357" s="17" t="s">
        <v>21</v>
      </c>
      <c r="B357" s="23">
        <v>45066</v>
      </c>
      <c r="C357" s="14">
        <v>82273</v>
      </c>
      <c r="D357" s="10" t="s">
        <v>14</v>
      </c>
      <c r="E357" s="11" t="s">
        <v>15</v>
      </c>
      <c r="F357" s="11">
        <v>49</v>
      </c>
      <c r="G357" s="11">
        <v>0</v>
      </c>
      <c r="H357" s="12">
        <v>1925</v>
      </c>
      <c r="I357" s="12">
        <v>1925</v>
      </c>
      <c r="J357" s="12">
        <f>+H357*F357</f>
        <v>94325</v>
      </c>
      <c r="K357" s="18">
        <v>0</v>
      </c>
      <c r="L357" s="8">
        <f>IF(K357&gt;0,0,J357)</f>
        <v>94325</v>
      </c>
      <c r="M357" s="13">
        <f>IF(K357=0,0,L357+J357+K357)</f>
        <v>0</v>
      </c>
    </row>
    <row r="358" spans="1:13" x14ac:dyDescent="0.25">
      <c r="A358" s="17" t="s">
        <v>21</v>
      </c>
      <c r="B358" s="23">
        <v>45066</v>
      </c>
      <c r="C358" s="14">
        <v>82274</v>
      </c>
      <c r="D358" s="10" t="s">
        <v>14</v>
      </c>
      <c r="E358" s="11" t="s">
        <v>19</v>
      </c>
      <c r="F358" s="11">
        <v>22</v>
      </c>
      <c r="G358" s="11">
        <v>0</v>
      </c>
      <c r="H358" s="12">
        <v>1925</v>
      </c>
      <c r="I358" s="12">
        <v>1925</v>
      </c>
      <c r="J358" s="12">
        <f>+H358*F358</f>
        <v>42350</v>
      </c>
      <c r="K358" s="18">
        <v>0</v>
      </c>
      <c r="L358" s="8">
        <f>IF(K358&gt;0,0,J358)</f>
        <v>42350</v>
      </c>
      <c r="M358" s="13">
        <f>IF(K358=0,0,L358+J358+K358)</f>
        <v>0</v>
      </c>
    </row>
    <row r="359" spans="1:13" x14ac:dyDescent="0.25">
      <c r="A359" s="17" t="s">
        <v>27</v>
      </c>
      <c r="B359" s="23">
        <v>45063</v>
      </c>
      <c r="C359" s="14">
        <v>82318</v>
      </c>
      <c r="D359" s="10" t="s">
        <v>14</v>
      </c>
      <c r="E359" s="11" t="s">
        <v>19</v>
      </c>
      <c r="F359" s="11">
        <v>5</v>
      </c>
      <c r="G359" s="11">
        <v>5</v>
      </c>
      <c r="H359" s="12">
        <v>2388.2399999999998</v>
      </c>
      <c r="I359" s="12">
        <v>1925</v>
      </c>
      <c r="J359" s="12">
        <f>+H359*F359</f>
        <v>11941.199999999999</v>
      </c>
      <c r="K359" s="18">
        <f>+J359*0.16</f>
        <v>1910.5919999999999</v>
      </c>
      <c r="L359" s="8">
        <f>IF(K359&gt;0,0,J359)</f>
        <v>0</v>
      </c>
      <c r="M359" s="13">
        <f>IF(K359=0,0,L359+J359+K359)</f>
        <v>13851.791999999999</v>
      </c>
    </row>
    <row r="360" spans="1:13" x14ac:dyDescent="0.25">
      <c r="A360" s="17" t="s">
        <v>21</v>
      </c>
      <c r="B360" s="23">
        <v>45063</v>
      </c>
      <c r="C360" s="14">
        <v>82318</v>
      </c>
      <c r="D360" s="10" t="s">
        <v>14</v>
      </c>
      <c r="E360" s="11" t="s">
        <v>19</v>
      </c>
      <c r="F360" s="11">
        <v>5</v>
      </c>
      <c r="G360" s="11">
        <v>5</v>
      </c>
      <c r="H360" s="12">
        <v>2388.2399999999998</v>
      </c>
      <c r="I360" s="12">
        <v>1925</v>
      </c>
      <c r="J360" s="12">
        <f>+H360*F360</f>
        <v>11941.199999999999</v>
      </c>
      <c r="K360" s="18">
        <f>+J360*0.16</f>
        <v>1910.5919999999999</v>
      </c>
      <c r="L360" s="8">
        <f>IF(K360&gt;0,0,J360)</f>
        <v>0</v>
      </c>
      <c r="M360" s="13">
        <f>IF(K360=0,0,L360+J360+K360)</f>
        <v>13851.791999999999</v>
      </c>
    </row>
    <row r="361" spans="1:13" x14ac:dyDescent="0.25">
      <c r="A361" s="17" t="s">
        <v>21</v>
      </c>
      <c r="B361" s="23">
        <v>45064</v>
      </c>
      <c r="C361" s="14">
        <v>82319</v>
      </c>
      <c r="D361" s="10" t="s">
        <v>14</v>
      </c>
      <c r="E361" s="11" t="s">
        <v>15</v>
      </c>
      <c r="F361" s="11">
        <v>26</v>
      </c>
      <c r="G361" s="11">
        <v>0</v>
      </c>
      <c r="H361" s="12">
        <v>2088.2399999999998</v>
      </c>
      <c r="I361" s="12">
        <v>1925</v>
      </c>
      <c r="J361" s="12">
        <f>+H361*F361</f>
        <v>54294.239999999991</v>
      </c>
      <c r="K361" s="18">
        <f>+J361*0.16</f>
        <v>8687.0783999999985</v>
      </c>
      <c r="L361" s="8">
        <f>IF(K361&gt;0,0,J361)</f>
        <v>0</v>
      </c>
      <c r="M361" s="13">
        <f>IF(K361=0,0,L361+J361+K361)</f>
        <v>62981.318399999989</v>
      </c>
    </row>
    <row r="362" spans="1:13" x14ac:dyDescent="0.25">
      <c r="A362" s="17" t="s">
        <v>21</v>
      </c>
      <c r="B362" s="23">
        <v>45065</v>
      </c>
      <c r="C362" s="14">
        <v>82320</v>
      </c>
      <c r="D362" s="10" t="s">
        <v>22</v>
      </c>
      <c r="E362" s="11" t="s">
        <v>19</v>
      </c>
      <c r="F362" s="11">
        <v>10</v>
      </c>
      <c r="G362" s="11">
        <v>10</v>
      </c>
      <c r="H362" s="12">
        <v>2388.2399999999998</v>
      </c>
      <c r="I362" s="12">
        <v>1925</v>
      </c>
      <c r="J362" s="12">
        <f>+H362*F362</f>
        <v>23882.399999999998</v>
      </c>
      <c r="K362" s="18">
        <f>+J362*0.16</f>
        <v>3821.1839999999997</v>
      </c>
      <c r="L362" s="8">
        <f>IF(K362&gt;0,0,J362)</f>
        <v>0</v>
      </c>
      <c r="M362" s="13">
        <f>IF(K362=0,0,L362+J362+K362)</f>
        <v>27703.583999999999</v>
      </c>
    </row>
    <row r="363" spans="1:13" x14ac:dyDescent="0.25">
      <c r="A363" s="17" t="s">
        <v>13</v>
      </c>
      <c r="B363" s="9">
        <v>45071</v>
      </c>
      <c r="C363" s="14">
        <v>82321</v>
      </c>
      <c r="D363" s="10" t="s">
        <v>22</v>
      </c>
      <c r="E363" s="11" t="s">
        <v>16</v>
      </c>
      <c r="F363" s="11">
        <v>7</v>
      </c>
      <c r="G363" s="11">
        <v>7</v>
      </c>
      <c r="H363" s="12">
        <f>1727+263</f>
        <v>1990</v>
      </c>
      <c r="I363" s="12">
        <v>1727</v>
      </c>
      <c r="J363" s="12">
        <f>+H363*F363</f>
        <v>13930</v>
      </c>
      <c r="K363" s="18">
        <f>+J363*0.16</f>
        <v>2228.8000000000002</v>
      </c>
      <c r="L363" s="8">
        <f>IF(K363&gt;0,0,J363)</f>
        <v>0</v>
      </c>
      <c r="M363" s="13">
        <f>IF(K363=0,0,L363+J363+K363)</f>
        <v>16158.8</v>
      </c>
    </row>
    <row r="364" spans="1:13" x14ac:dyDescent="0.25">
      <c r="A364" s="17" t="s">
        <v>13</v>
      </c>
      <c r="B364" s="23">
        <v>45068</v>
      </c>
      <c r="C364" s="14">
        <v>82322</v>
      </c>
      <c r="D364" s="10" t="s">
        <v>22</v>
      </c>
      <c r="E364" s="11" t="s">
        <v>16</v>
      </c>
      <c r="F364" s="11">
        <v>7</v>
      </c>
      <c r="G364" s="11">
        <v>7</v>
      </c>
      <c r="H364" s="12">
        <f>1727+263</f>
        <v>1990</v>
      </c>
      <c r="I364" s="12">
        <v>1727</v>
      </c>
      <c r="J364" s="12">
        <f>+H364*F364</f>
        <v>13930</v>
      </c>
      <c r="K364" s="18">
        <f>+J364*0.16</f>
        <v>2228.8000000000002</v>
      </c>
      <c r="L364" s="8">
        <f>IF(K364&gt;0,0,J364)</f>
        <v>0</v>
      </c>
      <c r="M364" s="13">
        <f>IF(K364=0,0,L364+J364+K364)</f>
        <v>16158.8</v>
      </c>
    </row>
    <row r="365" spans="1:13" x14ac:dyDescent="0.25">
      <c r="A365" s="17" t="s">
        <v>13</v>
      </c>
      <c r="B365" s="23">
        <v>45068</v>
      </c>
      <c r="C365" s="14">
        <v>82323</v>
      </c>
      <c r="D365" s="10" t="s">
        <v>22</v>
      </c>
      <c r="E365" s="11" t="s">
        <v>16</v>
      </c>
      <c r="F365" s="11">
        <v>6</v>
      </c>
      <c r="G365" s="11">
        <v>6</v>
      </c>
      <c r="H365" s="12">
        <f>1727+263</f>
        <v>1990</v>
      </c>
      <c r="I365" s="12">
        <v>1727</v>
      </c>
      <c r="J365" s="12">
        <f>+H365*F365</f>
        <v>11940</v>
      </c>
      <c r="K365" s="18">
        <f>+J365*0.16</f>
        <v>1910.4</v>
      </c>
      <c r="L365" s="8">
        <f>IF(K365&gt;0,0,J365)</f>
        <v>0</v>
      </c>
      <c r="M365" s="13">
        <f>IF(K365=0,0,L365+J365+K365)</f>
        <v>13850.4</v>
      </c>
    </row>
    <row r="366" spans="1:13" x14ac:dyDescent="0.25">
      <c r="A366" s="17" t="s">
        <v>13</v>
      </c>
      <c r="B366" s="23">
        <v>45064</v>
      </c>
      <c r="C366" s="14">
        <v>82325</v>
      </c>
      <c r="D366" s="10" t="s">
        <v>22</v>
      </c>
      <c r="E366" s="11" t="s">
        <v>17</v>
      </c>
      <c r="F366" s="11">
        <v>4</v>
      </c>
      <c r="G366" s="11">
        <v>0</v>
      </c>
      <c r="H366" s="12">
        <v>1727</v>
      </c>
      <c r="I366" s="12">
        <v>1727</v>
      </c>
      <c r="J366" s="12">
        <f>+H366*F366</f>
        <v>6908</v>
      </c>
      <c r="K366" s="18">
        <f>+J366*0.16</f>
        <v>1105.28</v>
      </c>
      <c r="L366" s="8">
        <f>IF(K366&gt;0,0,J366)</f>
        <v>0</v>
      </c>
      <c r="M366" s="13">
        <f>IF(K366=0,0,L366+J366+K366)</f>
        <v>8013.28</v>
      </c>
    </row>
    <row r="367" spans="1:13" x14ac:dyDescent="0.25">
      <c r="A367" s="17" t="s">
        <v>13</v>
      </c>
      <c r="B367" s="23">
        <v>45065</v>
      </c>
      <c r="C367" s="14">
        <v>82326</v>
      </c>
      <c r="D367" s="10" t="s">
        <v>22</v>
      </c>
      <c r="E367" s="11" t="s">
        <v>23</v>
      </c>
      <c r="F367" s="11">
        <v>4</v>
      </c>
      <c r="G367" s="11">
        <v>0</v>
      </c>
      <c r="H367" s="12">
        <v>1517</v>
      </c>
      <c r="I367" s="12">
        <v>1517</v>
      </c>
      <c r="J367" s="12">
        <f>+H367*F367</f>
        <v>6068</v>
      </c>
      <c r="K367" s="18">
        <f>+J367*0.16</f>
        <v>970.88</v>
      </c>
      <c r="L367" s="8">
        <f>IF(K367&gt;0,0,J367)</f>
        <v>0</v>
      </c>
      <c r="M367" s="13">
        <f>IF(K367=0,0,L367+J367+K367)</f>
        <v>7038.88</v>
      </c>
    </row>
    <row r="368" spans="1:13" x14ac:dyDescent="0.25">
      <c r="A368" s="17" t="s">
        <v>13</v>
      </c>
      <c r="B368" s="9">
        <v>45071</v>
      </c>
      <c r="C368" s="14">
        <v>82328</v>
      </c>
      <c r="D368" s="10" t="s">
        <v>22</v>
      </c>
      <c r="E368" s="11" t="s">
        <v>16</v>
      </c>
      <c r="F368" s="11">
        <v>11</v>
      </c>
      <c r="G368" s="11">
        <v>11</v>
      </c>
      <c r="H368" s="12">
        <f>1727+263</f>
        <v>1990</v>
      </c>
      <c r="I368" s="12">
        <v>1727</v>
      </c>
      <c r="J368" s="12">
        <f>+H368*F368</f>
        <v>21890</v>
      </c>
      <c r="K368" s="18">
        <f>+J368*0.16</f>
        <v>3502.4</v>
      </c>
      <c r="L368" s="8">
        <f>IF(K368&gt;0,0,J368)</f>
        <v>0</v>
      </c>
      <c r="M368" s="13">
        <f>IF(K368=0,0,L368+J368+K368)</f>
        <v>25392.400000000001</v>
      </c>
    </row>
    <row r="369" spans="1:13" x14ac:dyDescent="0.25">
      <c r="A369" s="17" t="s">
        <v>21</v>
      </c>
      <c r="B369" s="23">
        <v>45064</v>
      </c>
      <c r="C369" s="14">
        <v>82330</v>
      </c>
      <c r="D369" s="10" t="s">
        <v>22</v>
      </c>
      <c r="E369" s="11" t="s">
        <v>17</v>
      </c>
      <c r="F369" s="11">
        <v>15</v>
      </c>
      <c r="G369" s="11">
        <v>0</v>
      </c>
      <c r="H369" s="12">
        <v>1727</v>
      </c>
      <c r="I369" s="12">
        <v>1727</v>
      </c>
      <c r="J369" s="12">
        <f>+H369*F369</f>
        <v>25905</v>
      </c>
      <c r="K369" s="18">
        <f>+J369*0.16</f>
        <v>4144.8</v>
      </c>
      <c r="L369" s="8">
        <f>IF(K369&gt;0,0,J369)</f>
        <v>0</v>
      </c>
      <c r="M369" s="13">
        <f>IF(K369=0,0,L369+J369+K369)</f>
        <v>30049.8</v>
      </c>
    </row>
    <row r="370" spans="1:13" x14ac:dyDescent="0.25">
      <c r="A370" s="17" t="s">
        <v>21</v>
      </c>
      <c r="B370" s="23">
        <v>45065</v>
      </c>
      <c r="C370" s="14">
        <v>82331</v>
      </c>
      <c r="D370" s="10" t="s">
        <v>22</v>
      </c>
      <c r="E370" s="11" t="s">
        <v>16</v>
      </c>
      <c r="F370" s="11">
        <v>7.5</v>
      </c>
      <c r="G370" s="11">
        <v>7.5</v>
      </c>
      <c r="H370" s="12">
        <v>1990</v>
      </c>
      <c r="I370" s="12">
        <v>1990</v>
      </c>
      <c r="J370" s="12">
        <f>+H370*F370</f>
        <v>14925</v>
      </c>
      <c r="K370" s="18">
        <f>+J370*0.16</f>
        <v>2388</v>
      </c>
      <c r="L370" s="8">
        <f>IF(K370&gt;0,0,J370)</f>
        <v>0</v>
      </c>
      <c r="M370" s="13">
        <f>IF(K370=0,0,L370+J370+K370)</f>
        <v>17313</v>
      </c>
    </row>
    <row r="371" spans="1:13" x14ac:dyDescent="0.25">
      <c r="A371" s="17" t="s">
        <v>21</v>
      </c>
      <c r="B371" s="23">
        <v>45064</v>
      </c>
      <c r="C371" s="14">
        <v>82333</v>
      </c>
      <c r="D371" s="10" t="s">
        <v>22</v>
      </c>
      <c r="E371" s="11" t="s">
        <v>17</v>
      </c>
      <c r="F371" s="11">
        <v>5.5</v>
      </c>
      <c r="G371" s="11">
        <v>0</v>
      </c>
      <c r="H371" s="12">
        <v>1727</v>
      </c>
      <c r="I371" s="12">
        <v>1727</v>
      </c>
      <c r="J371" s="12">
        <f>+H371*F371</f>
        <v>9498.5</v>
      </c>
      <c r="K371" s="18">
        <f>+J371*0.16</f>
        <v>1519.76</v>
      </c>
      <c r="L371" s="8">
        <f>IF(K371&gt;0,0,J371)</f>
        <v>0</v>
      </c>
      <c r="M371" s="13">
        <f>IF(K371=0,0,L371+J371+K371)</f>
        <v>11018.26</v>
      </c>
    </row>
    <row r="372" spans="1:13" x14ac:dyDescent="0.25">
      <c r="A372" s="17" t="s">
        <v>27</v>
      </c>
      <c r="B372" s="23">
        <v>45065</v>
      </c>
      <c r="C372" s="14">
        <v>82334</v>
      </c>
      <c r="D372" s="10" t="s">
        <v>22</v>
      </c>
      <c r="E372" s="11" t="s">
        <v>26</v>
      </c>
      <c r="F372" s="11">
        <v>4</v>
      </c>
      <c r="G372" s="11">
        <v>0</v>
      </c>
      <c r="H372" s="12">
        <v>1702</v>
      </c>
      <c r="I372" s="12">
        <v>1702</v>
      </c>
      <c r="J372" s="12">
        <f>+H372*F372</f>
        <v>6808</v>
      </c>
      <c r="K372" s="18">
        <f>+J372*0.16</f>
        <v>1089.28</v>
      </c>
      <c r="L372" s="8">
        <f>IF(K372&gt;0,0,J372)</f>
        <v>0</v>
      </c>
      <c r="M372" s="13">
        <f>IF(K372=0,0,L372+J372+K372)</f>
        <v>7897.28</v>
      </c>
    </row>
    <row r="373" spans="1:13" x14ac:dyDescent="0.25">
      <c r="A373" s="17" t="s">
        <v>21</v>
      </c>
      <c r="B373" s="23">
        <v>45064</v>
      </c>
      <c r="C373" s="14">
        <v>82335</v>
      </c>
      <c r="D373" s="10" t="s">
        <v>14</v>
      </c>
      <c r="E373" s="11" t="s">
        <v>17</v>
      </c>
      <c r="F373" s="11">
        <v>7</v>
      </c>
      <c r="G373" s="11">
        <v>0</v>
      </c>
      <c r="H373" s="12">
        <v>1764</v>
      </c>
      <c r="I373" s="12">
        <v>1764</v>
      </c>
      <c r="J373" s="12">
        <f>+H373*F373</f>
        <v>12348</v>
      </c>
      <c r="K373" s="18">
        <f>+J373*0.16</f>
        <v>1975.68</v>
      </c>
      <c r="L373" s="8">
        <f>IF(K373&gt;0,0,J373)</f>
        <v>0</v>
      </c>
      <c r="M373" s="13">
        <f>IF(K373=0,0,L373+J373+K373)</f>
        <v>14323.68</v>
      </c>
    </row>
    <row r="374" spans="1:13" x14ac:dyDescent="0.25">
      <c r="A374" s="17" t="s">
        <v>13</v>
      </c>
      <c r="B374" s="23">
        <v>45063</v>
      </c>
      <c r="C374" s="14">
        <v>82336</v>
      </c>
      <c r="D374" s="10" t="s">
        <v>14</v>
      </c>
      <c r="E374" s="11" t="s">
        <v>17</v>
      </c>
      <c r="F374" s="11">
        <v>4.5</v>
      </c>
      <c r="G374" s="11">
        <v>0</v>
      </c>
      <c r="H374" s="12">
        <v>1900</v>
      </c>
      <c r="I374" s="12">
        <v>1764</v>
      </c>
      <c r="J374" s="12">
        <f>+H374*F374</f>
        <v>8550</v>
      </c>
      <c r="K374" s="18">
        <f>+J374*0.16</f>
        <v>1368</v>
      </c>
      <c r="L374" s="8">
        <f>IF(K374&gt;0,0,J374)</f>
        <v>0</v>
      </c>
      <c r="M374" s="13">
        <f>IF(K374=0,0,L374+J374+K374)</f>
        <v>9918</v>
      </c>
    </row>
    <row r="375" spans="1:13" x14ac:dyDescent="0.25">
      <c r="A375" s="17" t="s">
        <v>13</v>
      </c>
      <c r="B375" s="23">
        <v>45063</v>
      </c>
      <c r="C375" s="14">
        <v>82337</v>
      </c>
      <c r="D375" s="10" t="s">
        <v>14</v>
      </c>
      <c r="E375" s="11" t="s">
        <v>16</v>
      </c>
      <c r="F375" s="11">
        <v>7</v>
      </c>
      <c r="G375" s="11">
        <v>7</v>
      </c>
      <c r="H375" s="12">
        <f>1764+285</f>
        <v>2049</v>
      </c>
      <c r="I375" s="12">
        <v>1764</v>
      </c>
      <c r="J375" s="12">
        <f>+H375*F375</f>
        <v>14343</v>
      </c>
      <c r="K375" s="18">
        <v>0</v>
      </c>
      <c r="L375" s="8">
        <f>IF(K375&gt;0,0,J375)</f>
        <v>14343</v>
      </c>
      <c r="M375" s="13">
        <f>IF(K375=0,0,L375+J375+K375)</f>
        <v>0</v>
      </c>
    </row>
    <row r="376" spans="1:13" x14ac:dyDescent="0.25">
      <c r="A376" s="17" t="s">
        <v>13</v>
      </c>
      <c r="B376" s="23">
        <v>45063</v>
      </c>
      <c r="C376" s="14">
        <v>82338</v>
      </c>
      <c r="D376" s="10" t="s">
        <v>14</v>
      </c>
      <c r="E376" s="11" t="s">
        <v>15</v>
      </c>
      <c r="F376" s="11">
        <v>14</v>
      </c>
      <c r="G376" s="11">
        <v>0</v>
      </c>
      <c r="H376" s="12">
        <v>2025</v>
      </c>
      <c r="I376" s="12">
        <v>1925</v>
      </c>
      <c r="J376" s="12">
        <f>+H376*F376</f>
        <v>28350</v>
      </c>
      <c r="K376" s="18">
        <v>0</v>
      </c>
      <c r="L376" s="8">
        <f>IF(K376&gt;0,0,J376)</f>
        <v>28350</v>
      </c>
      <c r="M376" s="13">
        <f>IF(K376=0,0,L376+J376+K376)</f>
        <v>0</v>
      </c>
    </row>
    <row r="377" spans="1:13" x14ac:dyDescent="0.25">
      <c r="A377" s="17" t="s">
        <v>13</v>
      </c>
      <c r="B377" s="23">
        <v>45063</v>
      </c>
      <c r="C377" s="14">
        <v>82339</v>
      </c>
      <c r="D377" s="10" t="s">
        <v>14</v>
      </c>
      <c r="E377" s="11" t="s">
        <v>26</v>
      </c>
      <c r="F377" s="11">
        <v>10</v>
      </c>
      <c r="G377" s="11">
        <v>0</v>
      </c>
      <c r="H377" s="12">
        <v>1701</v>
      </c>
      <c r="I377" s="12">
        <v>1701</v>
      </c>
      <c r="J377" s="12">
        <f>+H377*F377</f>
        <v>17010</v>
      </c>
      <c r="K377" s="18">
        <v>0</v>
      </c>
      <c r="L377" s="8">
        <f>IF(K377&gt;0,0,J377)</f>
        <v>17010</v>
      </c>
      <c r="M377" s="13">
        <f>IF(K377=0,0,L377+J377+K377)</f>
        <v>0</v>
      </c>
    </row>
    <row r="378" spans="1:13" x14ac:dyDescent="0.25">
      <c r="A378" s="17" t="s">
        <v>13</v>
      </c>
      <c r="B378" s="23">
        <v>45064</v>
      </c>
      <c r="C378" s="14">
        <v>82339</v>
      </c>
      <c r="D378" s="10" t="s">
        <v>14</v>
      </c>
      <c r="E378" s="11" t="s">
        <v>17</v>
      </c>
      <c r="F378" s="11">
        <v>3</v>
      </c>
      <c r="G378" s="11">
        <v>0</v>
      </c>
      <c r="H378" s="12">
        <v>1900</v>
      </c>
      <c r="I378" s="12">
        <v>1764</v>
      </c>
      <c r="J378" s="12">
        <f>+H378*F378</f>
        <v>5700</v>
      </c>
      <c r="K378" s="18">
        <f>+J378*0.16</f>
        <v>912</v>
      </c>
      <c r="L378" s="8">
        <f>IF(K378&gt;0,0,J378)</f>
        <v>0</v>
      </c>
      <c r="M378" s="13">
        <f>IF(K378=0,0,L378+J378+K378)</f>
        <v>6612</v>
      </c>
    </row>
    <row r="379" spans="1:13" x14ac:dyDescent="0.25">
      <c r="A379" s="17" t="s">
        <v>13</v>
      </c>
      <c r="B379" s="23">
        <v>45063</v>
      </c>
      <c r="C379" s="14">
        <v>82340</v>
      </c>
      <c r="D379" s="10" t="s">
        <v>14</v>
      </c>
      <c r="E379" s="11" t="s">
        <v>26</v>
      </c>
      <c r="F379" s="11">
        <v>5</v>
      </c>
      <c r="G379" s="11">
        <v>0</v>
      </c>
      <c r="H379" s="12">
        <f>8950/F379</f>
        <v>1790</v>
      </c>
      <c r="I379" s="12">
        <v>1701</v>
      </c>
      <c r="J379" s="12">
        <f>+H379*F379</f>
        <v>8950</v>
      </c>
      <c r="K379" s="18">
        <f>+J379*0.16</f>
        <v>1432</v>
      </c>
      <c r="L379" s="8">
        <f>IF(K379&gt;0,0,J379)</f>
        <v>0</v>
      </c>
      <c r="M379" s="13">
        <f>IF(K379=0,0,L379+J379+K379)</f>
        <v>10382</v>
      </c>
    </row>
    <row r="380" spans="1:13" x14ac:dyDescent="0.25">
      <c r="A380" s="17" t="s">
        <v>13</v>
      </c>
      <c r="B380" s="23">
        <v>45064</v>
      </c>
      <c r="C380" s="14">
        <v>82341</v>
      </c>
      <c r="D380" s="10" t="s">
        <v>14</v>
      </c>
      <c r="E380" s="11" t="s">
        <v>17</v>
      </c>
      <c r="F380" s="11">
        <v>5.5</v>
      </c>
      <c r="G380" s="11">
        <v>0</v>
      </c>
      <c r="H380" s="12">
        <v>1764</v>
      </c>
      <c r="I380" s="12">
        <v>1764</v>
      </c>
      <c r="J380" s="12">
        <f>+H380*F380</f>
        <v>9702</v>
      </c>
      <c r="K380" s="18">
        <f>+J380*0.16</f>
        <v>1552.32</v>
      </c>
      <c r="L380" s="8">
        <f>IF(K380&gt;0,0,J380)</f>
        <v>0</v>
      </c>
      <c r="M380" s="13">
        <f>IF(K380=0,0,L380+J380+K380)</f>
        <v>11254.32</v>
      </c>
    </row>
    <row r="381" spans="1:13" x14ac:dyDescent="0.25">
      <c r="A381" s="17" t="s">
        <v>13</v>
      </c>
      <c r="B381" s="23">
        <v>45063</v>
      </c>
      <c r="C381" s="14">
        <v>82342</v>
      </c>
      <c r="D381" s="10" t="s">
        <v>14</v>
      </c>
      <c r="E381" s="11" t="s">
        <v>17</v>
      </c>
      <c r="F381" s="11">
        <v>17</v>
      </c>
      <c r="G381" s="11">
        <v>0</v>
      </c>
      <c r="H381" s="12">
        <v>1900</v>
      </c>
      <c r="I381" s="12">
        <v>1764</v>
      </c>
      <c r="J381" s="12">
        <f>+H381*F381</f>
        <v>32300</v>
      </c>
      <c r="K381" s="18">
        <f>+J381*0.16</f>
        <v>5168</v>
      </c>
      <c r="L381" s="8">
        <f>IF(K381&gt;0,0,J381)</f>
        <v>0</v>
      </c>
      <c r="M381" s="13">
        <f>IF(K381=0,0,L381+J381+K381)</f>
        <v>37468</v>
      </c>
    </row>
    <row r="382" spans="1:13" x14ac:dyDescent="0.25">
      <c r="A382" s="17" t="s">
        <v>13</v>
      </c>
      <c r="B382" s="23">
        <v>45064</v>
      </c>
      <c r="C382" s="14">
        <v>82343</v>
      </c>
      <c r="D382" s="10" t="s">
        <v>18</v>
      </c>
      <c r="E382" s="11" t="s">
        <v>19</v>
      </c>
      <c r="F382" s="11">
        <v>29</v>
      </c>
      <c r="G382" s="11">
        <v>29</v>
      </c>
      <c r="H382" s="12">
        <f>1925+285</f>
        <v>2210</v>
      </c>
      <c r="I382" s="12">
        <v>1925</v>
      </c>
      <c r="J382" s="12">
        <f>+H382*F382</f>
        <v>64090</v>
      </c>
      <c r="K382" s="18">
        <f>+J382*0.16</f>
        <v>10254.4</v>
      </c>
      <c r="L382" s="8">
        <f>IF(K382&gt;0,0,J382)</f>
        <v>0</v>
      </c>
      <c r="M382" s="13">
        <f>IF(K382=0,0,L382+J382+K382)</f>
        <v>74344.399999999994</v>
      </c>
    </row>
    <row r="383" spans="1:13" x14ac:dyDescent="0.25">
      <c r="A383" s="17" t="s">
        <v>21</v>
      </c>
      <c r="B383" s="23">
        <v>45064</v>
      </c>
      <c r="C383" s="14">
        <v>82345</v>
      </c>
      <c r="D383" s="10" t="s">
        <v>14</v>
      </c>
      <c r="E383" s="11" t="s">
        <v>29</v>
      </c>
      <c r="F383" s="11">
        <v>22.5</v>
      </c>
      <c r="G383" s="11">
        <v>0</v>
      </c>
      <c r="H383" s="12">
        <f>50625/22.5</f>
        <v>2250</v>
      </c>
      <c r="I383" s="12">
        <v>10086</v>
      </c>
      <c r="J383" s="12">
        <f>+H383*F383</f>
        <v>50625</v>
      </c>
      <c r="K383" s="18">
        <f>+J383*0.16</f>
        <v>8100</v>
      </c>
      <c r="L383" s="8">
        <f>IF(K383&gt;0,0,J383)</f>
        <v>0</v>
      </c>
      <c r="M383" s="13">
        <f>IF(K383=0,0,L383+J383+K383)</f>
        <v>58725</v>
      </c>
    </row>
    <row r="384" spans="1:13" x14ac:dyDescent="0.25">
      <c r="A384" s="17" t="s">
        <v>27</v>
      </c>
      <c r="B384" s="23">
        <v>45063</v>
      </c>
      <c r="C384" s="14">
        <v>82346</v>
      </c>
      <c r="D384" s="10" t="s">
        <v>14</v>
      </c>
      <c r="E384" s="11" t="s">
        <v>15</v>
      </c>
      <c r="F384" s="11">
        <v>14</v>
      </c>
      <c r="G384" s="11">
        <v>0</v>
      </c>
      <c r="H384" s="12">
        <v>1925</v>
      </c>
      <c r="I384" s="12">
        <v>1925</v>
      </c>
      <c r="J384" s="12">
        <f>+H384*F384</f>
        <v>26950</v>
      </c>
      <c r="K384" s="18">
        <v>0</v>
      </c>
      <c r="L384" s="8">
        <f>IF(K384&gt;0,0,J384)</f>
        <v>26950</v>
      </c>
      <c r="M384" s="13">
        <f>IF(K384=0,0,L384+J384+K384)</f>
        <v>0</v>
      </c>
    </row>
    <row r="385" spans="1:13" x14ac:dyDescent="0.25">
      <c r="A385" s="17" t="s">
        <v>13</v>
      </c>
      <c r="B385" s="23">
        <v>45065</v>
      </c>
      <c r="C385" s="14">
        <v>82391</v>
      </c>
      <c r="D385" s="10" t="s">
        <v>14</v>
      </c>
      <c r="E385" s="11" t="s">
        <v>16</v>
      </c>
      <c r="F385" s="11">
        <v>18</v>
      </c>
      <c r="G385" s="11">
        <v>18</v>
      </c>
      <c r="H385" s="12">
        <f>1764+285+100</f>
        <v>2149</v>
      </c>
      <c r="I385" s="12">
        <v>1764</v>
      </c>
      <c r="J385" s="12">
        <f>+H385*F385</f>
        <v>38682</v>
      </c>
      <c r="K385" s="18">
        <v>0</v>
      </c>
      <c r="L385" s="8">
        <f>IF(K385&gt;0,0,J385)</f>
        <v>38682</v>
      </c>
      <c r="M385" s="13">
        <f>IF(K385=0,0,L385+J385+K385)</f>
        <v>0</v>
      </c>
    </row>
    <row r="386" spans="1:13" x14ac:dyDescent="0.25">
      <c r="A386" s="17" t="s">
        <v>27</v>
      </c>
      <c r="B386" s="23">
        <v>45070</v>
      </c>
      <c r="C386" s="14">
        <v>82392</v>
      </c>
      <c r="D386" s="10" t="s">
        <v>14</v>
      </c>
      <c r="E386" s="11" t="s">
        <v>15</v>
      </c>
      <c r="F386" s="11">
        <v>11.5</v>
      </c>
      <c r="G386" s="11">
        <v>11.5</v>
      </c>
      <c r="H386" s="12">
        <v>1925</v>
      </c>
      <c r="I386" s="12">
        <v>1925</v>
      </c>
      <c r="J386" s="12">
        <f>+H386*F386</f>
        <v>22137.5</v>
      </c>
      <c r="K386" s="18">
        <v>0</v>
      </c>
      <c r="L386" s="8">
        <f>IF(K386&gt;0,0,J386)</f>
        <v>22137.5</v>
      </c>
      <c r="M386" s="13">
        <f>IF(K386=0,0,L386+J386+K386)</f>
        <v>0</v>
      </c>
    </row>
    <row r="387" spans="1:13" x14ac:dyDescent="0.25">
      <c r="A387" s="17" t="s">
        <v>13</v>
      </c>
      <c r="B387" s="23">
        <v>45069</v>
      </c>
      <c r="C387" s="14">
        <v>82393</v>
      </c>
      <c r="D387" s="10" t="s">
        <v>14</v>
      </c>
      <c r="E387" s="11" t="s">
        <v>16</v>
      </c>
      <c r="F387" s="11">
        <v>71.5</v>
      </c>
      <c r="G387" s="11">
        <v>71.5</v>
      </c>
      <c r="H387" s="12">
        <f>1764+285</f>
        <v>2049</v>
      </c>
      <c r="I387" s="12">
        <v>1764</v>
      </c>
      <c r="J387" s="12">
        <f>+H387*F387</f>
        <v>146503.5</v>
      </c>
      <c r="K387" s="18">
        <v>0</v>
      </c>
      <c r="L387" s="8">
        <f>IF(K387&gt;0,0,J387)</f>
        <v>146503.5</v>
      </c>
      <c r="M387" s="13">
        <f>IF(K387=0,0,L387+J387+K387)</f>
        <v>0</v>
      </c>
    </row>
    <row r="388" spans="1:13" x14ac:dyDescent="0.25">
      <c r="A388" s="17" t="s">
        <v>13</v>
      </c>
      <c r="B388" s="23">
        <v>45065</v>
      </c>
      <c r="C388" s="14">
        <v>82394</v>
      </c>
      <c r="D388" s="10" t="s">
        <v>14</v>
      </c>
      <c r="E388" s="11" t="s">
        <v>15</v>
      </c>
      <c r="F388" s="11">
        <v>20</v>
      </c>
      <c r="G388" s="11">
        <v>0</v>
      </c>
      <c r="H388" s="12">
        <v>1925</v>
      </c>
      <c r="I388" s="12">
        <v>1925</v>
      </c>
      <c r="J388" s="12">
        <f>+H388*F388</f>
        <v>38500</v>
      </c>
      <c r="K388" s="18">
        <v>0</v>
      </c>
      <c r="L388" s="8">
        <f>IF(K388&gt;0,0,J388)</f>
        <v>38500</v>
      </c>
      <c r="M388" s="13">
        <f>IF(K388=0,0,L388+J388+K388)</f>
        <v>0</v>
      </c>
    </row>
    <row r="389" spans="1:13" x14ac:dyDescent="0.25">
      <c r="A389" s="17" t="s">
        <v>13</v>
      </c>
      <c r="B389" s="23">
        <v>45065</v>
      </c>
      <c r="C389" s="14">
        <v>82395</v>
      </c>
      <c r="D389" s="10" t="s">
        <v>14</v>
      </c>
      <c r="E389" s="11" t="s">
        <v>29</v>
      </c>
      <c r="F389" s="11">
        <v>30</v>
      </c>
      <c r="G389" s="11">
        <v>30</v>
      </c>
      <c r="H389" s="12">
        <f>2086+285</f>
        <v>2371</v>
      </c>
      <c r="I389" s="12">
        <v>2086</v>
      </c>
      <c r="J389" s="12">
        <f>+H389*F389</f>
        <v>71130</v>
      </c>
      <c r="K389" s="18">
        <v>0</v>
      </c>
      <c r="L389" s="8">
        <f>IF(K389&gt;0,0,J389)</f>
        <v>71130</v>
      </c>
      <c r="M389" s="13">
        <f>IF(K389=0,0,L389+J389+K389)</f>
        <v>0</v>
      </c>
    </row>
    <row r="390" spans="1:13" x14ac:dyDescent="0.25">
      <c r="A390" s="17" t="s">
        <v>27</v>
      </c>
      <c r="B390" s="23">
        <v>45065</v>
      </c>
      <c r="C390" s="14">
        <v>82396</v>
      </c>
      <c r="D390" s="10" t="s">
        <v>14</v>
      </c>
      <c r="E390" s="11" t="s">
        <v>17</v>
      </c>
      <c r="F390" s="11">
        <v>119</v>
      </c>
      <c r="G390" s="11">
        <v>0</v>
      </c>
      <c r="H390" s="12">
        <v>1764</v>
      </c>
      <c r="I390" s="12">
        <v>1764</v>
      </c>
      <c r="J390" s="12">
        <f>+H390*F390</f>
        <v>209916</v>
      </c>
      <c r="K390" s="18">
        <v>0</v>
      </c>
      <c r="L390" s="8">
        <f>IF(K390&gt;0,0,J390)</f>
        <v>209916</v>
      </c>
      <c r="M390" s="13">
        <f>IF(K390=0,0,L390+J390+K390)</f>
        <v>0</v>
      </c>
    </row>
    <row r="391" spans="1:13" x14ac:dyDescent="0.25">
      <c r="A391" s="17" t="s">
        <v>21</v>
      </c>
      <c r="B391" s="23">
        <v>45064</v>
      </c>
      <c r="C391" s="14">
        <v>82397</v>
      </c>
      <c r="D391" s="10" t="s">
        <v>14</v>
      </c>
      <c r="E391" s="11" t="s">
        <v>16</v>
      </c>
      <c r="F391" s="11">
        <v>6.5</v>
      </c>
      <c r="G391" s="11">
        <v>6.5</v>
      </c>
      <c r="H391" s="12">
        <f>19515.99/6.5</f>
        <v>3002.46</v>
      </c>
      <c r="I391" s="12">
        <v>1764</v>
      </c>
      <c r="J391" s="12">
        <f>+H391*F391</f>
        <v>19515.990000000002</v>
      </c>
      <c r="K391" s="18">
        <v>0</v>
      </c>
      <c r="L391" s="8">
        <f>IF(K391&gt;0,0,J391)</f>
        <v>19515.990000000002</v>
      </c>
      <c r="M391" s="13">
        <f>IF(K391=0,0,L391+J391+K391)</f>
        <v>0</v>
      </c>
    </row>
    <row r="392" spans="1:13" x14ac:dyDescent="0.25">
      <c r="A392" s="17" t="s">
        <v>13</v>
      </c>
      <c r="B392" s="23">
        <v>45064</v>
      </c>
      <c r="C392" s="14">
        <v>82398</v>
      </c>
      <c r="D392" s="10" t="s">
        <v>14</v>
      </c>
      <c r="E392" s="11" t="s">
        <v>26</v>
      </c>
      <c r="F392" s="11">
        <v>3.5</v>
      </c>
      <c r="G392" s="11">
        <v>0</v>
      </c>
      <c r="H392" s="12">
        <f>6265/F392</f>
        <v>1790</v>
      </c>
      <c r="I392" s="12">
        <v>1701</v>
      </c>
      <c r="J392" s="12">
        <f>+H392*F392</f>
        <v>6265</v>
      </c>
      <c r="K392" s="18">
        <f>+J392*0.16</f>
        <v>1002.4</v>
      </c>
      <c r="L392" s="8">
        <f>IF(K392&gt;0,0,J392)</f>
        <v>0</v>
      </c>
      <c r="M392" s="13">
        <f>IF(K392=0,0,L392+J392+K392)</f>
        <v>7267.4</v>
      </c>
    </row>
    <row r="393" spans="1:13" x14ac:dyDescent="0.25">
      <c r="A393" s="17" t="s">
        <v>13</v>
      </c>
      <c r="B393" s="23">
        <v>45064</v>
      </c>
      <c r="C393" s="14">
        <v>82400</v>
      </c>
      <c r="D393" s="10" t="s">
        <v>14</v>
      </c>
      <c r="E393" s="11" t="s">
        <v>16</v>
      </c>
      <c r="F393" s="11">
        <v>4</v>
      </c>
      <c r="G393" s="11">
        <v>4</v>
      </c>
      <c r="H393" s="12">
        <f>1764+285</f>
        <v>2049</v>
      </c>
      <c r="I393" s="12">
        <v>1764</v>
      </c>
      <c r="J393" s="12">
        <f>+H393*F393</f>
        <v>8196</v>
      </c>
      <c r="K393" s="18">
        <v>0</v>
      </c>
      <c r="L393" s="8">
        <f>IF(K393&gt;0,0,J393)</f>
        <v>8196</v>
      </c>
      <c r="M393" s="13">
        <f>IF(K393=0,0,L393+J393+K393)</f>
        <v>0</v>
      </c>
    </row>
    <row r="394" spans="1:13" x14ac:dyDescent="0.25">
      <c r="A394" s="17" t="s">
        <v>13</v>
      </c>
      <c r="B394" s="23">
        <v>45064</v>
      </c>
      <c r="C394" s="14">
        <v>82402</v>
      </c>
      <c r="D394" s="10" t="s">
        <v>14</v>
      </c>
      <c r="E394" s="11" t="s">
        <v>15</v>
      </c>
      <c r="F394" s="11">
        <v>7</v>
      </c>
      <c r="G394" s="11">
        <v>0</v>
      </c>
      <c r="H394" s="12">
        <v>2025</v>
      </c>
      <c r="I394" s="12">
        <v>1925</v>
      </c>
      <c r="J394" s="12">
        <f>+H394*F394</f>
        <v>14175</v>
      </c>
      <c r="K394" s="18">
        <v>0</v>
      </c>
      <c r="L394" s="8">
        <f>IF(K394&gt;0,0,J394)</f>
        <v>14175</v>
      </c>
      <c r="M394" s="13">
        <f>IF(K394=0,0,L394+J394+K394)</f>
        <v>0</v>
      </c>
    </row>
    <row r="395" spans="1:13" x14ac:dyDescent="0.25">
      <c r="A395" s="17" t="s">
        <v>13</v>
      </c>
      <c r="B395" s="23">
        <v>45064</v>
      </c>
      <c r="C395" s="14">
        <v>82403</v>
      </c>
      <c r="D395" s="10" t="s">
        <v>14</v>
      </c>
      <c r="E395" s="11" t="s">
        <v>19</v>
      </c>
      <c r="F395" s="11">
        <v>13</v>
      </c>
      <c r="G395" s="11">
        <v>13</v>
      </c>
      <c r="H395" s="12">
        <f>1925+285</f>
        <v>2210</v>
      </c>
      <c r="I395" s="12">
        <v>1925</v>
      </c>
      <c r="J395" s="12">
        <f>+H395*F395</f>
        <v>28730</v>
      </c>
      <c r="K395" s="18">
        <v>0</v>
      </c>
      <c r="L395" s="8">
        <f>IF(K395&gt;0,0,J395)</f>
        <v>28730</v>
      </c>
      <c r="M395" s="13">
        <f>IF(K395=0,0,L395+J395+K395)</f>
        <v>0</v>
      </c>
    </row>
    <row r="396" spans="1:13" x14ac:dyDescent="0.25">
      <c r="A396" s="17" t="s">
        <v>13</v>
      </c>
      <c r="B396" s="23">
        <v>45064</v>
      </c>
      <c r="C396" s="14">
        <v>82404</v>
      </c>
      <c r="D396" s="10" t="s">
        <v>14</v>
      </c>
      <c r="E396" s="11" t="s">
        <v>17</v>
      </c>
      <c r="F396" s="11">
        <v>30</v>
      </c>
      <c r="G396" s="11">
        <v>0</v>
      </c>
      <c r="H396" s="12">
        <v>1764</v>
      </c>
      <c r="I396" s="12">
        <v>1764</v>
      </c>
      <c r="J396" s="12">
        <f>+H396*F396</f>
        <v>52920</v>
      </c>
      <c r="K396" s="18">
        <v>0</v>
      </c>
      <c r="L396" s="8">
        <f>IF(K396&gt;0,0,J396)</f>
        <v>52920</v>
      </c>
      <c r="M396" s="13">
        <f>IF(K396=0,0,L396+J396+K396)</f>
        <v>0</v>
      </c>
    </row>
    <row r="397" spans="1:13" x14ac:dyDescent="0.25">
      <c r="A397" s="17" t="s">
        <v>27</v>
      </c>
      <c r="B397" s="23">
        <v>45065</v>
      </c>
      <c r="C397" s="14">
        <v>82405</v>
      </c>
      <c r="D397" s="10" t="s">
        <v>14</v>
      </c>
      <c r="E397" s="11" t="s">
        <v>17</v>
      </c>
      <c r="F397" s="11">
        <v>6</v>
      </c>
      <c r="G397" s="11">
        <v>0</v>
      </c>
      <c r="H397" s="12">
        <v>1764</v>
      </c>
      <c r="I397" s="12">
        <v>1764</v>
      </c>
      <c r="J397" s="12">
        <f>+H397*F397</f>
        <v>10584</v>
      </c>
      <c r="K397" s="18">
        <f>+J397*0.16</f>
        <v>1693.44</v>
      </c>
      <c r="L397" s="8">
        <f>IF(K397&gt;0,0,J397)</f>
        <v>0</v>
      </c>
      <c r="M397" s="13">
        <f>IF(K397=0,0,L397+J397+K397)</f>
        <v>12277.44</v>
      </c>
    </row>
    <row r="398" spans="1:13" x14ac:dyDescent="0.25">
      <c r="A398" s="17" t="s">
        <v>21</v>
      </c>
      <c r="B398" s="23">
        <v>45065</v>
      </c>
      <c r="C398" s="14">
        <v>82406</v>
      </c>
      <c r="D398" s="10" t="s">
        <v>22</v>
      </c>
      <c r="E398" s="11" t="s">
        <v>16</v>
      </c>
      <c r="F398" s="11">
        <v>9</v>
      </c>
      <c r="G398" s="11">
        <v>9</v>
      </c>
      <c r="H398" s="12">
        <v>1990</v>
      </c>
      <c r="I398" s="12">
        <v>1990</v>
      </c>
      <c r="J398" s="12">
        <f>+H398*F398</f>
        <v>17910</v>
      </c>
      <c r="K398" s="18">
        <f>+J398*0.16</f>
        <v>2865.6</v>
      </c>
      <c r="L398" s="8">
        <f>IF(K398&gt;0,0,J398)</f>
        <v>0</v>
      </c>
      <c r="M398" s="13">
        <f>IF(K398=0,0,L398+J398+K398)</f>
        <v>20775.599999999999</v>
      </c>
    </row>
    <row r="399" spans="1:13" x14ac:dyDescent="0.25">
      <c r="A399" s="17" t="s">
        <v>27</v>
      </c>
      <c r="B399" s="23">
        <v>45065</v>
      </c>
      <c r="C399" s="14">
        <v>82407</v>
      </c>
      <c r="D399" s="10" t="s">
        <v>22</v>
      </c>
      <c r="E399" s="11" t="s">
        <v>17</v>
      </c>
      <c r="F399" s="11">
        <v>15</v>
      </c>
      <c r="G399" s="11">
        <v>0</v>
      </c>
      <c r="H399" s="12">
        <v>1727</v>
      </c>
      <c r="I399" s="12">
        <v>1727</v>
      </c>
      <c r="J399" s="12">
        <f>+H399*F399</f>
        <v>25905</v>
      </c>
      <c r="K399" s="18">
        <f>+J399*0.16</f>
        <v>4144.8</v>
      </c>
      <c r="L399" s="8">
        <f>IF(K399&gt;0,0,J399)</f>
        <v>0</v>
      </c>
      <c r="M399" s="13">
        <f>IF(K399=0,0,L399+J399+K399)</f>
        <v>30049.8</v>
      </c>
    </row>
    <row r="400" spans="1:13" x14ac:dyDescent="0.25">
      <c r="A400" s="17" t="s">
        <v>27</v>
      </c>
      <c r="B400" s="23">
        <v>45065</v>
      </c>
      <c r="C400" s="14">
        <v>82409</v>
      </c>
      <c r="D400" s="10" t="s">
        <v>22</v>
      </c>
      <c r="E400" s="11" t="s">
        <v>17</v>
      </c>
      <c r="F400" s="11">
        <v>4</v>
      </c>
      <c r="G400" s="11">
        <v>0</v>
      </c>
      <c r="H400" s="12">
        <v>1727</v>
      </c>
      <c r="I400" s="12">
        <v>1727</v>
      </c>
      <c r="J400" s="12">
        <f>+H400*F400</f>
        <v>6908</v>
      </c>
      <c r="K400" s="18">
        <f>+J400*0.16</f>
        <v>1105.28</v>
      </c>
      <c r="L400" s="8">
        <f>IF(K400&gt;0,0,J400)</f>
        <v>0</v>
      </c>
      <c r="M400" s="13">
        <f>IF(K400=0,0,L400+J400+K400)</f>
        <v>8013.28</v>
      </c>
    </row>
    <row r="401" spans="1:13" x14ac:dyDescent="0.25">
      <c r="A401" s="17" t="s">
        <v>27</v>
      </c>
      <c r="B401" s="23">
        <v>45065</v>
      </c>
      <c r="C401" s="14">
        <v>82410</v>
      </c>
      <c r="D401" s="10" t="s">
        <v>22</v>
      </c>
      <c r="E401" s="11" t="s">
        <v>17</v>
      </c>
      <c r="F401" s="11">
        <v>4</v>
      </c>
      <c r="G401" s="11">
        <v>0</v>
      </c>
      <c r="H401" s="12">
        <v>1727</v>
      </c>
      <c r="I401" s="12">
        <v>1727</v>
      </c>
      <c r="J401" s="12">
        <f>+H401*F401</f>
        <v>6908</v>
      </c>
      <c r="K401" s="18">
        <f>+J401*0.16</f>
        <v>1105.28</v>
      </c>
      <c r="L401" s="8">
        <f>IF(K401&gt;0,0,J401)</f>
        <v>0</v>
      </c>
      <c r="M401" s="13">
        <f>IF(K401=0,0,L401+J401+K401)</f>
        <v>8013.28</v>
      </c>
    </row>
    <row r="402" spans="1:13" x14ac:dyDescent="0.25">
      <c r="A402" s="17" t="s">
        <v>13</v>
      </c>
      <c r="B402" s="23">
        <v>45065</v>
      </c>
      <c r="C402" s="14">
        <v>82411</v>
      </c>
      <c r="D402" s="10" t="s">
        <v>14</v>
      </c>
      <c r="E402" s="11" t="s">
        <v>17</v>
      </c>
      <c r="F402" s="11">
        <v>4</v>
      </c>
      <c r="G402" s="11">
        <v>0</v>
      </c>
      <c r="H402" s="12">
        <v>1764</v>
      </c>
      <c r="I402" s="12">
        <v>1764</v>
      </c>
      <c r="J402" s="12">
        <f>+H402*F402</f>
        <v>7056</v>
      </c>
      <c r="K402" s="18">
        <f>+J402*0.16</f>
        <v>1128.96</v>
      </c>
      <c r="L402" s="8">
        <f>IF(K402&gt;0,0,J402)</f>
        <v>0</v>
      </c>
      <c r="M402" s="13">
        <f>IF(K402=0,0,L402+J402+K402)</f>
        <v>8184.96</v>
      </c>
    </row>
    <row r="403" spans="1:13" x14ac:dyDescent="0.25">
      <c r="A403" s="17" t="s">
        <v>27</v>
      </c>
      <c r="B403" s="23">
        <v>45065</v>
      </c>
      <c r="C403" s="14">
        <v>82484</v>
      </c>
      <c r="D403" s="10" t="s">
        <v>14</v>
      </c>
      <c r="E403" s="11" t="s">
        <v>17</v>
      </c>
      <c r="F403" s="11">
        <v>6</v>
      </c>
      <c r="G403" s="11">
        <v>0</v>
      </c>
      <c r="H403" s="12">
        <v>1764</v>
      </c>
      <c r="I403" s="12">
        <v>1764</v>
      </c>
      <c r="J403" s="12">
        <f>+H403*F403</f>
        <v>10584</v>
      </c>
      <c r="K403" s="18">
        <f>+J403*0.16</f>
        <v>1693.44</v>
      </c>
      <c r="L403" s="8">
        <f>IF(K403&gt;0,0,J403)</f>
        <v>0</v>
      </c>
      <c r="M403" s="13">
        <f>IF(K403=0,0,L403+J403+K403)</f>
        <v>12277.44</v>
      </c>
    </row>
    <row r="404" spans="1:13" x14ac:dyDescent="0.25">
      <c r="A404" s="17" t="s">
        <v>13</v>
      </c>
      <c r="B404" s="23">
        <v>45066</v>
      </c>
      <c r="C404" s="14">
        <v>82485</v>
      </c>
      <c r="D404" s="10" t="s">
        <v>18</v>
      </c>
      <c r="E404" s="11" t="s">
        <v>35</v>
      </c>
      <c r="F404" s="11">
        <v>9.5</v>
      </c>
      <c r="G404" s="11">
        <v>0</v>
      </c>
      <c r="H404" s="12">
        <f>1925+158</f>
        <v>2083</v>
      </c>
      <c r="I404" s="12">
        <v>1925</v>
      </c>
      <c r="J404" s="12">
        <f>+H404*F404</f>
        <v>19788.5</v>
      </c>
      <c r="K404" s="18">
        <f>+J404*0.16</f>
        <v>3166.16</v>
      </c>
      <c r="L404" s="8">
        <f>IF(K404&gt;0,0,J404)</f>
        <v>0</v>
      </c>
      <c r="M404" s="13">
        <f>IF(K404=0,0,L404+J404+K404)</f>
        <v>22954.66</v>
      </c>
    </row>
    <row r="405" spans="1:13" x14ac:dyDescent="0.25">
      <c r="A405" s="17" t="s">
        <v>13</v>
      </c>
      <c r="B405" s="23">
        <v>45066</v>
      </c>
      <c r="C405" s="14">
        <v>82486</v>
      </c>
      <c r="D405" s="10" t="s">
        <v>14</v>
      </c>
      <c r="E405" s="11" t="s">
        <v>17</v>
      </c>
      <c r="F405" s="11">
        <v>5</v>
      </c>
      <c r="G405" s="11">
        <v>0</v>
      </c>
      <c r="H405" s="12">
        <f>1764+124</f>
        <v>1888</v>
      </c>
      <c r="I405" s="12">
        <v>1764</v>
      </c>
      <c r="J405" s="12">
        <f>+H405*F405</f>
        <v>9440</v>
      </c>
      <c r="K405" s="18">
        <v>0</v>
      </c>
      <c r="L405" s="8">
        <f>IF(K405&gt;0,0,J405)</f>
        <v>9440</v>
      </c>
      <c r="M405" s="13">
        <f>IF(K405=0,0,L405+J405+K405)</f>
        <v>0</v>
      </c>
    </row>
    <row r="406" spans="1:13" x14ac:dyDescent="0.25">
      <c r="A406" s="17" t="s">
        <v>27</v>
      </c>
      <c r="B406" s="23">
        <v>45068</v>
      </c>
      <c r="C406" s="14">
        <v>82489</v>
      </c>
      <c r="D406" s="10" t="s">
        <v>14</v>
      </c>
      <c r="E406" s="11" t="s">
        <v>17</v>
      </c>
      <c r="F406" s="11">
        <v>7</v>
      </c>
      <c r="G406" s="11">
        <v>0</v>
      </c>
      <c r="H406" s="12">
        <v>1764</v>
      </c>
      <c r="I406" s="12">
        <v>1764</v>
      </c>
      <c r="J406" s="12">
        <f>+H406*F406</f>
        <v>12348</v>
      </c>
      <c r="K406" s="18">
        <f>+J406*0.16</f>
        <v>1975.68</v>
      </c>
      <c r="L406" s="8">
        <f>IF(K406&gt;0,0,J406)</f>
        <v>0</v>
      </c>
      <c r="M406" s="13">
        <f>IF(K406=0,0,L406+J406+K406)</f>
        <v>14323.68</v>
      </c>
    </row>
    <row r="407" spans="1:13" x14ac:dyDescent="0.25">
      <c r="A407" s="17" t="s">
        <v>13</v>
      </c>
      <c r="B407" s="23">
        <v>45069</v>
      </c>
      <c r="C407" s="14">
        <v>82490</v>
      </c>
      <c r="D407" s="10" t="s">
        <v>14</v>
      </c>
      <c r="E407" s="11" t="s">
        <v>17</v>
      </c>
      <c r="F407" s="11">
        <v>5</v>
      </c>
      <c r="G407" s="11">
        <v>0</v>
      </c>
      <c r="H407" s="12">
        <v>1764</v>
      </c>
      <c r="I407" s="12">
        <v>1764</v>
      </c>
      <c r="J407" s="12">
        <f>+H407*F407</f>
        <v>8820</v>
      </c>
      <c r="K407" s="18">
        <f>+J407*0.16</f>
        <v>1411.2</v>
      </c>
      <c r="L407" s="8">
        <f>IF(K407&gt;0,0,J407)</f>
        <v>0</v>
      </c>
      <c r="M407" s="13">
        <f>IF(K407=0,0,L407+J407+K407)</f>
        <v>10231.200000000001</v>
      </c>
    </row>
    <row r="408" spans="1:13" x14ac:dyDescent="0.25">
      <c r="A408" s="17" t="s">
        <v>27</v>
      </c>
      <c r="B408" s="23">
        <v>45068</v>
      </c>
      <c r="C408" s="14">
        <v>82491</v>
      </c>
      <c r="D408" s="10" t="s">
        <v>14</v>
      </c>
      <c r="E408" s="11" t="s">
        <v>26</v>
      </c>
      <c r="F408" s="11">
        <v>9</v>
      </c>
      <c r="G408" s="11">
        <v>0</v>
      </c>
      <c r="H408" s="12">
        <v>1701</v>
      </c>
      <c r="I408" s="12">
        <v>1701</v>
      </c>
      <c r="J408" s="12">
        <f>+H408*F408</f>
        <v>15309</v>
      </c>
      <c r="K408" s="18">
        <v>0</v>
      </c>
      <c r="L408" s="8">
        <f>IF(K408&gt;0,0,J408)</f>
        <v>15309</v>
      </c>
      <c r="M408" s="13">
        <f>IF(K408=0,0,L408+J408+K408)</f>
        <v>0</v>
      </c>
    </row>
    <row r="409" spans="1:13" x14ac:dyDescent="0.25">
      <c r="A409" s="17" t="s">
        <v>27</v>
      </c>
      <c r="B409" s="23">
        <v>45068</v>
      </c>
      <c r="C409" s="14">
        <v>82492</v>
      </c>
      <c r="D409" s="10" t="s">
        <v>14</v>
      </c>
      <c r="E409" s="11" t="s">
        <v>15</v>
      </c>
      <c r="F409" s="11">
        <v>19</v>
      </c>
      <c r="G409" s="11">
        <v>0</v>
      </c>
      <c r="H409" s="12">
        <v>2088.2399999999998</v>
      </c>
      <c r="I409" s="12">
        <v>1925</v>
      </c>
      <c r="J409" s="12">
        <f>+H409*F409</f>
        <v>39676.559999999998</v>
      </c>
      <c r="K409" s="18">
        <f>+J409*0.16</f>
        <v>6348.2496000000001</v>
      </c>
      <c r="L409" s="8">
        <f>IF(K409&gt;0,0,J409)</f>
        <v>0</v>
      </c>
      <c r="M409" s="13">
        <f>IF(K409=0,0,L409+J409+K409)</f>
        <v>46024.809600000001</v>
      </c>
    </row>
    <row r="410" spans="1:13" x14ac:dyDescent="0.25">
      <c r="A410" s="17" t="s">
        <v>27</v>
      </c>
      <c r="B410" s="23">
        <v>45068</v>
      </c>
      <c r="C410" s="14">
        <v>82495</v>
      </c>
      <c r="D410" s="10" t="s">
        <v>14</v>
      </c>
      <c r="E410" s="11" t="s">
        <v>17</v>
      </c>
      <c r="F410" s="11">
        <v>6</v>
      </c>
      <c r="G410" s="11">
        <v>0</v>
      </c>
      <c r="H410" s="12">
        <v>1764</v>
      </c>
      <c r="I410" s="12">
        <v>1764</v>
      </c>
      <c r="J410" s="12">
        <f>+H410*F410</f>
        <v>10584</v>
      </c>
      <c r="K410" s="18">
        <f>+J410*0.16</f>
        <v>1693.44</v>
      </c>
      <c r="L410" s="8">
        <f>IF(K410&gt;0,0,J410)</f>
        <v>0</v>
      </c>
      <c r="M410" s="13">
        <f>IF(K410=0,0,L410+J410+K410)</f>
        <v>12277.44</v>
      </c>
    </row>
    <row r="411" spans="1:13" x14ac:dyDescent="0.25">
      <c r="A411" s="17" t="s">
        <v>27</v>
      </c>
      <c r="B411" s="23">
        <v>45068</v>
      </c>
      <c r="C411" s="14">
        <v>82496</v>
      </c>
      <c r="D411" s="10" t="s">
        <v>14</v>
      </c>
      <c r="E411" s="11" t="s">
        <v>17</v>
      </c>
      <c r="F411" s="11">
        <v>4</v>
      </c>
      <c r="G411" s="11">
        <v>0</v>
      </c>
      <c r="H411" s="12">
        <v>1942</v>
      </c>
      <c r="I411" s="12">
        <v>1764</v>
      </c>
      <c r="J411" s="12">
        <f>+H411*F411</f>
        <v>7768</v>
      </c>
      <c r="K411" s="18">
        <f>+J411*0.16</f>
        <v>1242.8800000000001</v>
      </c>
      <c r="L411" s="8">
        <f>IF(K411&gt;0,0,J411)</f>
        <v>0</v>
      </c>
      <c r="M411" s="13">
        <f>IF(K411=0,0,L411+J411+K411)</f>
        <v>9010.880000000001</v>
      </c>
    </row>
    <row r="412" spans="1:13" x14ac:dyDescent="0.25">
      <c r="A412" s="17" t="s">
        <v>27</v>
      </c>
      <c r="B412" s="23">
        <v>45068</v>
      </c>
      <c r="C412" s="14">
        <v>82497</v>
      </c>
      <c r="D412" s="10" t="s">
        <v>14</v>
      </c>
      <c r="E412" s="11" t="s">
        <v>29</v>
      </c>
      <c r="F412" s="11">
        <v>9</v>
      </c>
      <c r="G412" s="11">
        <v>0</v>
      </c>
      <c r="H412" s="12">
        <v>2086</v>
      </c>
      <c r="I412" s="12">
        <v>2086</v>
      </c>
      <c r="J412" s="12">
        <f>+H412*F412</f>
        <v>18774</v>
      </c>
      <c r="K412" s="18">
        <v>0</v>
      </c>
      <c r="L412" s="8">
        <f>IF(K412&gt;0,0,J412)</f>
        <v>18774</v>
      </c>
      <c r="M412" s="13">
        <f>IF(K412=0,0,L412+J412+K412)</f>
        <v>0</v>
      </c>
    </row>
    <row r="413" spans="1:13" x14ac:dyDescent="0.25">
      <c r="A413" s="17" t="s">
        <v>13</v>
      </c>
      <c r="B413" s="23">
        <v>45070</v>
      </c>
      <c r="C413" s="14">
        <v>82498</v>
      </c>
      <c r="D413" s="10" t="s">
        <v>22</v>
      </c>
      <c r="E413" s="11" t="s">
        <v>16</v>
      </c>
      <c r="F413" s="11">
        <v>7.5</v>
      </c>
      <c r="G413" s="11">
        <v>7.5</v>
      </c>
      <c r="H413" s="12">
        <f>1727+263</f>
        <v>1990</v>
      </c>
      <c r="I413" s="12">
        <v>1727</v>
      </c>
      <c r="J413" s="12">
        <f>+H413*F413</f>
        <v>14925</v>
      </c>
      <c r="K413" s="18">
        <f>+J413*0.16</f>
        <v>2388</v>
      </c>
      <c r="L413" s="8">
        <f>IF(K413&gt;0,0,J413)</f>
        <v>0</v>
      </c>
      <c r="M413" s="13">
        <f>IF(K413=0,0,L413+J413+K413)</f>
        <v>17313</v>
      </c>
    </row>
    <row r="414" spans="1:13" x14ac:dyDescent="0.25">
      <c r="A414" s="17" t="s">
        <v>13</v>
      </c>
      <c r="B414" s="9">
        <v>45071</v>
      </c>
      <c r="C414" s="14">
        <v>82499</v>
      </c>
      <c r="D414" s="10" t="s">
        <v>22</v>
      </c>
      <c r="E414" s="11" t="s">
        <v>16</v>
      </c>
      <c r="F414" s="11">
        <v>6</v>
      </c>
      <c r="G414" s="11">
        <v>6</v>
      </c>
      <c r="H414" s="12">
        <f>1727+263</f>
        <v>1990</v>
      </c>
      <c r="I414" s="12">
        <v>1727</v>
      </c>
      <c r="J414" s="12">
        <f>+H414*F414</f>
        <v>11940</v>
      </c>
      <c r="K414" s="18">
        <f>+J414*0.16</f>
        <v>1910.4</v>
      </c>
      <c r="L414" s="8">
        <f>IF(K414&gt;0,0,J414)</f>
        <v>0</v>
      </c>
      <c r="M414" s="13">
        <f>IF(K414=0,0,L414+J414+K414)</f>
        <v>13850.4</v>
      </c>
    </row>
    <row r="415" spans="1:13" x14ac:dyDescent="0.25">
      <c r="A415" s="17" t="s">
        <v>27</v>
      </c>
      <c r="B415" s="23">
        <v>45068</v>
      </c>
      <c r="C415" s="14">
        <v>82500</v>
      </c>
      <c r="D415" s="10" t="s">
        <v>22</v>
      </c>
      <c r="E415" s="11" t="s">
        <v>16</v>
      </c>
      <c r="F415" s="11">
        <v>7.5</v>
      </c>
      <c r="G415" s="11">
        <v>7.5</v>
      </c>
      <c r="H415" s="12">
        <v>1990</v>
      </c>
      <c r="I415" s="12">
        <v>1727</v>
      </c>
      <c r="J415" s="12">
        <f>+H415*F415</f>
        <v>14925</v>
      </c>
      <c r="K415" s="18">
        <f>+J415*0.16</f>
        <v>2388</v>
      </c>
      <c r="L415" s="8">
        <f>IF(K415&gt;0,0,J415)</f>
        <v>0</v>
      </c>
      <c r="M415" s="13">
        <f>IF(K415=0,0,L415+J415+K415)</f>
        <v>17313</v>
      </c>
    </row>
    <row r="416" spans="1:13" x14ac:dyDescent="0.25">
      <c r="A416" s="17" t="s">
        <v>27</v>
      </c>
      <c r="B416" s="23">
        <v>45068</v>
      </c>
      <c r="C416" s="14">
        <v>82501</v>
      </c>
      <c r="D416" s="10" t="s">
        <v>22</v>
      </c>
      <c r="E416" s="11" t="s">
        <v>16</v>
      </c>
      <c r="F416" s="11">
        <v>12</v>
      </c>
      <c r="G416" s="11">
        <v>12</v>
      </c>
      <c r="H416" s="12">
        <v>1990</v>
      </c>
      <c r="I416" s="12">
        <v>1727</v>
      </c>
      <c r="J416" s="12">
        <f>+H416*F416</f>
        <v>23880</v>
      </c>
      <c r="K416" s="18">
        <f>+J416*0.16</f>
        <v>3820.8</v>
      </c>
      <c r="L416" s="8">
        <f>IF(K416&gt;0,0,J416)</f>
        <v>0</v>
      </c>
      <c r="M416" s="13">
        <f>IF(K416=0,0,L416+J416+K416)</f>
        <v>27700.799999999999</v>
      </c>
    </row>
    <row r="417" spans="1:13" x14ac:dyDescent="0.25">
      <c r="A417" s="17" t="s">
        <v>27</v>
      </c>
      <c r="B417" s="23">
        <v>45068</v>
      </c>
      <c r="C417" s="14">
        <v>82502</v>
      </c>
      <c r="D417" s="10" t="s">
        <v>22</v>
      </c>
      <c r="E417" s="11" t="s">
        <v>17</v>
      </c>
      <c r="F417" s="11">
        <v>4</v>
      </c>
      <c r="G417" s="11">
        <v>0</v>
      </c>
      <c r="H417" s="12">
        <v>1727</v>
      </c>
      <c r="I417" s="12">
        <v>1727</v>
      </c>
      <c r="J417" s="12">
        <f>+H417*F417</f>
        <v>6908</v>
      </c>
      <c r="K417" s="18">
        <f>+J417*0.16</f>
        <v>1105.28</v>
      </c>
      <c r="L417" s="8">
        <f>IF(K417&gt;0,0,J417)</f>
        <v>0</v>
      </c>
      <c r="M417" s="13">
        <f>IF(K417=0,0,L417+J417+K417)</f>
        <v>8013.28</v>
      </c>
    </row>
    <row r="418" spans="1:13" x14ac:dyDescent="0.25">
      <c r="A418" s="17" t="s">
        <v>27</v>
      </c>
      <c r="B418" s="23">
        <v>45068</v>
      </c>
      <c r="C418" s="14">
        <v>82503</v>
      </c>
      <c r="D418" s="10" t="s">
        <v>22</v>
      </c>
      <c r="E418" s="11" t="s">
        <v>17</v>
      </c>
      <c r="F418" s="11">
        <v>7</v>
      </c>
      <c r="G418" s="11">
        <v>0</v>
      </c>
      <c r="H418" s="12">
        <v>1727</v>
      </c>
      <c r="I418" s="12">
        <v>1727</v>
      </c>
      <c r="J418" s="12">
        <f>+H418*F418</f>
        <v>12089</v>
      </c>
      <c r="K418" s="18">
        <f>+J418*0.16</f>
        <v>1934.24</v>
      </c>
      <c r="L418" s="8">
        <f>IF(K418&gt;0,0,J418)</f>
        <v>0</v>
      </c>
      <c r="M418" s="13">
        <f>IF(K418=0,0,L418+J418+K418)</f>
        <v>14023.24</v>
      </c>
    </row>
    <row r="419" spans="1:13" x14ac:dyDescent="0.25">
      <c r="A419" s="17" t="s">
        <v>13</v>
      </c>
      <c r="B419" s="23">
        <v>45070</v>
      </c>
      <c r="C419" s="14">
        <v>82505</v>
      </c>
      <c r="D419" s="10" t="s">
        <v>14</v>
      </c>
      <c r="E419" s="11" t="s">
        <v>15</v>
      </c>
      <c r="F419" s="11">
        <v>37.5</v>
      </c>
      <c r="G419" s="11">
        <v>0</v>
      </c>
      <c r="H419" s="12">
        <v>2025</v>
      </c>
      <c r="I419" s="12">
        <v>1925</v>
      </c>
      <c r="J419" s="12">
        <f>+H419*F419</f>
        <v>75937.5</v>
      </c>
      <c r="K419" s="18">
        <v>0</v>
      </c>
      <c r="L419" s="8">
        <f>IF(K419&gt;0,0,J419)</f>
        <v>75937.5</v>
      </c>
      <c r="M419" s="13">
        <f>IF(K419=0,0,L419+J419+K419)</f>
        <v>0</v>
      </c>
    </row>
    <row r="420" spans="1:13" x14ac:dyDescent="0.25">
      <c r="A420" s="17" t="s">
        <v>13</v>
      </c>
      <c r="B420" s="23">
        <v>45065</v>
      </c>
      <c r="C420" s="14">
        <v>82507</v>
      </c>
      <c r="D420" s="10" t="s">
        <v>14</v>
      </c>
      <c r="E420" s="11" t="s">
        <v>23</v>
      </c>
      <c r="F420" s="11">
        <v>7</v>
      </c>
      <c r="G420" s="11">
        <v>0</v>
      </c>
      <c r="H420" s="12">
        <f>11900/F420</f>
        <v>1700</v>
      </c>
      <c r="I420" s="12">
        <v>1555</v>
      </c>
      <c r="J420" s="12">
        <f>+H420*F420</f>
        <v>11900</v>
      </c>
      <c r="K420" s="18">
        <f>+J420*0.16</f>
        <v>1904</v>
      </c>
      <c r="L420" s="8">
        <f>IF(K420&gt;0,0,J420)</f>
        <v>0</v>
      </c>
      <c r="M420" s="13">
        <f>IF(K420=0,0,L420+J420+K420)</f>
        <v>13804</v>
      </c>
    </row>
    <row r="421" spans="1:13" x14ac:dyDescent="0.25">
      <c r="A421" s="17" t="s">
        <v>13</v>
      </c>
      <c r="B421" s="23">
        <v>45065</v>
      </c>
      <c r="C421" s="14">
        <v>82508</v>
      </c>
      <c r="D421" s="10" t="s">
        <v>14</v>
      </c>
      <c r="E421" s="11" t="s">
        <v>15</v>
      </c>
      <c r="F421" s="11">
        <v>6</v>
      </c>
      <c r="G421" s="11">
        <v>0</v>
      </c>
      <c r="H421" s="12">
        <v>1925</v>
      </c>
      <c r="I421" s="12">
        <v>1925</v>
      </c>
      <c r="J421" s="12">
        <f>+H421*F421</f>
        <v>11550</v>
      </c>
      <c r="K421" s="18">
        <v>0</v>
      </c>
      <c r="L421" s="8">
        <f>IF(K421&gt;0,0,J421)</f>
        <v>11550</v>
      </c>
      <c r="M421" s="13">
        <f>IF(K421=0,0,L421+J421+K421)</f>
        <v>0</v>
      </c>
    </row>
    <row r="422" spans="1:13" x14ac:dyDescent="0.25">
      <c r="A422" s="17" t="s">
        <v>13</v>
      </c>
      <c r="B422" s="23">
        <v>45065</v>
      </c>
      <c r="C422" s="14">
        <v>82511</v>
      </c>
      <c r="D422" s="10" t="s">
        <v>14</v>
      </c>
      <c r="E422" s="11" t="s">
        <v>17</v>
      </c>
      <c r="F422" s="11">
        <v>9.5</v>
      </c>
      <c r="G422" s="11">
        <v>0</v>
      </c>
      <c r="H422" s="12">
        <f>18050/F422</f>
        <v>1900</v>
      </c>
      <c r="I422" s="12">
        <v>1764</v>
      </c>
      <c r="J422" s="12">
        <f>+H422*F422</f>
        <v>18050</v>
      </c>
      <c r="K422" s="18">
        <f>+J422*0.16</f>
        <v>2888</v>
      </c>
      <c r="L422" s="8">
        <f>IF(K422&gt;0,0,J422)</f>
        <v>0</v>
      </c>
      <c r="M422" s="13">
        <f>IF(K422=0,0,L422+J422+K422)</f>
        <v>20938</v>
      </c>
    </row>
    <row r="423" spans="1:13" x14ac:dyDescent="0.25">
      <c r="A423" s="17" t="s">
        <v>13</v>
      </c>
      <c r="B423" s="23">
        <v>45065</v>
      </c>
      <c r="C423" s="14">
        <v>82512</v>
      </c>
      <c r="D423" s="10" t="s">
        <v>14</v>
      </c>
      <c r="E423" s="11" t="s">
        <v>15</v>
      </c>
      <c r="F423" s="11">
        <v>17</v>
      </c>
      <c r="G423" s="11">
        <v>0</v>
      </c>
      <c r="H423" s="12">
        <f>1925+124</f>
        <v>2049</v>
      </c>
      <c r="I423" s="12">
        <v>1925</v>
      </c>
      <c r="J423" s="12">
        <f>+H423*F423</f>
        <v>34833</v>
      </c>
      <c r="K423" s="18">
        <v>0</v>
      </c>
      <c r="L423" s="8">
        <f>IF(K423&gt;0,0,J423)</f>
        <v>34833</v>
      </c>
      <c r="M423" s="13">
        <f>IF(K423=0,0,L423+J423+K423)</f>
        <v>0</v>
      </c>
    </row>
    <row r="424" spans="1:13" x14ac:dyDescent="0.25">
      <c r="A424" s="17" t="s">
        <v>13</v>
      </c>
      <c r="B424" s="23">
        <v>45065</v>
      </c>
      <c r="C424" s="14">
        <v>82513</v>
      </c>
      <c r="D424" s="10" t="s">
        <v>14</v>
      </c>
      <c r="E424" s="11" t="s">
        <v>17</v>
      </c>
      <c r="F424" s="11">
        <v>17</v>
      </c>
      <c r="G424" s="11">
        <v>0</v>
      </c>
      <c r="H424" s="12">
        <v>1764</v>
      </c>
      <c r="I424" s="12">
        <v>1764</v>
      </c>
      <c r="J424" s="12">
        <f>+H424*F424</f>
        <v>29988</v>
      </c>
      <c r="K424" s="18">
        <f>+J424*0.16</f>
        <v>4798.08</v>
      </c>
      <c r="L424" s="8">
        <f>IF(K424&gt;0,0,J424)</f>
        <v>0</v>
      </c>
      <c r="M424" s="13">
        <f>IF(K424=0,0,L424+J424+K424)</f>
        <v>34786.080000000002</v>
      </c>
    </row>
    <row r="425" spans="1:13" x14ac:dyDescent="0.25">
      <c r="A425" s="17" t="s">
        <v>13</v>
      </c>
      <c r="B425" s="23">
        <v>45065</v>
      </c>
      <c r="C425" s="14">
        <v>82514</v>
      </c>
      <c r="D425" s="10" t="s">
        <v>14</v>
      </c>
      <c r="E425" s="11" t="s">
        <v>17</v>
      </c>
      <c r="F425" s="11">
        <v>28</v>
      </c>
      <c r="G425" s="11">
        <v>0</v>
      </c>
      <c r="H425" s="12">
        <v>1900</v>
      </c>
      <c r="I425" s="12">
        <v>1764</v>
      </c>
      <c r="J425" s="12">
        <f>+H425*F425</f>
        <v>53200</v>
      </c>
      <c r="K425" s="18">
        <f>+J425*0.16</f>
        <v>8512</v>
      </c>
      <c r="L425" s="8">
        <f>IF(K425&gt;0,0,J425)</f>
        <v>0</v>
      </c>
      <c r="M425" s="13">
        <f>IF(K425=0,0,L425+J425+K425)</f>
        <v>61712</v>
      </c>
    </row>
    <row r="426" spans="1:13" x14ac:dyDescent="0.25">
      <c r="A426" s="17" t="s">
        <v>13</v>
      </c>
      <c r="B426" s="23">
        <v>45065</v>
      </c>
      <c r="C426" s="14">
        <v>82515</v>
      </c>
      <c r="D426" s="10" t="s">
        <v>14</v>
      </c>
      <c r="E426" s="11" t="s">
        <v>15</v>
      </c>
      <c r="F426" s="11">
        <v>9.5</v>
      </c>
      <c r="G426" s="11">
        <v>0</v>
      </c>
      <c r="H426" s="12">
        <v>2061</v>
      </c>
      <c r="I426" s="12">
        <v>1925</v>
      </c>
      <c r="J426" s="12">
        <f>+H426*F426</f>
        <v>19579.5</v>
      </c>
      <c r="K426" s="18">
        <f>+J426*0.16</f>
        <v>3132.7200000000003</v>
      </c>
      <c r="L426" s="8">
        <f>IF(K426&gt;0,0,J426)</f>
        <v>0</v>
      </c>
      <c r="M426" s="13">
        <f>IF(K426=0,0,L426+J426+K426)</f>
        <v>22712.22</v>
      </c>
    </row>
    <row r="427" spans="1:13" x14ac:dyDescent="0.25">
      <c r="A427" s="17" t="s">
        <v>13</v>
      </c>
      <c r="B427" s="23">
        <v>45065</v>
      </c>
      <c r="C427" s="14">
        <v>82515</v>
      </c>
      <c r="D427" s="10" t="s">
        <v>14</v>
      </c>
      <c r="E427" s="11" t="s">
        <v>26</v>
      </c>
      <c r="F427" s="11">
        <v>4.5</v>
      </c>
      <c r="G427" s="11">
        <v>0</v>
      </c>
      <c r="H427" s="12">
        <v>1790</v>
      </c>
      <c r="I427" s="12">
        <v>1701</v>
      </c>
      <c r="J427" s="12">
        <f>+H427*F427</f>
        <v>8055</v>
      </c>
      <c r="K427" s="18">
        <f>+J427*0.16</f>
        <v>1288.8</v>
      </c>
      <c r="L427" s="8">
        <f>IF(K427&gt;0,0,J427)</f>
        <v>0</v>
      </c>
      <c r="M427" s="13">
        <f>IF(K427=0,0,L427+J427+K427)</f>
        <v>9343.7999999999993</v>
      </c>
    </row>
    <row r="428" spans="1:13" x14ac:dyDescent="0.25">
      <c r="A428" s="17" t="s">
        <v>13</v>
      </c>
      <c r="B428" s="23">
        <v>45065</v>
      </c>
      <c r="C428" s="14">
        <v>82516</v>
      </c>
      <c r="D428" s="10" t="s">
        <v>14</v>
      </c>
      <c r="E428" s="11" t="s">
        <v>16</v>
      </c>
      <c r="F428" s="11">
        <v>6</v>
      </c>
      <c r="G428" s="11">
        <v>10</v>
      </c>
      <c r="H428" s="12">
        <f>1764+475</f>
        <v>2239</v>
      </c>
      <c r="I428" s="12">
        <v>1764</v>
      </c>
      <c r="J428" s="12">
        <f>+H428*F428</f>
        <v>13434</v>
      </c>
      <c r="K428" s="18">
        <f>+J428*0.16</f>
        <v>2149.44</v>
      </c>
      <c r="L428" s="8">
        <f>IF(K428&gt;0,0,J428)</f>
        <v>0</v>
      </c>
      <c r="M428" s="13">
        <f>IF(K428=0,0,L428+J428+K428)</f>
        <v>15583.44</v>
      </c>
    </row>
    <row r="429" spans="1:13" x14ac:dyDescent="0.25">
      <c r="A429" s="17" t="s">
        <v>13</v>
      </c>
      <c r="B429" s="23">
        <v>45065</v>
      </c>
      <c r="C429" s="14">
        <v>82517</v>
      </c>
      <c r="D429" s="10" t="s">
        <v>14</v>
      </c>
      <c r="E429" s="11" t="s">
        <v>15</v>
      </c>
      <c r="F429" s="11">
        <v>14.5</v>
      </c>
      <c r="G429" s="11">
        <v>0</v>
      </c>
      <c r="H429" s="12">
        <v>1925</v>
      </c>
      <c r="I429" s="12">
        <v>1925</v>
      </c>
      <c r="J429" s="12">
        <f>+H429*F429</f>
        <v>27912.5</v>
      </c>
      <c r="K429" s="18">
        <v>0</v>
      </c>
      <c r="L429" s="8">
        <f>IF(K429&gt;0,0,J429)</f>
        <v>27912.5</v>
      </c>
      <c r="M429" s="13">
        <f>IF(K429=0,0,L429+J429+K429)</f>
        <v>0</v>
      </c>
    </row>
    <row r="430" spans="1:13" x14ac:dyDescent="0.25">
      <c r="A430" s="17" t="s">
        <v>13</v>
      </c>
      <c r="B430" s="23">
        <v>45066</v>
      </c>
      <c r="C430" s="14">
        <v>82518</v>
      </c>
      <c r="D430" s="10" t="s">
        <v>14</v>
      </c>
      <c r="E430" s="11" t="s">
        <v>15</v>
      </c>
      <c r="F430" s="11">
        <v>8</v>
      </c>
      <c r="G430" s="11">
        <v>0</v>
      </c>
      <c r="H430" s="12">
        <v>2061</v>
      </c>
      <c r="I430" s="12">
        <v>1925</v>
      </c>
      <c r="J430" s="12">
        <f>+H430*F430</f>
        <v>16488</v>
      </c>
      <c r="K430" s="18">
        <f>+J430*0.16</f>
        <v>2638.08</v>
      </c>
      <c r="L430" s="8">
        <f>IF(K430&gt;0,0,J430)</f>
        <v>0</v>
      </c>
      <c r="M430" s="13">
        <f>IF(K430=0,0,L430+J430+K430)</f>
        <v>19126.080000000002</v>
      </c>
    </row>
    <row r="431" spans="1:13" x14ac:dyDescent="0.25">
      <c r="A431" s="17" t="s">
        <v>13</v>
      </c>
      <c r="B431" s="23">
        <v>45066</v>
      </c>
      <c r="C431" s="14">
        <v>82519</v>
      </c>
      <c r="D431" s="10" t="s">
        <v>14</v>
      </c>
      <c r="E431" s="11" t="s">
        <v>16</v>
      </c>
      <c r="F431" s="11">
        <v>10.5</v>
      </c>
      <c r="G431" s="11">
        <v>10.5</v>
      </c>
      <c r="H431" s="12">
        <f>1764+285</f>
        <v>2049</v>
      </c>
      <c r="I431" s="12">
        <v>1764</v>
      </c>
      <c r="J431" s="12">
        <f>+H431*F431</f>
        <v>21514.5</v>
      </c>
      <c r="K431" s="18">
        <v>0</v>
      </c>
      <c r="L431" s="8">
        <f>IF(K431&gt;0,0,J431)</f>
        <v>21514.5</v>
      </c>
      <c r="M431" s="13">
        <f>IF(K431=0,0,L431+J431+K431)</f>
        <v>0</v>
      </c>
    </row>
    <row r="432" spans="1:13" x14ac:dyDescent="0.25">
      <c r="A432" s="17" t="s">
        <v>13</v>
      </c>
      <c r="B432" s="23">
        <v>45066</v>
      </c>
      <c r="C432" s="14">
        <v>82520</v>
      </c>
      <c r="D432" s="10" t="s">
        <v>14</v>
      </c>
      <c r="E432" s="11" t="s">
        <v>23</v>
      </c>
      <c r="F432" s="11">
        <v>7</v>
      </c>
      <c r="G432" s="11">
        <v>0</v>
      </c>
      <c r="H432" s="12">
        <f>11900/F432</f>
        <v>1700</v>
      </c>
      <c r="I432" s="12">
        <v>1555</v>
      </c>
      <c r="J432" s="12">
        <f>+H432*F432</f>
        <v>11900</v>
      </c>
      <c r="K432" s="18">
        <f>+J432*0.16</f>
        <v>1904</v>
      </c>
      <c r="L432" s="8">
        <f>IF(K432&gt;0,0,J432)</f>
        <v>0</v>
      </c>
      <c r="M432" s="13">
        <f>IF(K432=0,0,L432+J432+K432)</f>
        <v>13804</v>
      </c>
    </row>
    <row r="433" spans="1:15" x14ac:dyDescent="0.25">
      <c r="A433" s="17" t="s">
        <v>13</v>
      </c>
      <c r="B433" s="23">
        <v>45066</v>
      </c>
      <c r="C433" s="14">
        <v>82521</v>
      </c>
      <c r="D433" s="10" t="s">
        <v>14</v>
      </c>
      <c r="E433" s="11" t="s">
        <v>15</v>
      </c>
      <c r="F433" s="11">
        <v>15</v>
      </c>
      <c r="G433" s="11">
        <v>0</v>
      </c>
      <c r="H433" s="12">
        <v>1925</v>
      </c>
      <c r="I433" s="12">
        <v>1925</v>
      </c>
      <c r="J433" s="12">
        <f>+H433*F433</f>
        <v>28875</v>
      </c>
      <c r="K433" s="18">
        <v>0</v>
      </c>
      <c r="L433" s="8">
        <f>IF(K433&gt;0,0,J433)</f>
        <v>28875</v>
      </c>
      <c r="M433" s="13">
        <f>IF(K433=0,0,L433+J433+K433)</f>
        <v>0</v>
      </c>
    </row>
    <row r="434" spans="1:15" x14ac:dyDescent="0.25">
      <c r="A434" s="17" t="s">
        <v>13</v>
      </c>
      <c r="B434" s="23">
        <v>45066</v>
      </c>
      <c r="C434" s="14">
        <v>82521</v>
      </c>
      <c r="D434" s="10" t="s">
        <v>14</v>
      </c>
      <c r="E434" s="11" t="s">
        <v>26</v>
      </c>
      <c r="F434" s="11">
        <v>13</v>
      </c>
      <c r="G434" s="11">
        <v>0</v>
      </c>
      <c r="H434" s="12">
        <v>1701</v>
      </c>
      <c r="I434" s="12">
        <v>1701</v>
      </c>
      <c r="J434" s="12">
        <f>+H434*F434</f>
        <v>22113</v>
      </c>
      <c r="K434" s="18">
        <v>0</v>
      </c>
      <c r="L434" s="8">
        <f>IF(K434&gt;0,0,J434)</f>
        <v>22113</v>
      </c>
      <c r="M434" s="13">
        <f>IF(K434=0,0,L434+J434+K434)</f>
        <v>0</v>
      </c>
    </row>
    <row r="435" spans="1:15" x14ac:dyDescent="0.25">
      <c r="A435" s="17" t="s">
        <v>13</v>
      </c>
      <c r="B435" s="23">
        <v>45066</v>
      </c>
      <c r="C435" s="14">
        <v>82522</v>
      </c>
      <c r="D435" s="10" t="s">
        <v>14</v>
      </c>
      <c r="E435" s="11" t="s">
        <v>16</v>
      </c>
      <c r="F435" s="11">
        <v>5.5</v>
      </c>
      <c r="G435" s="11">
        <v>5.5</v>
      </c>
      <c r="H435" s="12">
        <f>1764+285</f>
        <v>2049</v>
      </c>
      <c r="I435" s="12">
        <v>1764</v>
      </c>
      <c r="J435" s="12">
        <f>+H435*F435</f>
        <v>11269.5</v>
      </c>
      <c r="K435" s="18">
        <v>0</v>
      </c>
      <c r="L435" s="8">
        <f>IF(K435&gt;0,0,J435)</f>
        <v>11269.5</v>
      </c>
      <c r="M435" s="13">
        <f>IF(K435=0,0,L435+J435+K435)</f>
        <v>0</v>
      </c>
    </row>
    <row r="436" spans="1:15" x14ac:dyDescent="0.25">
      <c r="A436" s="17" t="s">
        <v>13</v>
      </c>
      <c r="B436" s="23">
        <v>45066</v>
      </c>
      <c r="C436" s="14">
        <v>82523</v>
      </c>
      <c r="D436" s="10" t="s">
        <v>14</v>
      </c>
      <c r="E436" s="11" t="s">
        <v>17</v>
      </c>
      <c r="F436" s="11">
        <v>5</v>
      </c>
      <c r="G436" s="11">
        <v>0</v>
      </c>
      <c r="H436" s="12">
        <v>1764</v>
      </c>
      <c r="I436" s="12">
        <v>1764</v>
      </c>
      <c r="J436" s="12">
        <f>+H436*F436</f>
        <v>8820</v>
      </c>
      <c r="K436" s="18">
        <v>0</v>
      </c>
      <c r="L436" s="8">
        <f>IF(K436&gt;0,0,J436)</f>
        <v>8820</v>
      </c>
      <c r="M436" s="13">
        <f>IF(K436=0,0,L436+J436+K436)</f>
        <v>0</v>
      </c>
    </row>
    <row r="437" spans="1:15" x14ac:dyDescent="0.25">
      <c r="A437" s="17" t="s">
        <v>27</v>
      </c>
      <c r="B437" s="23">
        <v>45068</v>
      </c>
      <c r="C437" s="14">
        <v>82534</v>
      </c>
      <c r="D437" s="10" t="s">
        <v>25</v>
      </c>
      <c r="E437" s="11" t="s">
        <v>35</v>
      </c>
      <c r="F437" s="11">
        <v>14</v>
      </c>
      <c r="G437" s="11">
        <v>0</v>
      </c>
      <c r="H437" s="12">
        <f>30898/14</f>
        <v>2207</v>
      </c>
      <c r="I437" s="12">
        <v>1925</v>
      </c>
      <c r="J437" s="12">
        <f>+H437*F437</f>
        <v>30898</v>
      </c>
      <c r="K437" s="18">
        <f>+J437*0.16</f>
        <v>4943.68</v>
      </c>
      <c r="L437" s="8">
        <f>IF(K437&gt;0,0,J437)</f>
        <v>0</v>
      </c>
      <c r="M437" s="13">
        <f>IF(K437=0,0,L437+J437+K437)</f>
        <v>35841.68</v>
      </c>
    </row>
    <row r="438" spans="1:15" x14ac:dyDescent="0.25">
      <c r="A438" s="17" t="s">
        <v>27</v>
      </c>
      <c r="B438" s="23">
        <v>45068</v>
      </c>
      <c r="C438" s="14">
        <v>82561</v>
      </c>
      <c r="D438" s="10" t="s">
        <v>14</v>
      </c>
      <c r="E438" s="11" t="s">
        <v>15</v>
      </c>
      <c r="F438" s="11">
        <v>12</v>
      </c>
      <c r="G438" s="11">
        <v>0</v>
      </c>
      <c r="H438" s="12">
        <v>1925</v>
      </c>
      <c r="I438" s="12">
        <v>1925</v>
      </c>
      <c r="J438" s="12">
        <f>+H438*F438</f>
        <v>23100</v>
      </c>
      <c r="K438" s="18">
        <v>0</v>
      </c>
      <c r="L438" s="8">
        <f>IF(K438&gt;0,0,J438)</f>
        <v>23100</v>
      </c>
      <c r="M438" s="13">
        <f>IF(K438=0,0,L438+J438+K438)</f>
        <v>0</v>
      </c>
    </row>
    <row r="439" spans="1:15" x14ac:dyDescent="0.25">
      <c r="A439" s="17" t="s">
        <v>27</v>
      </c>
      <c r="B439" s="23">
        <v>45069</v>
      </c>
      <c r="C439" s="14">
        <v>82562</v>
      </c>
      <c r="D439" s="10" t="s">
        <v>14</v>
      </c>
      <c r="E439" s="11" t="s">
        <v>17</v>
      </c>
      <c r="F439" s="11">
        <v>4</v>
      </c>
      <c r="G439" s="11">
        <v>0</v>
      </c>
      <c r="H439" s="12">
        <v>1764</v>
      </c>
      <c r="I439" s="12">
        <v>1764</v>
      </c>
      <c r="J439" s="12">
        <f>+H439*F439</f>
        <v>7056</v>
      </c>
      <c r="K439" s="18">
        <v>0</v>
      </c>
      <c r="L439" s="8">
        <f>IF(K439&gt;0,0,J439)</f>
        <v>7056</v>
      </c>
      <c r="M439" s="13">
        <f>IF(K439=0,0,L439+J439+K439)</f>
        <v>0</v>
      </c>
    </row>
    <row r="440" spans="1:15" x14ac:dyDescent="0.25">
      <c r="A440" s="17" t="s">
        <v>27</v>
      </c>
      <c r="B440" s="23">
        <v>45068</v>
      </c>
      <c r="C440" s="14">
        <v>82563</v>
      </c>
      <c r="D440" s="10" t="s">
        <v>14</v>
      </c>
      <c r="E440" s="11" t="s">
        <v>17</v>
      </c>
      <c r="F440" s="11">
        <v>14</v>
      </c>
      <c r="G440" s="11">
        <v>0</v>
      </c>
      <c r="H440" s="12">
        <v>1764</v>
      </c>
      <c r="I440" s="12">
        <v>1764</v>
      </c>
      <c r="J440" s="12">
        <f>+H440*F440</f>
        <v>24696</v>
      </c>
      <c r="K440" s="18">
        <v>0</v>
      </c>
      <c r="L440" s="8">
        <f>IF(K440&gt;0,0,J440)</f>
        <v>24696</v>
      </c>
      <c r="M440" s="13">
        <f>IF(K440=0,0,L440+J440+K440)</f>
        <v>0</v>
      </c>
    </row>
    <row r="441" spans="1:15" x14ac:dyDescent="0.25">
      <c r="A441" s="17" t="s">
        <v>13</v>
      </c>
      <c r="B441" s="23">
        <v>45069</v>
      </c>
      <c r="C441" s="14">
        <v>82564</v>
      </c>
      <c r="D441" s="10" t="s">
        <v>14</v>
      </c>
      <c r="E441" s="11" t="s">
        <v>17</v>
      </c>
      <c r="F441" s="11">
        <v>11</v>
      </c>
      <c r="G441" s="11">
        <v>0</v>
      </c>
      <c r="H441" s="12">
        <f>24200/F441</f>
        <v>2200</v>
      </c>
      <c r="I441" s="12">
        <v>1764</v>
      </c>
      <c r="J441" s="12">
        <f>+H441*F441</f>
        <v>24200</v>
      </c>
      <c r="K441" s="18">
        <f>+J441*0.16</f>
        <v>3872</v>
      </c>
      <c r="L441" s="8">
        <f>IF(K441&gt;0,0,J441)</f>
        <v>0</v>
      </c>
      <c r="M441" s="13">
        <f>IF(K441=0,0,L441+J441+K441)</f>
        <v>28072</v>
      </c>
    </row>
    <row r="442" spans="1:15" x14ac:dyDescent="0.25">
      <c r="A442" s="17" t="s">
        <v>27</v>
      </c>
      <c r="B442" s="23">
        <v>45069</v>
      </c>
      <c r="C442" s="14">
        <v>82565</v>
      </c>
      <c r="D442" s="10" t="s">
        <v>14</v>
      </c>
      <c r="E442" s="11" t="s">
        <v>26</v>
      </c>
      <c r="F442" s="11">
        <v>5</v>
      </c>
      <c r="G442" s="11">
        <v>0</v>
      </c>
      <c r="H442" s="12">
        <v>1701</v>
      </c>
      <c r="I442" s="12">
        <v>1701</v>
      </c>
      <c r="J442" s="12">
        <f>+H442*F442</f>
        <v>8505</v>
      </c>
      <c r="K442" s="18">
        <f>+J442*0.16</f>
        <v>1360.8</v>
      </c>
      <c r="L442" s="8">
        <f>IF(K442&gt;0,0,J442)</f>
        <v>0</v>
      </c>
      <c r="M442" s="13">
        <f>IF(K442=0,0,L442+J442+K442)</f>
        <v>9865.7999999999993</v>
      </c>
      <c r="O442" s="2"/>
    </row>
    <row r="443" spans="1:15" x14ac:dyDescent="0.25">
      <c r="A443" s="17" t="s">
        <v>21</v>
      </c>
      <c r="B443" s="23">
        <v>45069</v>
      </c>
      <c r="C443" s="14">
        <v>82566</v>
      </c>
      <c r="D443" s="10" t="s">
        <v>14</v>
      </c>
      <c r="E443" s="11" t="s">
        <v>17</v>
      </c>
      <c r="F443" s="11">
        <v>7</v>
      </c>
      <c r="G443" s="11">
        <v>0</v>
      </c>
      <c r="H443" s="12">
        <v>1764</v>
      </c>
      <c r="I443" s="12">
        <v>1764</v>
      </c>
      <c r="J443" s="12">
        <f>+H443*F443</f>
        <v>12348</v>
      </c>
      <c r="K443" s="18">
        <f>+J443*0.16</f>
        <v>1975.68</v>
      </c>
      <c r="L443" s="8">
        <f>IF(K443&gt;0,0,J443)</f>
        <v>0</v>
      </c>
      <c r="M443" s="13">
        <f>IF(K443=0,0,L443+J443+K443)</f>
        <v>14323.68</v>
      </c>
      <c r="O443" s="2"/>
    </row>
    <row r="444" spans="1:15" x14ac:dyDescent="0.25">
      <c r="A444" s="17" t="s">
        <v>13</v>
      </c>
      <c r="B444" s="23">
        <v>45069</v>
      </c>
      <c r="C444" s="14">
        <v>82567</v>
      </c>
      <c r="D444" s="10" t="s">
        <v>14</v>
      </c>
      <c r="E444" s="11" t="s">
        <v>17</v>
      </c>
      <c r="F444" s="11">
        <v>4</v>
      </c>
      <c r="G444" s="11">
        <v>0</v>
      </c>
      <c r="H444" s="12">
        <f>7680/F444</f>
        <v>1920</v>
      </c>
      <c r="I444" s="12">
        <v>1764</v>
      </c>
      <c r="J444" s="12">
        <f>+H444*F444</f>
        <v>7680</v>
      </c>
      <c r="K444" s="18">
        <f>+J444*0.16</f>
        <v>1228.8</v>
      </c>
      <c r="L444" s="8">
        <f>IF(K444&gt;0,0,J444)</f>
        <v>0</v>
      </c>
      <c r="M444" s="13">
        <f>IF(K444=0,0,L444+J444+K444)</f>
        <v>8908.7999999999993</v>
      </c>
      <c r="O444" s="2"/>
    </row>
    <row r="445" spans="1:15" x14ac:dyDescent="0.25">
      <c r="A445" s="17" t="s">
        <v>13</v>
      </c>
      <c r="B445" s="9">
        <v>45071</v>
      </c>
      <c r="C445" s="14">
        <v>82569</v>
      </c>
      <c r="D445" s="10" t="s">
        <v>14</v>
      </c>
      <c r="E445" s="11" t="s">
        <v>17</v>
      </c>
      <c r="F445" s="11">
        <v>4</v>
      </c>
      <c r="G445" s="11">
        <v>0</v>
      </c>
      <c r="H445" s="12">
        <f>7680/F445</f>
        <v>1920</v>
      </c>
      <c r="I445" s="12">
        <v>1764</v>
      </c>
      <c r="J445" s="12">
        <f>+H445*F445</f>
        <v>7680</v>
      </c>
      <c r="K445" s="18">
        <f>+J445*0.16</f>
        <v>1228.8</v>
      </c>
      <c r="L445" s="8">
        <f>IF(K445&gt;0,0,J445)</f>
        <v>0</v>
      </c>
      <c r="M445" s="13">
        <f>IF(K445=0,0,L445+J445+K445)</f>
        <v>8908.7999999999993</v>
      </c>
      <c r="O445" s="2"/>
    </row>
    <row r="446" spans="1:15" x14ac:dyDescent="0.25">
      <c r="A446" s="17" t="s">
        <v>13</v>
      </c>
      <c r="B446" s="9">
        <v>45072</v>
      </c>
      <c r="C446" s="14">
        <v>82570</v>
      </c>
      <c r="D446" s="10" t="s">
        <v>14</v>
      </c>
      <c r="E446" s="11" t="s">
        <v>17</v>
      </c>
      <c r="F446" s="11">
        <v>4</v>
      </c>
      <c r="G446" s="11">
        <v>0</v>
      </c>
      <c r="H446" s="12">
        <f>7680/F446</f>
        <v>1920</v>
      </c>
      <c r="I446" s="12">
        <v>1764</v>
      </c>
      <c r="J446" s="12">
        <f>+H446*F446</f>
        <v>7680</v>
      </c>
      <c r="K446" s="18">
        <f>+J446*0.16</f>
        <v>1228.8</v>
      </c>
      <c r="L446" s="8">
        <f>IF(K446&gt;0,0,J446)</f>
        <v>0</v>
      </c>
      <c r="M446" s="13">
        <f>IF(K446=0,0,L446+J446+K446)</f>
        <v>8908.7999999999993</v>
      </c>
      <c r="O446" s="20"/>
    </row>
    <row r="447" spans="1:15" x14ac:dyDescent="0.25">
      <c r="A447" s="17" t="s">
        <v>13</v>
      </c>
      <c r="B447" s="9">
        <v>45073</v>
      </c>
      <c r="C447" s="14">
        <v>82571</v>
      </c>
      <c r="D447" s="10" t="s">
        <v>14</v>
      </c>
      <c r="E447" s="11" t="s">
        <v>36</v>
      </c>
      <c r="F447" s="11">
        <v>4</v>
      </c>
      <c r="G447" s="11">
        <v>0</v>
      </c>
      <c r="H447" s="12">
        <f>7680/F447</f>
        <v>1920</v>
      </c>
      <c r="I447" s="12">
        <v>1764</v>
      </c>
      <c r="J447" s="12">
        <f>+H447*F447</f>
        <v>7680</v>
      </c>
      <c r="K447" s="18">
        <f>+J447*0.16</f>
        <v>1228.8</v>
      </c>
      <c r="L447" s="8">
        <f>IF(K447&gt;0,0,J447)</f>
        <v>0</v>
      </c>
      <c r="M447" s="13">
        <f>IF(K447=0,0,L447+J447+K447)</f>
        <v>8908.7999999999993</v>
      </c>
    </row>
    <row r="448" spans="1:15" x14ac:dyDescent="0.25">
      <c r="A448" s="17" t="s">
        <v>27</v>
      </c>
      <c r="B448" s="23">
        <v>45069</v>
      </c>
      <c r="C448" s="14">
        <v>82572</v>
      </c>
      <c r="D448" s="10" t="s">
        <v>14</v>
      </c>
      <c r="E448" s="11" t="s">
        <v>33</v>
      </c>
      <c r="F448" s="11">
        <v>14</v>
      </c>
      <c r="G448" s="11">
        <v>0</v>
      </c>
      <c r="H448" s="12">
        <v>1829</v>
      </c>
      <c r="I448" s="12">
        <v>1829</v>
      </c>
      <c r="J448" s="12">
        <f>+H448*F448</f>
        <v>25606</v>
      </c>
      <c r="K448" s="18">
        <v>0</v>
      </c>
      <c r="L448" s="8">
        <f>IF(K448&gt;0,0,J448)</f>
        <v>25606</v>
      </c>
      <c r="M448" s="13">
        <f>IF(K448=0,0,L448+J448+K448)</f>
        <v>0</v>
      </c>
    </row>
    <row r="449" spans="1:13" x14ac:dyDescent="0.25">
      <c r="A449" s="17" t="s">
        <v>21</v>
      </c>
      <c r="B449" s="23">
        <v>45069</v>
      </c>
      <c r="C449" s="14">
        <v>82573</v>
      </c>
      <c r="D449" s="10" t="s">
        <v>22</v>
      </c>
      <c r="E449" s="11" t="s">
        <v>17</v>
      </c>
      <c r="F449" s="11">
        <v>6</v>
      </c>
      <c r="G449" s="11">
        <v>0</v>
      </c>
      <c r="H449" s="12">
        <v>1764</v>
      </c>
      <c r="I449" s="12">
        <v>1764</v>
      </c>
      <c r="J449" s="12">
        <f>+H449*F449</f>
        <v>10584</v>
      </c>
      <c r="K449" s="18">
        <f>+J449*0.16</f>
        <v>1693.44</v>
      </c>
      <c r="L449" s="8">
        <f>IF(K449&gt;0,0,J449)</f>
        <v>0</v>
      </c>
      <c r="M449" s="13">
        <f>IF(K449=0,0,L449+J449+K449)</f>
        <v>12277.44</v>
      </c>
    </row>
    <row r="450" spans="1:13" x14ac:dyDescent="0.25">
      <c r="A450" s="17" t="s">
        <v>27</v>
      </c>
      <c r="B450" s="23">
        <v>45070</v>
      </c>
      <c r="C450" s="14">
        <v>82574</v>
      </c>
      <c r="D450" s="10" t="s">
        <v>14</v>
      </c>
      <c r="E450" s="11" t="s">
        <v>36</v>
      </c>
      <c r="F450" s="11">
        <v>6</v>
      </c>
      <c r="G450" s="11">
        <v>0</v>
      </c>
      <c r="H450" s="12">
        <v>1764</v>
      </c>
      <c r="I450" s="12">
        <v>1764</v>
      </c>
      <c r="J450" s="12">
        <f>+H450*F450</f>
        <v>10584</v>
      </c>
      <c r="K450" s="18">
        <f>+J450*0.16</f>
        <v>1693.44</v>
      </c>
      <c r="L450" s="8">
        <f>IF(K450&gt;0,0,J450)</f>
        <v>0</v>
      </c>
      <c r="M450" s="13">
        <f>IF(K450=0,0,L450+J450+K450)</f>
        <v>12277.44</v>
      </c>
    </row>
    <row r="451" spans="1:13" x14ac:dyDescent="0.25">
      <c r="A451" s="17" t="s">
        <v>21</v>
      </c>
      <c r="B451" s="23">
        <v>45069</v>
      </c>
      <c r="C451" s="14">
        <v>82575</v>
      </c>
      <c r="D451" s="10" t="s">
        <v>22</v>
      </c>
      <c r="E451" s="11" t="s">
        <v>17</v>
      </c>
      <c r="F451" s="11">
        <v>6</v>
      </c>
      <c r="G451" s="11">
        <v>0</v>
      </c>
      <c r="H451" s="12">
        <v>1764</v>
      </c>
      <c r="I451" s="12">
        <v>1764</v>
      </c>
      <c r="J451" s="12">
        <f>+H451*F451</f>
        <v>10584</v>
      </c>
      <c r="K451" s="18">
        <f>+J451*0.16</f>
        <v>1693.44</v>
      </c>
      <c r="L451" s="8">
        <f>IF(K451&gt;0,0,J451)</f>
        <v>0</v>
      </c>
      <c r="M451" s="13">
        <f>IF(K451=0,0,L451+J451+K451)</f>
        <v>12277.44</v>
      </c>
    </row>
    <row r="452" spans="1:13" x14ac:dyDescent="0.25">
      <c r="A452" s="17" t="s">
        <v>21</v>
      </c>
      <c r="B452" s="23">
        <v>45069</v>
      </c>
      <c r="C452" s="14">
        <v>82576</v>
      </c>
      <c r="D452" s="10" t="s">
        <v>22</v>
      </c>
      <c r="E452" s="11" t="s">
        <v>23</v>
      </c>
      <c r="F452" s="11">
        <v>5.5</v>
      </c>
      <c r="G452" s="11">
        <v>0</v>
      </c>
      <c r="H452" s="12">
        <v>1517</v>
      </c>
      <c r="I452" s="12">
        <v>1517</v>
      </c>
      <c r="J452" s="12">
        <f>+H452*F452</f>
        <v>8343.5</v>
      </c>
      <c r="K452" s="18">
        <f>+J452*0.16</f>
        <v>1334.96</v>
      </c>
      <c r="L452" s="8">
        <f>IF(K452&gt;0,0,J452)</f>
        <v>0</v>
      </c>
      <c r="M452" s="13">
        <f>IF(K452=0,0,L452+J452+K452)</f>
        <v>9678.4599999999991</v>
      </c>
    </row>
    <row r="453" spans="1:13" x14ac:dyDescent="0.25">
      <c r="A453" s="17" t="s">
        <v>21</v>
      </c>
      <c r="B453" s="23">
        <v>45069</v>
      </c>
      <c r="C453" s="14">
        <v>82578</v>
      </c>
      <c r="D453" s="10" t="s">
        <v>22</v>
      </c>
      <c r="E453" s="11" t="s">
        <v>17</v>
      </c>
      <c r="F453" s="11">
        <v>6.5</v>
      </c>
      <c r="G453" s="11">
        <v>0</v>
      </c>
      <c r="H453" s="12">
        <v>1727</v>
      </c>
      <c r="I453" s="12">
        <v>1727</v>
      </c>
      <c r="J453" s="12">
        <f>+H453*F453</f>
        <v>11225.5</v>
      </c>
      <c r="K453" s="18">
        <f>+J453*0.16</f>
        <v>1796.08</v>
      </c>
      <c r="L453" s="8">
        <f>IF(K453&gt;0,0,J453)</f>
        <v>0</v>
      </c>
      <c r="M453" s="13">
        <f>IF(K453=0,0,L453+J453+K453)</f>
        <v>13021.58</v>
      </c>
    </row>
    <row r="454" spans="1:13" x14ac:dyDescent="0.25">
      <c r="A454" s="17" t="s">
        <v>13</v>
      </c>
      <c r="B454" s="23">
        <v>45068</v>
      </c>
      <c r="C454" s="14">
        <v>82579</v>
      </c>
      <c r="D454" s="10" t="s">
        <v>14</v>
      </c>
      <c r="E454" s="11" t="s">
        <v>15</v>
      </c>
      <c r="F454" s="11">
        <v>22.5</v>
      </c>
      <c r="G454" s="11">
        <v>0</v>
      </c>
      <c r="H454" s="12">
        <v>1925</v>
      </c>
      <c r="I454" s="12">
        <v>1925</v>
      </c>
      <c r="J454" s="12">
        <f>+H454*F454</f>
        <v>43312.5</v>
      </c>
      <c r="K454" s="18">
        <v>0</v>
      </c>
      <c r="L454" s="8">
        <f>IF(K454&gt;0,0,J454)</f>
        <v>43312.5</v>
      </c>
      <c r="M454" s="13">
        <f>IF(K454=0,0,L454+J454+K454)</f>
        <v>0</v>
      </c>
    </row>
    <row r="455" spans="1:13" x14ac:dyDescent="0.25">
      <c r="A455" s="17" t="s">
        <v>13</v>
      </c>
      <c r="B455" s="23">
        <v>45068</v>
      </c>
      <c r="C455" s="14">
        <v>82580</v>
      </c>
      <c r="D455" s="10" t="s">
        <v>14</v>
      </c>
      <c r="E455" s="11" t="s">
        <v>17</v>
      </c>
      <c r="F455" s="11">
        <v>8.5</v>
      </c>
      <c r="G455" s="11">
        <v>0</v>
      </c>
      <c r="H455" s="12">
        <v>1864</v>
      </c>
      <c r="I455" s="12">
        <v>1764</v>
      </c>
      <c r="J455" s="12">
        <f>+H455*F455</f>
        <v>15844</v>
      </c>
      <c r="K455" s="18">
        <v>0</v>
      </c>
      <c r="L455" s="8">
        <f>IF(K455&gt;0,0,J455)</f>
        <v>15844</v>
      </c>
      <c r="M455" s="13">
        <f>IF(K455=0,0,L455+J455+K455)</f>
        <v>0</v>
      </c>
    </row>
    <row r="456" spans="1:13" x14ac:dyDescent="0.25">
      <c r="A456" s="17" t="s">
        <v>13</v>
      </c>
      <c r="B456" s="23">
        <v>45068</v>
      </c>
      <c r="C456" s="14">
        <v>82581</v>
      </c>
      <c r="D456" s="10" t="s">
        <v>14</v>
      </c>
      <c r="E456" s="11" t="s">
        <v>19</v>
      </c>
      <c r="F456" s="11">
        <v>13</v>
      </c>
      <c r="G456" s="11">
        <v>13</v>
      </c>
      <c r="H456" s="12">
        <f>1925+285</f>
        <v>2210</v>
      </c>
      <c r="I456" s="12">
        <v>1925</v>
      </c>
      <c r="J456" s="12">
        <f>+H456*F456</f>
        <v>28730</v>
      </c>
      <c r="K456" s="18">
        <v>0</v>
      </c>
      <c r="L456" s="8">
        <f>IF(K456&gt;0,0,J456)</f>
        <v>28730</v>
      </c>
      <c r="M456" s="13">
        <f>IF(K456=0,0,L456+J456+K456)</f>
        <v>0</v>
      </c>
    </row>
    <row r="457" spans="1:13" x14ac:dyDescent="0.25">
      <c r="A457" s="17" t="s">
        <v>13</v>
      </c>
      <c r="B457" s="23">
        <v>45068</v>
      </c>
      <c r="C457" s="14">
        <v>82582</v>
      </c>
      <c r="D457" s="10" t="s">
        <v>14</v>
      </c>
      <c r="E457" s="11" t="s">
        <v>17</v>
      </c>
      <c r="F457" s="11">
        <v>24</v>
      </c>
      <c r="G457" s="11">
        <v>0</v>
      </c>
      <c r="H457" s="12">
        <v>1764</v>
      </c>
      <c r="I457" s="12">
        <v>1764</v>
      </c>
      <c r="J457" s="12">
        <f>+H457*F457</f>
        <v>42336</v>
      </c>
      <c r="K457" s="18">
        <v>0</v>
      </c>
      <c r="L457" s="8">
        <f>IF(K457&gt;0,0,J457)</f>
        <v>42336</v>
      </c>
      <c r="M457" s="13">
        <f>IF(K457=0,0,L457+J457+K457)</f>
        <v>0</v>
      </c>
    </row>
    <row r="458" spans="1:13" x14ac:dyDescent="0.25">
      <c r="A458" s="17" t="s">
        <v>13</v>
      </c>
      <c r="B458" s="23">
        <v>45068</v>
      </c>
      <c r="C458" s="14">
        <v>82583</v>
      </c>
      <c r="D458" s="10" t="s">
        <v>14</v>
      </c>
      <c r="E458" s="11" t="s">
        <v>17</v>
      </c>
      <c r="F458" s="11">
        <v>27</v>
      </c>
      <c r="G458" s="11">
        <v>0</v>
      </c>
      <c r="H458" s="12">
        <v>1864</v>
      </c>
      <c r="I458" s="12">
        <v>1764</v>
      </c>
      <c r="J458" s="12">
        <f>+H458*F458</f>
        <v>50328</v>
      </c>
      <c r="K458" s="18">
        <v>0</v>
      </c>
      <c r="L458" s="8">
        <f>IF(K458&gt;0,0,J458)</f>
        <v>50328</v>
      </c>
      <c r="M458" s="13">
        <f>IF(K458=0,0,L458+J458+K458)</f>
        <v>0</v>
      </c>
    </row>
    <row r="459" spans="1:13" x14ac:dyDescent="0.25">
      <c r="A459" s="17" t="s">
        <v>13</v>
      </c>
      <c r="B459" s="23">
        <v>45068</v>
      </c>
      <c r="C459" s="14">
        <v>82584</v>
      </c>
      <c r="D459" s="10" t="s">
        <v>14</v>
      </c>
      <c r="E459" s="11" t="s">
        <v>15</v>
      </c>
      <c r="F459" s="11">
        <v>40</v>
      </c>
      <c r="G459" s="11">
        <v>0</v>
      </c>
      <c r="H459" s="12">
        <v>2061</v>
      </c>
      <c r="I459" s="12">
        <v>1925</v>
      </c>
      <c r="J459" s="12">
        <f>+H459*F459</f>
        <v>82440</v>
      </c>
      <c r="K459" s="18">
        <f>+J459*0.16</f>
        <v>13190.4</v>
      </c>
      <c r="L459" s="8">
        <f>IF(K459&gt;0,0,J459)</f>
        <v>0</v>
      </c>
      <c r="M459" s="13">
        <f>IF(K459=0,0,L459+J459+K459)</f>
        <v>95630.399999999994</v>
      </c>
    </row>
    <row r="460" spans="1:13" x14ac:dyDescent="0.25">
      <c r="A460" s="17" t="s">
        <v>13</v>
      </c>
      <c r="B460" s="23">
        <v>45068</v>
      </c>
      <c r="C460" s="14">
        <v>82584</v>
      </c>
      <c r="D460" s="10" t="s">
        <v>14</v>
      </c>
      <c r="E460" s="11" t="s">
        <v>17</v>
      </c>
      <c r="F460" s="11">
        <v>6.5</v>
      </c>
      <c r="G460" s="11">
        <v>0</v>
      </c>
      <c r="H460" s="12">
        <v>1900</v>
      </c>
      <c r="I460" s="12">
        <v>1764</v>
      </c>
      <c r="J460" s="12">
        <f>+H460*F460</f>
        <v>12350</v>
      </c>
      <c r="K460" s="18">
        <f>+J460*0.16</f>
        <v>1976</v>
      </c>
      <c r="L460" s="8">
        <f>IF(K460&gt;0,0,J460)</f>
        <v>0</v>
      </c>
      <c r="M460" s="13">
        <f>IF(K460=0,0,L460+J460+K460)</f>
        <v>14326</v>
      </c>
    </row>
    <row r="461" spans="1:13" x14ac:dyDescent="0.25">
      <c r="A461" s="17" t="s">
        <v>13</v>
      </c>
      <c r="B461" s="23">
        <v>45068</v>
      </c>
      <c r="C461" s="14">
        <v>82585</v>
      </c>
      <c r="D461" s="10" t="s">
        <v>14</v>
      </c>
      <c r="E461" s="11" t="s">
        <v>16</v>
      </c>
      <c r="F461" s="11">
        <v>4</v>
      </c>
      <c r="G461" s="11">
        <v>4</v>
      </c>
      <c r="H461" s="12">
        <f>1764+285</f>
        <v>2049</v>
      </c>
      <c r="I461" s="12">
        <v>1764</v>
      </c>
      <c r="J461" s="12">
        <f>+H461*F461</f>
        <v>8196</v>
      </c>
      <c r="K461" s="18">
        <v>0</v>
      </c>
      <c r="L461" s="8">
        <f>IF(K461&gt;0,0,J461)</f>
        <v>8196</v>
      </c>
      <c r="M461" s="13">
        <f>IF(K461=0,0,L461+J461+K461)</f>
        <v>0</v>
      </c>
    </row>
    <row r="462" spans="1:13" x14ac:dyDescent="0.25">
      <c r="A462" s="17" t="s">
        <v>27</v>
      </c>
      <c r="B462" s="23">
        <v>45069</v>
      </c>
      <c r="C462" s="14">
        <v>82586</v>
      </c>
      <c r="D462" s="10" t="s">
        <v>14</v>
      </c>
      <c r="E462" s="11" t="s">
        <v>15</v>
      </c>
      <c r="F462" s="11">
        <v>16</v>
      </c>
      <c r="G462" s="11">
        <v>0</v>
      </c>
      <c r="H462" s="12">
        <v>1925</v>
      </c>
      <c r="I462" s="12">
        <v>1925</v>
      </c>
      <c r="J462" s="12">
        <f>+H462*F462</f>
        <v>30800</v>
      </c>
      <c r="K462" s="18">
        <v>0</v>
      </c>
      <c r="L462" s="8">
        <f>IF(K462&gt;0,0,J462)</f>
        <v>30800</v>
      </c>
      <c r="M462" s="13">
        <f>IF(K462=0,0,L462+J462+K462)</f>
        <v>0</v>
      </c>
    </row>
    <row r="463" spans="1:13" x14ac:dyDescent="0.25">
      <c r="A463" s="17" t="s">
        <v>13</v>
      </c>
      <c r="B463" s="9">
        <v>45073</v>
      </c>
      <c r="C463" s="14">
        <v>82636</v>
      </c>
      <c r="D463" s="10" t="s">
        <v>14</v>
      </c>
      <c r="E463" s="11" t="s">
        <v>15</v>
      </c>
      <c r="F463" s="11">
        <v>9.5</v>
      </c>
      <c r="G463" s="11">
        <v>0</v>
      </c>
      <c r="H463" s="12">
        <v>1925</v>
      </c>
      <c r="I463" s="12">
        <v>1925</v>
      </c>
      <c r="J463" s="12">
        <f>+H463*F463</f>
        <v>18287.5</v>
      </c>
      <c r="K463" s="18">
        <v>0</v>
      </c>
      <c r="L463" s="8">
        <f>IF(K463&gt;0,0,J463)</f>
        <v>18287.5</v>
      </c>
      <c r="M463" s="13">
        <f>IF(K463=0,0,L463+J463+K463)</f>
        <v>0</v>
      </c>
    </row>
    <row r="464" spans="1:13" x14ac:dyDescent="0.25">
      <c r="A464" s="17" t="s">
        <v>21</v>
      </c>
      <c r="B464" s="23">
        <v>45070</v>
      </c>
      <c r="C464" s="14">
        <v>82637</v>
      </c>
      <c r="D464" s="10" t="s">
        <v>14</v>
      </c>
      <c r="E464" s="11" t="s">
        <v>17</v>
      </c>
      <c r="F464" s="11">
        <v>7</v>
      </c>
      <c r="G464" s="11">
        <v>0</v>
      </c>
      <c r="H464" s="12">
        <v>1764</v>
      </c>
      <c r="I464" s="12">
        <v>1764</v>
      </c>
      <c r="J464" s="12">
        <f>+H464*F464</f>
        <v>12348</v>
      </c>
      <c r="K464" s="18">
        <v>0</v>
      </c>
      <c r="L464" s="8">
        <f>IF(K464&gt;0,0,J464)</f>
        <v>12348</v>
      </c>
      <c r="M464" s="13">
        <f>IF(K464=0,0,L464+J464+K464)</f>
        <v>0</v>
      </c>
    </row>
    <row r="465" spans="1:13" x14ac:dyDescent="0.25">
      <c r="A465" s="17" t="s">
        <v>27</v>
      </c>
      <c r="B465" s="23">
        <v>45070</v>
      </c>
      <c r="C465" s="14">
        <v>82638</v>
      </c>
      <c r="D465" s="10" t="s">
        <v>14</v>
      </c>
      <c r="E465" s="11" t="s">
        <v>23</v>
      </c>
      <c r="F465" s="11">
        <v>6</v>
      </c>
      <c r="G465" s="11">
        <v>0</v>
      </c>
      <c r="H465" s="12">
        <v>1555</v>
      </c>
      <c r="I465" s="12">
        <v>1555</v>
      </c>
      <c r="J465" s="12">
        <f>+H465*F465</f>
        <v>9330</v>
      </c>
      <c r="K465" s="18">
        <v>0</v>
      </c>
      <c r="L465" s="8">
        <f>IF(K465&gt;0,0,J465)</f>
        <v>9330</v>
      </c>
      <c r="M465" s="13">
        <f>IF(K465=0,0,L465+J465+K465)</f>
        <v>0</v>
      </c>
    </row>
    <row r="466" spans="1:13" x14ac:dyDescent="0.25">
      <c r="A466" s="17" t="s">
        <v>27</v>
      </c>
      <c r="B466" s="23">
        <v>45070</v>
      </c>
      <c r="C466" s="14">
        <v>82639</v>
      </c>
      <c r="D466" s="10" t="s">
        <v>14</v>
      </c>
      <c r="E466" s="11" t="s">
        <v>15</v>
      </c>
      <c r="F466" s="11">
        <v>9</v>
      </c>
      <c r="G466" s="11">
        <v>0</v>
      </c>
      <c r="H466" s="12">
        <v>2088.2399999999998</v>
      </c>
      <c r="I466" s="12">
        <v>1925</v>
      </c>
      <c r="J466" s="12">
        <f>+H466*F466</f>
        <v>18794.159999999996</v>
      </c>
      <c r="K466" s="18">
        <f>+J466*0.16</f>
        <v>3007.0655999999994</v>
      </c>
      <c r="L466" s="8">
        <f>IF(K466&gt;0,0,J466)</f>
        <v>0</v>
      </c>
      <c r="M466" s="13">
        <f>IF(K466=0,0,L466+J466+K466)</f>
        <v>21801.225599999994</v>
      </c>
    </row>
    <row r="467" spans="1:13" x14ac:dyDescent="0.25">
      <c r="A467" s="17" t="s">
        <v>27</v>
      </c>
      <c r="B467" s="23">
        <v>45070</v>
      </c>
      <c r="C467" s="14">
        <v>82640</v>
      </c>
      <c r="D467" s="10" t="s">
        <v>14</v>
      </c>
      <c r="E467" s="11" t="s">
        <v>26</v>
      </c>
      <c r="F467" s="11">
        <v>7</v>
      </c>
      <c r="G467" s="11">
        <v>0</v>
      </c>
      <c r="H467" s="12">
        <f>13312.53/7</f>
        <v>1901.7900000000002</v>
      </c>
      <c r="I467" s="12">
        <v>1701</v>
      </c>
      <c r="J467" s="12">
        <f>+H467*F467</f>
        <v>13312.53</v>
      </c>
      <c r="K467" s="18">
        <f>+J467*0.16</f>
        <v>2130.0048000000002</v>
      </c>
      <c r="L467" s="8">
        <f>IF(K467&gt;0,0,J467)</f>
        <v>0</v>
      </c>
      <c r="M467" s="13">
        <f>IF(K467=0,0,L467+J467+K467)</f>
        <v>15442.534800000001</v>
      </c>
    </row>
    <row r="468" spans="1:13" x14ac:dyDescent="0.25">
      <c r="A468" s="17" t="s">
        <v>27</v>
      </c>
      <c r="B468" s="23">
        <v>45070</v>
      </c>
      <c r="C468" s="14">
        <v>82641</v>
      </c>
      <c r="D468" s="10" t="s">
        <v>14</v>
      </c>
      <c r="E468" s="11" t="s">
        <v>19</v>
      </c>
      <c r="F468" s="11">
        <v>10</v>
      </c>
      <c r="G468" s="11">
        <v>10</v>
      </c>
      <c r="H468" s="12">
        <v>2388.2399999999998</v>
      </c>
      <c r="I468" s="12">
        <v>1925</v>
      </c>
      <c r="J468" s="12">
        <f>+H468*F468</f>
        <v>23882.399999999998</v>
      </c>
      <c r="K468" s="18">
        <f>+J468*0.16</f>
        <v>3821.1839999999997</v>
      </c>
      <c r="L468" s="8">
        <f>IF(K468&gt;0,0,J468)</f>
        <v>0</v>
      </c>
      <c r="M468" s="13">
        <f>IF(K468=0,0,L468+J468+K468)</f>
        <v>27703.583999999999</v>
      </c>
    </row>
    <row r="469" spans="1:13" x14ac:dyDescent="0.25">
      <c r="A469" s="17" t="s">
        <v>27</v>
      </c>
      <c r="B469" s="23">
        <v>45070</v>
      </c>
      <c r="C469" s="14">
        <v>82642</v>
      </c>
      <c r="D469" s="10" t="s">
        <v>14</v>
      </c>
      <c r="E469" s="11" t="s">
        <v>15</v>
      </c>
      <c r="F469" s="11">
        <v>8</v>
      </c>
      <c r="G469" s="11">
        <v>0</v>
      </c>
      <c r="H469" s="12">
        <v>2088.2399999999998</v>
      </c>
      <c r="I469" s="12">
        <v>1925</v>
      </c>
      <c r="J469" s="12">
        <f>+H469*F469</f>
        <v>16705.919999999998</v>
      </c>
      <c r="K469" s="18">
        <f>+J469*0.16</f>
        <v>2672.9471999999996</v>
      </c>
      <c r="L469" s="8">
        <f>IF(K469&gt;0,0,J469)</f>
        <v>0</v>
      </c>
      <c r="M469" s="13">
        <f>IF(K469=0,0,L469+J469+K469)</f>
        <v>19378.867199999997</v>
      </c>
    </row>
    <row r="470" spans="1:13" x14ac:dyDescent="0.25">
      <c r="A470" s="17" t="s">
        <v>13</v>
      </c>
      <c r="B470" s="9">
        <v>45071</v>
      </c>
      <c r="C470" s="14">
        <v>82643</v>
      </c>
      <c r="D470" s="10" t="s">
        <v>22</v>
      </c>
      <c r="E470" s="11" t="s">
        <v>16</v>
      </c>
      <c r="F470" s="11">
        <v>4</v>
      </c>
      <c r="G470" s="11">
        <v>4</v>
      </c>
      <c r="H470" s="12">
        <f>1727+263</f>
        <v>1990</v>
      </c>
      <c r="I470" s="12">
        <v>1727</v>
      </c>
      <c r="J470" s="12">
        <f>+H470*F470</f>
        <v>7960</v>
      </c>
      <c r="K470" s="18">
        <f>+J470*0.16</f>
        <v>1273.6000000000001</v>
      </c>
      <c r="L470" s="8">
        <f>IF(K470&gt;0,0,J470)</f>
        <v>0</v>
      </c>
      <c r="M470" s="13">
        <f>IF(K470=0,0,L470+J470+K470)</f>
        <v>9233.6</v>
      </c>
    </row>
    <row r="471" spans="1:13" x14ac:dyDescent="0.25">
      <c r="A471" s="17" t="s">
        <v>13</v>
      </c>
      <c r="B471" s="9">
        <v>45071</v>
      </c>
      <c r="C471" s="14">
        <v>82644</v>
      </c>
      <c r="D471" s="10" t="s">
        <v>22</v>
      </c>
      <c r="E471" s="11" t="s">
        <v>16</v>
      </c>
      <c r="F471" s="11">
        <v>6</v>
      </c>
      <c r="G471" s="11">
        <v>6</v>
      </c>
      <c r="H471" s="12">
        <f>1727+263</f>
        <v>1990</v>
      </c>
      <c r="I471" s="12">
        <v>1727</v>
      </c>
      <c r="J471" s="12">
        <f>+H471*F471</f>
        <v>11940</v>
      </c>
      <c r="K471" s="18">
        <f>+J471*0.16</f>
        <v>1910.4</v>
      </c>
      <c r="L471" s="8">
        <f>IF(K471&gt;0,0,J471)</f>
        <v>0</v>
      </c>
      <c r="M471" s="13">
        <f>IF(K471=0,0,L471+J471+K471)</f>
        <v>13850.4</v>
      </c>
    </row>
    <row r="472" spans="1:13" x14ac:dyDescent="0.25">
      <c r="A472" s="17" t="s">
        <v>27</v>
      </c>
      <c r="B472" s="23">
        <v>45070</v>
      </c>
      <c r="C472" s="14">
        <v>82649</v>
      </c>
      <c r="D472" s="10" t="s">
        <v>22</v>
      </c>
      <c r="E472" s="11" t="s">
        <v>26</v>
      </c>
      <c r="F472" s="11">
        <v>4.5</v>
      </c>
      <c r="G472" s="11">
        <v>0</v>
      </c>
      <c r="H472" s="12">
        <v>1702</v>
      </c>
      <c r="I472" s="12">
        <v>1702</v>
      </c>
      <c r="J472" s="12">
        <f>+H472*F472</f>
        <v>7659</v>
      </c>
      <c r="K472" s="18">
        <f>+J472*0.16</f>
        <v>1225.44</v>
      </c>
      <c r="L472" s="8">
        <f>IF(K472&gt;0,0,J472)</f>
        <v>0</v>
      </c>
      <c r="M472" s="13">
        <f>IF(K472=0,0,L472+J472+K472)</f>
        <v>8884.44</v>
      </c>
    </row>
    <row r="473" spans="1:13" x14ac:dyDescent="0.25">
      <c r="A473" s="17" t="s">
        <v>13</v>
      </c>
      <c r="B473" s="23">
        <v>45069</v>
      </c>
      <c r="C473" s="14">
        <v>82650</v>
      </c>
      <c r="D473" s="10" t="s">
        <v>14</v>
      </c>
      <c r="E473" s="11" t="s">
        <v>17</v>
      </c>
      <c r="F473" s="11">
        <v>8</v>
      </c>
      <c r="G473" s="11">
        <v>0</v>
      </c>
      <c r="H473" s="12">
        <v>1900</v>
      </c>
      <c r="I473" s="12">
        <v>1764</v>
      </c>
      <c r="J473" s="12">
        <f>+H473*F473</f>
        <v>15200</v>
      </c>
      <c r="K473" s="18">
        <f>+J473*0.16</f>
        <v>2432</v>
      </c>
      <c r="L473" s="8">
        <f>IF(K473&gt;0,0,J473)</f>
        <v>0</v>
      </c>
      <c r="M473" s="13">
        <f>IF(K473=0,0,L473+J473+K473)</f>
        <v>17632</v>
      </c>
    </row>
    <row r="474" spans="1:13" x14ac:dyDescent="0.25">
      <c r="A474" s="17" t="s">
        <v>13</v>
      </c>
      <c r="B474" s="23">
        <v>45069</v>
      </c>
      <c r="C474" s="14">
        <v>82651</v>
      </c>
      <c r="D474" s="10" t="s">
        <v>14</v>
      </c>
      <c r="E474" s="11" t="s">
        <v>26</v>
      </c>
      <c r="F474" s="11">
        <v>9.5</v>
      </c>
      <c r="G474" s="11">
        <v>0</v>
      </c>
      <c r="H474" s="12">
        <v>1790</v>
      </c>
      <c r="I474" s="12">
        <v>1701</v>
      </c>
      <c r="J474" s="12">
        <f>+H474*F474</f>
        <v>17005</v>
      </c>
      <c r="K474" s="18">
        <f>+J474*0.16</f>
        <v>2720.8</v>
      </c>
      <c r="L474" s="8">
        <f>IF(K474&gt;0,0,J474)</f>
        <v>0</v>
      </c>
      <c r="M474" s="13">
        <f>IF(K474=0,0,L474+J474+K474)</f>
        <v>19725.8</v>
      </c>
    </row>
    <row r="475" spans="1:13" x14ac:dyDescent="0.25">
      <c r="A475" s="17" t="s">
        <v>27</v>
      </c>
      <c r="B475" s="23">
        <v>45070</v>
      </c>
      <c r="C475" s="14">
        <v>82652</v>
      </c>
      <c r="D475" s="10" t="s">
        <v>14</v>
      </c>
      <c r="E475" s="11" t="s">
        <v>17</v>
      </c>
      <c r="F475" s="11">
        <v>4</v>
      </c>
      <c r="G475" s="11">
        <v>0</v>
      </c>
      <c r="H475" s="12">
        <v>1764</v>
      </c>
      <c r="I475" s="12">
        <v>1764</v>
      </c>
      <c r="J475" s="12">
        <f>+H475*F475</f>
        <v>7056</v>
      </c>
      <c r="K475" s="18">
        <v>0</v>
      </c>
      <c r="L475" s="8">
        <f>IF(K475&gt;0,0,J475)</f>
        <v>7056</v>
      </c>
      <c r="M475" s="13">
        <f>IF(K475=0,0,L475+J475+K475)</f>
        <v>0</v>
      </c>
    </row>
    <row r="476" spans="1:13" x14ac:dyDescent="0.25">
      <c r="A476" s="17" t="s">
        <v>13</v>
      </c>
      <c r="B476" s="23">
        <v>45070</v>
      </c>
      <c r="C476" s="14">
        <v>82653</v>
      </c>
      <c r="D476" s="10" t="s">
        <v>14</v>
      </c>
      <c r="E476" s="11" t="s">
        <v>15</v>
      </c>
      <c r="F476" s="11">
        <v>9</v>
      </c>
      <c r="G476" s="11">
        <v>0</v>
      </c>
      <c r="H476" s="12">
        <v>1895</v>
      </c>
      <c r="I476" s="12">
        <v>1895</v>
      </c>
      <c r="J476" s="12">
        <f>+H476*F476</f>
        <v>17055</v>
      </c>
      <c r="K476" s="18">
        <f>+J476*0.16</f>
        <v>2728.8</v>
      </c>
      <c r="L476" s="8">
        <f>IF(K476&gt;0,0,J476)</f>
        <v>0</v>
      </c>
      <c r="M476" s="13">
        <f>IF(K476=0,0,L476+J476+K476)</f>
        <v>19783.8</v>
      </c>
    </row>
    <row r="477" spans="1:13" x14ac:dyDescent="0.25">
      <c r="A477" s="17" t="s">
        <v>13</v>
      </c>
      <c r="B477" s="23">
        <v>45069</v>
      </c>
      <c r="C477" s="14">
        <v>82654</v>
      </c>
      <c r="D477" s="10" t="s">
        <v>14</v>
      </c>
      <c r="E477" s="11" t="s">
        <v>17</v>
      </c>
      <c r="F477" s="11">
        <v>13</v>
      </c>
      <c r="G477" s="11">
        <v>0</v>
      </c>
      <c r="H477" s="12">
        <v>1764</v>
      </c>
      <c r="I477" s="12">
        <v>1764</v>
      </c>
      <c r="J477" s="12">
        <f>+H477*F477</f>
        <v>22932</v>
      </c>
      <c r="K477" s="18">
        <v>0</v>
      </c>
      <c r="L477" s="8">
        <f>IF(K477&gt;0,0,J477)</f>
        <v>22932</v>
      </c>
      <c r="M477" s="13">
        <f>IF(K477=0,0,L477+J477+K477)</f>
        <v>0</v>
      </c>
    </row>
    <row r="478" spans="1:13" x14ac:dyDescent="0.25">
      <c r="A478" s="17" t="s">
        <v>13</v>
      </c>
      <c r="B478" s="23">
        <v>45069</v>
      </c>
      <c r="C478" s="14">
        <v>82655</v>
      </c>
      <c r="D478" s="10" t="s">
        <v>14</v>
      </c>
      <c r="E478" s="11" t="s">
        <v>17</v>
      </c>
      <c r="F478" s="11">
        <v>4</v>
      </c>
      <c r="G478" s="11">
        <v>0</v>
      </c>
      <c r="H478" s="12">
        <v>1764</v>
      </c>
      <c r="I478" s="12">
        <v>1764</v>
      </c>
      <c r="J478" s="12">
        <f>+H478*F478</f>
        <v>7056</v>
      </c>
      <c r="K478" s="18">
        <f>+J478*0.16</f>
        <v>1128.96</v>
      </c>
      <c r="L478" s="8">
        <f>IF(K478&gt;0,0,J478)</f>
        <v>0</v>
      </c>
      <c r="M478" s="13">
        <f>IF(K478=0,0,L478+J478+K478)</f>
        <v>8184.96</v>
      </c>
    </row>
    <row r="479" spans="1:13" x14ac:dyDescent="0.25">
      <c r="A479" s="17" t="s">
        <v>13</v>
      </c>
      <c r="B479" s="23">
        <v>45069</v>
      </c>
      <c r="C479" s="14">
        <v>82656</v>
      </c>
      <c r="D479" s="10" t="s">
        <v>14</v>
      </c>
      <c r="E479" s="11" t="s">
        <v>26</v>
      </c>
      <c r="F479" s="11">
        <v>3.5</v>
      </c>
      <c r="G479" s="11">
        <v>0</v>
      </c>
      <c r="H479" s="12">
        <v>1701</v>
      </c>
      <c r="I479" s="12">
        <v>1701</v>
      </c>
      <c r="J479" s="12">
        <f>+H479*F479</f>
        <v>5953.5</v>
      </c>
      <c r="K479" s="18">
        <v>0</v>
      </c>
      <c r="L479" s="8">
        <f>IF(K479&gt;0,0,J479)</f>
        <v>5953.5</v>
      </c>
      <c r="M479" s="13">
        <f>IF(K479=0,0,L479+J479+K479)</f>
        <v>0</v>
      </c>
    </row>
    <row r="480" spans="1:13" x14ac:dyDescent="0.25">
      <c r="A480" s="17" t="s">
        <v>13</v>
      </c>
      <c r="B480" s="23">
        <v>45069</v>
      </c>
      <c r="C480" s="14">
        <v>82657</v>
      </c>
      <c r="D480" s="10" t="s">
        <v>14</v>
      </c>
      <c r="E480" s="11" t="s">
        <v>17</v>
      </c>
      <c r="F480" s="11">
        <v>4.5</v>
      </c>
      <c r="G480" s="11">
        <v>0</v>
      </c>
      <c r="H480" s="12">
        <v>1900</v>
      </c>
      <c r="I480" s="12">
        <v>1764</v>
      </c>
      <c r="J480" s="12">
        <f>+H480*F480</f>
        <v>8550</v>
      </c>
      <c r="K480" s="18">
        <f>+J480*0.16</f>
        <v>1368</v>
      </c>
      <c r="L480" s="8">
        <f>IF(K480&gt;0,0,J480)</f>
        <v>0</v>
      </c>
      <c r="M480" s="13">
        <f>IF(K480=0,0,L480+J480+K480)</f>
        <v>9918</v>
      </c>
    </row>
    <row r="481" spans="1:13" x14ac:dyDescent="0.25">
      <c r="A481" s="17" t="s">
        <v>27</v>
      </c>
      <c r="B481" s="23">
        <v>45070</v>
      </c>
      <c r="C481" s="14">
        <v>82703</v>
      </c>
      <c r="D481" s="10" t="s">
        <v>14</v>
      </c>
      <c r="E481" s="11" t="s">
        <v>36</v>
      </c>
      <c r="F481" s="11">
        <v>6</v>
      </c>
      <c r="G481" s="11">
        <v>0</v>
      </c>
      <c r="H481" s="12">
        <v>1764</v>
      </c>
      <c r="I481" s="12">
        <v>1764</v>
      </c>
      <c r="J481" s="12">
        <f>+H481*F481</f>
        <v>10584</v>
      </c>
      <c r="K481" s="18">
        <f>+J481*0.16</f>
        <v>1693.44</v>
      </c>
      <c r="L481" s="8">
        <f>IF(K481&gt;0,0,J481)</f>
        <v>0</v>
      </c>
      <c r="M481" s="13">
        <f>IF(K481=0,0,L481+J481+K481)</f>
        <v>12277.44</v>
      </c>
    </row>
    <row r="482" spans="1:13" x14ac:dyDescent="0.25">
      <c r="A482" s="17" t="s">
        <v>27</v>
      </c>
      <c r="B482" s="23">
        <v>45070</v>
      </c>
      <c r="C482" s="14">
        <v>82704</v>
      </c>
      <c r="D482" s="10" t="s">
        <v>14</v>
      </c>
      <c r="E482" s="11" t="s">
        <v>17</v>
      </c>
      <c r="F482" s="11">
        <v>5</v>
      </c>
      <c r="G482" s="11">
        <v>0</v>
      </c>
      <c r="H482" s="12">
        <f>9710/5</f>
        <v>1942</v>
      </c>
      <c r="I482" s="12">
        <v>1764</v>
      </c>
      <c r="J482" s="12">
        <f>+H482*F482</f>
        <v>9710</v>
      </c>
      <c r="K482" s="18">
        <f>+J482*0.16</f>
        <v>1553.6000000000001</v>
      </c>
      <c r="L482" s="8">
        <f>IF(K482&gt;0,0,J482)</f>
        <v>0</v>
      </c>
      <c r="M482" s="13">
        <f>IF(K482=0,0,L482+J482+K482)</f>
        <v>11263.6</v>
      </c>
    </row>
    <row r="483" spans="1:13" x14ac:dyDescent="0.25">
      <c r="A483" s="17" t="s">
        <v>21</v>
      </c>
      <c r="B483" s="9">
        <v>45071</v>
      </c>
      <c r="C483" s="14">
        <v>82705</v>
      </c>
      <c r="D483" s="10" t="s">
        <v>14</v>
      </c>
      <c r="E483" s="11" t="s">
        <v>17</v>
      </c>
      <c r="F483" s="11">
        <v>7</v>
      </c>
      <c r="G483" s="11">
        <v>0</v>
      </c>
      <c r="H483" s="12">
        <v>1764</v>
      </c>
      <c r="I483" s="12">
        <v>1764</v>
      </c>
      <c r="J483" s="12">
        <f>+H483*F483</f>
        <v>12348</v>
      </c>
      <c r="K483" s="18">
        <f>+J483*0.16</f>
        <v>1975.68</v>
      </c>
      <c r="L483" s="8">
        <f>IF(K483&gt;0,0,J483)</f>
        <v>0</v>
      </c>
      <c r="M483" s="13">
        <f>IF(K483=0,0,L483+J483+K483)</f>
        <v>14323.68</v>
      </c>
    </row>
    <row r="484" spans="1:13" x14ac:dyDescent="0.25">
      <c r="A484" s="17" t="s">
        <v>13</v>
      </c>
      <c r="B484" s="9">
        <v>45071</v>
      </c>
      <c r="C484" s="14">
        <v>82707</v>
      </c>
      <c r="D484" s="10" t="s">
        <v>14</v>
      </c>
      <c r="E484" s="11" t="s">
        <v>17</v>
      </c>
      <c r="F484" s="11">
        <v>5</v>
      </c>
      <c r="G484" s="11">
        <v>0</v>
      </c>
      <c r="H484" s="12">
        <v>1864</v>
      </c>
      <c r="I484" s="12">
        <v>1764</v>
      </c>
      <c r="J484" s="12">
        <f>+H484*F484</f>
        <v>9320</v>
      </c>
      <c r="K484" s="18">
        <v>0</v>
      </c>
      <c r="L484" s="8">
        <f>IF(K484&gt;0,0,J484)</f>
        <v>9320</v>
      </c>
      <c r="M484" s="13">
        <f>IF(K484=0,0,L484+J484+K484)</f>
        <v>0</v>
      </c>
    </row>
    <row r="485" spans="1:13" x14ac:dyDescent="0.25">
      <c r="A485" s="17" t="s">
        <v>27</v>
      </c>
      <c r="B485" s="23">
        <v>45070</v>
      </c>
      <c r="C485" s="14">
        <v>82708</v>
      </c>
      <c r="D485" s="10" t="s">
        <v>14</v>
      </c>
      <c r="E485" s="11" t="s">
        <v>39</v>
      </c>
      <c r="F485" s="11">
        <v>7</v>
      </c>
      <c r="G485" s="11">
        <v>0</v>
      </c>
      <c r="H485" s="12">
        <f>14007/7</f>
        <v>2001</v>
      </c>
      <c r="I485" s="12">
        <v>1877</v>
      </c>
      <c r="J485" s="12">
        <f>+H485*F485</f>
        <v>14007</v>
      </c>
      <c r="K485" s="18">
        <v>0</v>
      </c>
      <c r="L485" s="8">
        <f>IF(K485&gt;0,0,J485)</f>
        <v>14007</v>
      </c>
      <c r="M485" s="13">
        <f>IF(K485=0,0,L485+J485+K485)</f>
        <v>0</v>
      </c>
    </row>
    <row r="486" spans="1:13" x14ac:dyDescent="0.25">
      <c r="A486" s="17" t="s">
        <v>21</v>
      </c>
      <c r="B486" s="9">
        <v>45071</v>
      </c>
      <c r="C486" s="14">
        <v>82709</v>
      </c>
      <c r="D486" s="10" t="s">
        <v>14</v>
      </c>
      <c r="E486" s="11" t="s">
        <v>15</v>
      </c>
      <c r="F486" s="11">
        <v>16</v>
      </c>
      <c r="G486" s="11">
        <v>0</v>
      </c>
      <c r="H486" s="12">
        <v>1925</v>
      </c>
      <c r="I486" s="12">
        <v>1925</v>
      </c>
      <c r="J486" s="12">
        <f>+H486*F486</f>
        <v>30800</v>
      </c>
      <c r="K486" s="18">
        <v>0</v>
      </c>
      <c r="L486" s="8">
        <f>IF(K486&gt;0,0,J486)</f>
        <v>30800</v>
      </c>
      <c r="M486" s="13">
        <f>IF(K486=0,0,L486+J486+K486)</f>
        <v>0</v>
      </c>
    </row>
    <row r="487" spans="1:13" x14ac:dyDescent="0.25">
      <c r="A487" s="17" t="s">
        <v>21</v>
      </c>
      <c r="B487" s="9">
        <v>45071</v>
      </c>
      <c r="C487" s="14">
        <v>82710</v>
      </c>
      <c r="D487" s="10" t="s">
        <v>14</v>
      </c>
      <c r="E487" s="11" t="s">
        <v>36</v>
      </c>
      <c r="F487" s="11">
        <v>10.5</v>
      </c>
      <c r="G487" s="11">
        <v>0</v>
      </c>
      <c r="H487" s="12">
        <v>1764</v>
      </c>
      <c r="I487" s="12">
        <v>1764</v>
      </c>
      <c r="J487" s="12">
        <f>+H487*F487</f>
        <v>18522</v>
      </c>
      <c r="K487" s="18">
        <f>+J487*0.16</f>
        <v>2963.52</v>
      </c>
      <c r="L487" s="8">
        <f>IF(K487&gt;0,0,J487)</f>
        <v>0</v>
      </c>
      <c r="M487" s="13">
        <f>IF(K487=0,0,L487+J487+K487)</f>
        <v>21485.52</v>
      </c>
    </row>
    <row r="488" spans="1:13" x14ac:dyDescent="0.25">
      <c r="A488" s="17" t="s">
        <v>13</v>
      </c>
      <c r="B488" s="9">
        <v>45071</v>
      </c>
      <c r="C488" s="14">
        <v>82711</v>
      </c>
      <c r="D488" s="10" t="s">
        <v>18</v>
      </c>
      <c r="E488" s="11" t="s">
        <v>35</v>
      </c>
      <c r="F488" s="11">
        <v>4.5</v>
      </c>
      <c r="G488" s="11">
        <v>0</v>
      </c>
      <c r="H488" s="12">
        <v>2025</v>
      </c>
      <c r="I488" s="12">
        <v>1925</v>
      </c>
      <c r="J488" s="12">
        <f>+H488*F488</f>
        <v>9112.5</v>
      </c>
      <c r="K488" s="18">
        <f>+J488*0.16</f>
        <v>1458</v>
      </c>
      <c r="L488" s="8">
        <f>IF(K488&gt;0,0,J488)</f>
        <v>0</v>
      </c>
      <c r="M488" s="13">
        <f>IF(K488=0,0,L488+J488+K488)</f>
        <v>10570.5</v>
      </c>
    </row>
    <row r="489" spans="1:13" x14ac:dyDescent="0.25">
      <c r="A489" s="17" t="s">
        <v>13</v>
      </c>
      <c r="B489" s="23">
        <v>45070</v>
      </c>
      <c r="C489" s="14">
        <v>82713</v>
      </c>
      <c r="D489" s="10" t="s">
        <v>14</v>
      </c>
      <c r="E489" s="11" t="s">
        <v>16</v>
      </c>
      <c r="F489" s="11">
        <v>10</v>
      </c>
      <c r="G489" s="11">
        <v>10</v>
      </c>
      <c r="H489" s="12">
        <f>1764+285</f>
        <v>2049</v>
      </c>
      <c r="I489" s="12">
        <v>1764</v>
      </c>
      <c r="J489" s="12">
        <f>+H489*F489</f>
        <v>20490</v>
      </c>
      <c r="K489" s="18">
        <f>+J489*0.16</f>
        <v>3278.4</v>
      </c>
      <c r="L489" s="8">
        <f>IF(K489&gt;0,0,J489)</f>
        <v>0</v>
      </c>
      <c r="M489" s="13">
        <f>IF(K489=0,0,L489+J489+K489)</f>
        <v>23768.400000000001</v>
      </c>
    </row>
    <row r="490" spans="1:13" x14ac:dyDescent="0.25">
      <c r="A490" s="17" t="s">
        <v>13</v>
      </c>
      <c r="B490" s="23">
        <v>45070</v>
      </c>
      <c r="C490" s="14">
        <v>82713</v>
      </c>
      <c r="D490" s="10" t="s">
        <v>14</v>
      </c>
      <c r="E490" s="11" t="s">
        <v>17</v>
      </c>
      <c r="F490" s="11">
        <v>4</v>
      </c>
      <c r="G490" s="11">
        <v>0</v>
      </c>
      <c r="H490" s="12">
        <v>1764</v>
      </c>
      <c r="I490" s="12">
        <v>1764</v>
      </c>
      <c r="J490" s="12">
        <f>+H490*F490</f>
        <v>7056</v>
      </c>
      <c r="K490" s="18">
        <f>+J490*0.16</f>
        <v>1128.96</v>
      </c>
      <c r="L490" s="8">
        <f>IF(K490&gt;0,0,J490)</f>
        <v>0</v>
      </c>
      <c r="M490" s="13">
        <f>IF(K490=0,0,L490+J490+K490)</f>
        <v>8184.96</v>
      </c>
    </row>
    <row r="491" spans="1:13" x14ac:dyDescent="0.25">
      <c r="A491" s="17" t="s">
        <v>13</v>
      </c>
      <c r="B491" s="23">
        <v>45070</v>
      </c>
      <c r="C491" s="14">
        <v>82714</v>
      </c>
      <c r="D491" s="10" t="s">
        <v>14</v>
      </c>
      <c r="E491" s="11" t="s">
        <v>17</v>
      </c>
      <c r="F491" s="11">
        <v>3.5</v>
      </c>
      <c r="G491" s="11">
        <v>0</v>
      </c>
      <c r="H491" s="12">
        <v>1900</v>
      </c>
      <c r="I491" s="12">
        <v>1764</v>
      </c>
      <c r="J491" s="12">
        <f>+H491*F491</f>
        <v>6650</v>
      </c>
      <c r="K491" s="18">
        <f>+J491*0.16</f>
        <v>1064</v>
      </c>
      <c r="L491" s="8">
        <f>IF(K491&gt;0,0,J491)</f>
        <v>0</v>
      </c>
      <c r="M491" s="13">
        <f>IF(K491=0,0,L491+J491+K491)</f>
        <v>7714</v>
      </c>
    </row>
    <row r="492" spans="1:13" x14ac:dyDescent="0.25">
      <c r="A492" s="17" t="s">
        <v>21</v>
      </c>
      <c r="B492" s="9">
        <v>45071</v>
      </c>
      <c r="C492" s="14">
        <v>82715</v>
      </c>
      <c r="D492" s="10" t="s">
        <v>22</v>
      </c>
      <c r="E492" s="11" t="s">
        <v>16</v>
      </c>
      <c r="F492" s="11">
        <v>6.5</v>
      </c>
      <c r="G492" s="11">
        <v>6.5</v>
      </c>
      <c r="H492" s="12">
        <v>1990</v>
      </c>
      <c r="I492" s="12">
        <v>1727</v>
      </c>
      <c r="J492" s="12">
        <f>+H492*F492</f>
        <v>12935</v>
      </c>
      <c r="K492" s="18">
        <f>+J492*0.16</f>
        <v>2069.6</v>
      </c>
      <c r="L492" s="8">
        <f>IF(K492&gt;0,0,J492)</f>
        <v>0</v>
      </c>
      <c r="M492" s="13">
        <f>IF(K492=0,0,L492+J492+K492)</f>
        <v>15004.6</v>
      </c>
    </row>
    <row r="493" spans="1:13" x14ac:dyDescent="0.25">
      <c r="A493" s="17" t="s">
        <v>13</v>
      </c>
      <c r="B493" s="23">
        <v>45070</v>
      </c>
      <c r="C493" s="14">
        <v>82716</v>
      </c>
      <c r="D493" s="10" t="s">
        <v>14</v>
      </c>
      <c r="E493" s="11" t="s">
        <v>26</v>
      </c>
      <c r="F493" s="11">
        <v>7.5</v>
      </c>
      <c r="G493" s="11">
        <v>0</v>
      </c>
      <c r="H493" s="12">
        <v>1790</v>
      </c>
      <c r="I493" s="12">
        <v>1701</v>
      </c>
      <c r="J493" s="12">
        <f>+H493*F493</f>
        <v>13425</v>
      </c>
      <c r="K493" s="18">
        <f>+J493*0.16</f>
        <v>2148</v>
      </c>
      <c r="L493" s="8">
        <f>IF(K493&gt;0,0,J493)</f>
        <v>0</v>
      </c>
      <c r="M493" s="13">
        <f>IF(K493=0,0,L493+J493+K493)</f>
        <v>15573</v>
      </c>
    </row>
    <row r="494" spans="1:13" x14ac:dyDescent="0.25">
      <c r="A494" s="17" t="s">
        <v>13</v>
      </c>
      <c r="B494" s="23">
        <v>45070</v>
      </c>
      <c r="C494" s="14">
        <v>82717</v>
      </c>
      <c r="D494" s="10" t="s">
        <v>14</v>
      </c>
      <c r="E494" s="11" t="s">
        <v>15</v>
      </c>
      <c r="F494" s="11">
        <v>17</v>
      </c>
      <c r="G494" s="11">
        <v>0</v>
      </c>
      <c r="H494" s="12">
        <v>1925</v>
      </c>
      <c r="I494" s="12">
        <v>1925</v>
      </c>
      <c r="J494" s="12">
        <f>+H494*F494</f>
        <v>32725</v>
      </c>
      <c r="K494" s="18">
        <v>0</v>
      </c>
      <c r="L494" s="8">
        <f>IF(K494&gt;0,0,J494)</f>
        <v>32725</v>
      </c>
      <c r="M494" s="13">
        <f>IF(K494=0,0,L494+J494+K494)</f>
        <v>0</v>
      </c>
    </row>
    <row r="495" spans="1:13" x14ac:dyDescent="0.25">
      <c r="A495" s="17" t="s">
        <v>21</v>
      </c>
      <c r="B495" s="9">
        <v>45071</v>
      </c>
      <c r="C495" s="14">
        <v>82718</v>
      </c>
      <c r="D495" s="10" t="s">
        <v>22</v>
      </c>
      <c r="E495" s="11" t="s">
        <v>17</v>
      </c>
      <c r="F495" s="11">
        <v>6.5</v>
      </c>
      <c r="G495" s="11">
        <v>0</v>
      </c>
      <c r="H495" s="12">
        <v>1727</v>
      </c>
      <c r="I495" s="12">
        <v>1727</v>
      </c>
      <c r="J495" s="12">
        <f>+H495*F495</f>
        <v>11225.5</v>
      </c>
      <c r="K495" s="18">
        <f>+J495*0.16</f>
        <v>1796.08</v>
      </c>
      <c r="L495" s="8">
        <f>IF(K495&gt;0,0,J495)</f>
        <v>0</v>
      </c>
      <c r="M495" s="13">
        <f>IF(K495=0,0,L495+J495+K495)</f>
        <v>13021.58</v>
      </c>
    </row>
    <row r="496" spans="1:13" x14ac:dyDescent="0.25">
      <c r="A496" s="17" t="s">
        <v>13</v>
      </c>
      <c r="B496" s="23">
        <v>45070</v>
      </c>
      <c r="C496" s="14">
        <v>82719</v>
      </c>
      <c r="D496" s="10" t="s">
        <v>14</v>
      </c>
      <c r="E496" s="11" t="s">
        <v>16</v>
      </c>
      <c r="F496" s="11">
        <v>23</v>
      </c>
      <c r="G496" s="11">
        <v>23</v>
      </c>
      <c r="H496" s="12">
        <f>48277/F496</f>
        <v>2099</v>
      </c>
      <c r="I496" s="12">
        <v>1764</v>
      </c>
      <c r="J496" s="12">
        <f>+H496*F496</f>
        <v>48277</v>
      </c>
      <c r="K496" s="18">
        <f>+J496*0.16</f>
        <v>7724.32</v>
      </c>
      <c r="L496" s="8">
        <f>IF(K496&gt;0,0,J496)</f>
        <v>0</v>
      </c>
      <c r="M496" s="13">
        <f>IF(K496=0,0,L496+J496+K496)</f>
        <v>56001.32</v>
      </c>
    </row>
    <row r="497" spans="1:13" x14ac:dyDescent="0.25">
      <c r="A497" s="17" t="s">
        <v>13</v>
      </c>
      <c r="B497" s="23">
        <v>45070</v>
      </c>
      <c r="C497" s="14">
        <v>82720</v>
      </c>
      <c r="D497" s="10" t="s">
        <v>14</v>
      </c>
      <c r="E497" s="11" t="s">
        <v>17</v>
      </c>
      <c r="F497" s="11">
        <v>6</v>
      </c>
      <c r="G497" s="11">
        <v>0</v>
      </c>
      <c r="H497" s="12">
        <f>13200/F497</f>
        <v>2200</v>
      </c>
      <c r="I497" s="12">
        <v>1764</v>
      </c>
      <c r="J497" s="12">
        <f>+H497*F497</f>
        <v>13200</v>
      </c>
      <c r="K497" s="18">
        <f>+J497*0.16</f>
        <v>2112</v>
      </c>
      <c r="L497" s="8">
        <f>IF(K497&gt;0,0,J497)</f>
        <v>0</v>
      </c>
      <c r="M497" s="13">
        <f>IF(K497=0,0,L497+J497+K497)</f>
        <v>15312</v>
      </c>
    </row>
    <row r="498" spans="1:13" x14ac:dyDescent="0.25">
      <c r="A498" s="17" t="s">
        <v>13</v>
      </c>
      <c r="B498" s="23">
        <v>45070</v>
      </c>
      <c r="C498" s="14">
        <v>82721</v>
      </c>
      <c r="D498" s="10" t="s">
        <v>14</v>
      </c>
      <c r="E498" s="11" t="s">
        <v>17</v>
      </c>
      <c r="F498" s="11">
        <v>3</v>
      </c>
      <c r="G498" s="11">
        <v>0</v>
      </c>
      <c r="H498" s="12">
        <v>1764</v>
      </c>
      <c r="I498" s="12">
        <v>1764</v>
      </c>
      <c r="J498" s="12">
        <f>+H498*F498</f>
        <v>5292</v>
      </c>
      <c r="K498" s="18">
        <v>0</v>
      </c>
      <c r="L498" s="8">
        <f>IF(K498&gt;0,0,J498)</f>
        <v>5292</v>
      </c>
      <c r="M498" s="13">
        <f>IF(K498=0,0,L498+J498+K498)</f>
        <v>0</v>
      </c>
    </row>
    <row r="499" spans="1:13" x14ac:dyDescent="0.25">
      <c r="A499" s="17" t="s">
        <v>13</v>
      </c>
      <c r="B499" s="23">
        <v>45070</v>
      </c>
      <c r="C499" s="14">
        <v>82722</v>
      </c>
      <c r="D499" s="10" t="s">
        <v>14</v>
      </c>
      <c r="E499" s="11" t="s">
        <v>15</v>
      </c>
      <c r="F499" s="11">
        <v>37</v>
      </c>
      <c r="G499" s="11">
        <v>0</v>
      </c>
      <c r="H499" s="12">
        <v>2025</v>
      </c>
      <c r="I499" s="12">
        <v>1925</v>
      </c>
      <c r="J499" s="12">
        <f>+H499*F499</f>
        <v>74925</v>
      </c>
      <c r="K499" s="18">
        <v>0</v>
      </c>
      <c r="L499" s="8">
        <f>IF(K499&gt;0,0,J499)</f>
        <v>74925</v>
      </c>
      <c r="M499" s="13">
        <f>IF(K499=0,0,L499+J499+K499)</f>
        <v>0</v>
      </c>
    </row>
    <row r="500" spans="1:13" x14ac:dyDescent="0.25">
      <c r="A500" s="17" t="s">
        <v>21</v>
      </c>
      <c r="B500" s="9">
        <v>45071</v>
      </c>
      <c r="C500" s="14">
        <v>82723</v>
      </c>
      <c r="D500" s="10" t="s">
        <v>22</v>
      </c>
      <c r="E500" s="11" t="s">
        <v>17</v>
      </c>
      <c r="F500" s="11">
        <v>4</v>
      </c>
      <c r="G500" s="11">
        <v>0</v>
      </c>
      <c r="H500" s="12">
        <v>1727</v>
      </c>
      <c r="I500" s="12">
        <v>1727</v>
      </c>
      <c r="J500" s="12">
        <f>+H500*F500</f>
        <v>6908</v>
      </c>
      <c r="K500" s="18">
        <f>+J500*0.16</f>
        <v>1105.28</v>
      </c>
      <c r="L500" s="8">
        <f>IF(K500&gt;0,0,J500)</f>
        <v>0</v>
      </c>
      <c r="M500" s="13">
        <f>IF(K500=0,0,L500+J500+K500)</f>
        <v>8013.28</v>
      </c>
    </row>
    <row r="501" spans="1:13" x14ac:dyDescent="0.25">
      <c r="A501" s="17" t="s">
        <v>27</v>
      </c>
      <c r="B501" s="9">
        <v>45072</v>
      </c>
      <c r="C501" s="14">
        <v>82724</v>
      </c>
      <c r="D501" s="10" t="s">
        <v>22</v>
      </c>
      <c r="E501" s="11" t="s">
        <v>16</v>
      </c>
      <c r="F501" s="11">
        <v>14</v>
      </c>
      <c r="G501" s="11">
        <v>14</v>
      </c>
      <c r="H501" s="12">
        <v>1990</v>
      </c>
      <c r="I501" s="12">
        <v>1727</v>
      </c>
      <c r="J501" s="12">
        <f>+H501*F501</f>
        <v>27860</v>
      </c>
      <c r="K501" s="18">
        <f>+J501*0.16</f>
        <v>4457.6000000000004</v>
      </c>
      <c r="L501" s="8">
        <f>IF(K501&gt;0,0,J501)</f>
        <v>0</v>
      </c>
      <c r="M501" s="13">
        <f>IF(K501=0,0,L501+J501+K501)</f>
        <v>32317.599999999999</v>
      </c>
    </row>
    <row r="502" spans="1:13" x14ac:dyDescent="0.25">
      <c r="A502" s="17" t="s">
        <v>21</v>
      </c>
      <c r="B502" s="9">
        <v>45071</v>
      </c>
      <c r="C502" s="14">
        <v>82725</v>
      </c>
      <c r="D502" s="10" t="s">
        <v>22</v>
      </c>
      <c r="E502" s="11" t="s">
        <v>16</v>
      </c>
      <c r="F502" s="11">
        <v>7</v>
      </c>
      <c r="G502" s="11">
        <v>7</v>
      </c>
      <c r="H502" s="12">
        <v>1990</v>
      </c>
      <c r="I502" s="12">
        <v>1990</v>
      </c>
      <c r="J502" s="12">
        <f>+H502*F502</f>
        <v>13930</v>
      </c>
      <c r="K502" s="18">
        <f>+J502*0.16</f>
        <v>2228.8000000000002</v>
      </c>
      <c r="L502" s="8">
        <f>IF(K502&gt;0,0,J502)</f>
        <v>0</v>
      </c>
      <c r="M502" s="13">
        <f>IF(K502=0,0,L502+J502+K502)</f>
        <v>16158.8</v>
      </c>
    </row>
    <row r="503" spans="1:13" x14ac:dyDescent="0.25">
      <c r="A503" s="17" t="s">
        <v>21</v>
      </c>
      <c r="B503" s="9">
        <v>45071</v>
      </c>
      <c r="C503" s="14">
        <v>82726</v>
      </c>
      <c r="D503" s="10" t="s">
        <v>22</v>
      </c>
      <c r="E503" s="11" t="s">
        <v>17</v>
      </c>
      <c r="F503" s="11">
        <v>6</v>
      </c>
      <c r="G503" s="11">
        <v>0</v>
      </c>
      <c r="H503" s="12">
        <v>1727</v>
      </c>
      <c r="I503" s="12">
        <v>1727</v>
      </c>
      <c r="J503" s="12">
        <f>+H503*F503</f>
        <v>10362</v>
      </c>
      <c r="K503" s="18">
        <f>+J503*0.16</f>
        <v>1657.92</v>
      </c>
      <c r="L503" s="8">
        <f>IF(K503&gt;0,0,J503)</f>
        <v>0</v>
      </c>
      <c r="M503" s="13">
        <f>IF(K503=0,0,L503+J503+K503)</f>
        <v>12019.92</v>
      </c>
    </row>
    <row r="504" spans="1:13" x14ac:dyDescent="0.25">
      <c r="A504" s="17" t="s">
        <v>13</v>
      </c>
      <c r="B504" s="9">
        <v>45071</v>
      </c>
      <c r="C504" s="14">
        <v>82728</v>
      </c>
      <c r="D504" s="10" t="s">
        <v>14</v>
      </c>
      <c r="E504" s="11" t="s">
        <v>15</v>
      </c>
      <c r="F504" s="11">
        <v>5</v>
      </c>
      <c r="G504" s="11">
        <v>0</v>
      </c>
      <c r="H504" s="12">
        <v>1895</v>
      </c>
      <c r="I504" s="12">
        <v>1895</v>
      </c>
      <c r="J504" s="12">
        <f>+H504*F504</f>
        <v>9475</v>
      </c>
      <c r="K504" s="18">
        <f>+J504*0.16</f>
        <v>1516</v>
      </c>
      <c r="L504" s="8">
        <f>IF(K504&gt;0,0,J504)</f>
        <v>0</v>
      </c>
      <c r="M504" s="13">
        <f>IF(K504=0,0,L504+J504+K504)</f>
        <v>10991</v>
      </c>
    </row>
    <row r="505" spans="1:13" x14ac:dyDescent="0.25">
      <c r="A505" s="17" t="s">
        <v>21</v>
      </c>
      <c r="B505" s="23">
        <v>45070</v>
      </c>
      <c r="C505" s="14">
        <v>82729</v>
      </c>
      <c r="D505" s="10" t="s">
        <v>14</v>
      </c>
      <c r="E505" s="11" t="s">
        <v>16</v>
      </c>
      <c r="F505" s="11">
        <v>4</v>
      </c>
      <c r="G505" s="11">
        <v>4</v>
      </c>
      <c r="H505" s="12">
        <v>2049</v>
      </c>
      <c r="I505" s="12">
        <v>1764</v>
      </c>
      <c r="J505" s="12">
        <f>+H505*F505</f>
        <v>8196</v>
      </c>
      <c r="K505" s="18">
        <v>0</v>
      </c>
      <c r="L505" s="8">
        <f>IF(K505&gt;0,0,J505)</f>
        <v>8196</v>
      </c>
      <c r="M505" s="13">
        <f>IF(K505=0,0,L505+J505+K505)</f>
        <v>0</v>
      </c>
    </row>
    <row r="506" spans="1:13" x14ac:dyDescent="0.25">
      <c r="A506" s="17" t="s">
        <v>21</v>
      </c>
      <c r="B506" s="9">
        <v>45071</v>
      </c>
      <c r="C506" s="14">
        <v>82730</v>
      </c>
      <c r="D506" s="10" t="s">
        <v>14</v>
      </c>
      <c r="E506" s="11" t="s">
        <v>17</v>
      </c>
      <c r="F506" s="11">
        <v>7</v>
      </c>
      <c r="G506" s="11">
        <v>0</v>
      </c>
      <c r="H506" s="12">
        <v>1764</v>
      </c>
      <c r="I506" s="12">
        <v>1764</v>
      </c>
      <c r="J506" s="12">
        <f>+H506*F506</f>
        <v>12348</v>
      </c>
      <c r="K506" s="18">
        <v>0</v>
      </c>
      <c r="L506" s="8">
        <f>IF(K506&gt;0,0,J506)</f>
        <v>12348</v>
      </c>
      <c r="M506" s="13">
        <f>IF(K506=0,0,L506+J506+K506)</f>
        <v>0</v>
      </c>
    </row>
    <row r="507" spans="1:13" x14ac:dyDescent="0.25">
      <c r="A507" s="17" t="s">
        <v>21</v>
      </c>
      <c r="B507" s="9">
        <v>45071</v>
      </c>
      <c r="C507" s="14">
        <v>82731</v>
      </c>
      <c r="D507" s="10" t="s">
        <v>14</v>
      </c>
      <c r="E507" s="11" t="s">
        <v>15</v>
      </c>
      <c r="F507" s="11">
        <v>23</v>
      </c>
      <c r="G507" s="11">
        <v>0</v>
      </c>
      <c r="H507" s="12">
        <v>2088.2399999999998</v>
      </c>
      <c r="I507" s="12">
        <v>1925</v>
      </c>
      <c r="J507" s="12">
        <f>+H507*F507</f>
        <v>48029.52</v>
      </c>
      <c r="K507" s="18">
        <f>+J507*0.16</f>
        <v>7684.7231999999995</v>
      </c>
      <c r="L507" s="8">
        <f>IF(K507&gt;0,0,J507)</f>
        <v>0</v>
      </c>
      <c r="M507" s="13">
        <f>IF(K507=0,0,L507+J507+K507)</f>
        <v>55714.243199999997</v>
      </c>
    </row>
    <row r="508" spans="1:13" x14ac:dyDescent="0.25">
      <c r="A508" s="17" t="s">
        <v>21</v>
      </c>
      <c r="B508" s="9">
        <v>45071</v>
      </c>
      <c r="C508" s="14">
        <v>82732</v>
      </c>
      <c r="D508" s="10" t="s">
        <v>14</v>
      </c>
      <c r="E508" s="11" t="s">
        <v>26</v>
      </c>
      <c r="F508" s="11">
        <v>7</v>
      </c>
      <c r="G508" s="11">
        <v>0</v>
      </c>
      <c r="H508" s="12">
        <v>1901.79</v>
      </c>
      <c r="I508" s="12">
        <v>1701</v>
      </c>
      <c r="J508" s="12">
        <f>+H508*F508</f>
        <v>13312.529999999999</v>
      </c>
      <c r="K508" s="18">
        <f>+J508*0.16</f>
        <v>2130.0047999999997</v>
      </c>
      <c r="L508" s="8">
        <f>IF(K508&gt;0,0,J508)</f>
        <v>0</v>
      </c>
      <c r="M508" s="13">
        <f>IF(K508=0,0,L508+J508+K508)</f>
        <v>15442.534799999998</v>
      </c>
    </row>
    <row r="509" spans="1:13" x14ac:dyDescent="0.25">
      <c r="A509" s="17" t="s">
        <v>21</v>
      </c>
      <c r="B509" s="9">
        <v>45071</v>
      </c>
      <c r="C509" s="14">
        <v>82734</v>
      </c>
      <c r="D509" s="10" t="s">
        <v>14</v>
      </c>
      <c r="E509" s="11" t="s">
        <v>16</v>
      </c>
      <c r="F509" s="11">
        <v>9.5</v>
      </c>
      <c r="G509" s="11">
        <v>9.5</v>
      </c>
      <c r="H509" s="12">
        <v>2064</v>
      </c>
      <c r="I509" s="12">
        <v>1764</v>
      </c>
      <c r="J509" s="12">
        <f>+H509*F509</f>
        <v>19608</v>
      </c>
      <c r="K509" s="18">
        <v>0</v>
      </c>
      <c r="L509" s="8">
        <f>IF(K509&gt;0,0,J509)</f>
        <v>19608</v>
      </c>
      <c r="M509" s="13">
        <f>IF(K509=0,0,L509+J509+K509)</f>
        <v>0</v>
      </c>
    </row>
    <row r="510" spans="1:13" x14ac:dyDescent="0.25">
      <c r="A510" s="17" t="s">
        <v>21</v>
      </c>
      <c r="B510" s="9">
        <v>45071</v>
      </c>
      <c r="C510" s="14">
        <v>82735</v>
      </c>
      <c r="D510" s="10" t="s">
        <v>14</v>
      </c>
      <c r="E510" s="11" t="s">
        <v>17</v>
      </c>
      <c r="F510" s="11">
        <v>20</v>
      </c>
      <c r="G510" s="11">
        <v>0</v>
      </c>
      <c r="H510" s="12">
        <v>1764</v>
      </c>
      <c r="I510" s="12">
        <v>1764</v>
      </c>
      <c r="J510" s="12">
        <f>+H510*F510</f>
        <v>35280</v>
      </c>
      <c r="K510" s="18">
        <v>0</v>
      </c>
      <c r="L510" s="8">
        <f>IF(K510&gt;0,0,J510)</f>
        <v>35280</v>
      </c>
      <c r="M510" s="13">
        <f>IF(K510=0,0,L510+J510+K510)</f>
        <v>0</v>
      </c>
    </row>
    <row r="511" spans="1:13" x14ac:dyDescent="0.25">
      <c r="A511" s="17" t="s">
        <v>27</v>
      </c>
      <c r="B511" s="9">
        <v>45072</v>
      </c>
      <c r="C511" s="14">
        <v>82751</v>
      </c>
      <c r="D511" s="10" t="s">
        <v>14</v>
      </c>
      <c r="E511" s="11" t="s">
        <v>17</v>
      </c>
      <c r="F511" s="11">
        <v>21</v>
      </c>
      <c r="G511" s="11">
        <v>0</v>
      </c>
      <c r="H511" s="12">
        <v>1764</v>
      </c>
      <c r="I511" s="12">
        <v>1764</v>
      </c>
      <c r="J511" s="12">
        <f>+H511*F511</f>
        <v>37044</v>
      </c>
      <c r="K511" s="18">
        <v>0</v>
      </c>
      <c r="L511" s="8">
        <f>IF(K511&gt;0,0,J511)</f>
        <v>37044</v>
      </c>
      <c r="M511" s="13">
        <f>IF(K511=0,0,L511+J511+K511)</f>
        <v>0</v>
      </c>
    </row>
    <row r="512" spans="1:13" x14ac:dyDescent="0.25">
      <c r="A512" s="17" t="s">
        <v>13</v>
      </c>
      <c r="B512" s="9">
        <v>45071</v>
      </c>
      <c r="C512" s="14">
        <v>82752</v>
      </c>
      <c r="D512" s="10" t="s">
        <v>14</v>
      </c>
      <c r="E512" s="11" t="s">
        <v>17</v>
      </c>
      <c r="F512" s="11">
        <v>5.5</v>
      </c>
      <c r="G512" s="11">
        <v>0</v>
      </c>
      <c r="H512" s="12">
        <v>1764</v>
      </c>
      <c r="I512" s="12">
        <v>1764</v>
      </c>
      <c r="J512" s="12">
        <f>+H512*F512</f>
        <v>9702</v>
      </c>
      <c r="K512" s="18">
        <f>+J512*0.16</f>
        <v>1552.32</v>
      </c>
      <c r="L512" s="8">
        <f>IF(K512&gt;0,0,J512)</f>
        <v>0</v>
      </c>
      <c r="M512" s="13">
        <f>IF(K512=0,0,L512+J512+K512)</f>
        <v>11254.32</v>
      </c>
    </row>
    <row r="513" spans="1:13" x14ac:dyDescent="0.25">
      <c r="A513" s="17" t="s">
        <v>27</v>
      </c>
      <c r="B513" s="9">
        <v>45072</v>
      </c>
      <c r="C513" s="14">
        <v>82785</v>
      </c>
      <c r="D513" s="10" t="s">
        <v>14</v>
      </c>
      <c r="E513" s="11" t="s">
        <v>15</v>
      </c>
      <c r="F513" s="11">
        <v>20</v>
      </c>
      <c r="G513" s="11">
        <v>0</v>
      </c>
      <c r="H513" s="12">
        <v>1925</v>
      </c>
      <c r="I513" s="12">
        <v>1925</v>
      </c>
      <c r="J513" s="12">
        <f>+H513*F513</f>
        <v>38500</v>
      </c>
      <c r="K513" s="18">
        <v>0</v>
      </c>
      <c r="L513" s="8">
        <f>IF(K513&gt;0,0,J513)</f>
        <v>38500</v>
      </c>
      <c r="M513" s="13">
        <f>IF(K513=0,0,L513+J513+K513)</f>
        <v>0</v>
      </c>
    </row>
    <row r="514" spans="1:13" x14ac:dyDescent="0.25">
      <c r="A514" s="17" t="s">
        <v>27</v>
      </c>
      <c r="B514" s="9">
        <v>45072</v>
      </c>
      <c r="C514" s="14">
        <v>82786</v>
      </c>
      <c r="D514" s="10" t="s">
        <v>14</v>
      </c>
      <c r="E514" s="11" t="s">
        <v>17</v>
      </c>
      <c r="F514" s="11">
        <v>7</v>
      </c>
      <c r="G514" s="11">
        <v>0</v>
      </c>
      <c r="H514" s="12">
        <v>1764</v>
      </c>
      <c r="I514" s="12">
        <v>1764</v>
      </c>
      <c r="J514" s="12">
        <f>+H514*F514</f>
        <v>12348</v>
      </c>
      <c r="K514" s="18">
        <v>0</v>
      </c>
      <c r="L514" s="8">
        <f>IF(K514&gt;0,0,J514)</f>
        <v>12348</v>
      </c>
      <c r="M514" s="13">
        <f>IF(K514=0,0,L514+J514+K514)</f>
        <v>0</v>
      </c>
    </row>
    <row r="515" spans="1:13" x14ac:dyDescent="0.25">
      <c r="A515" s="17" t="s">
        <v>27</v>
      </c>
      <c r="B515" s="9">
        <v>45072</v>
      </c>
      <c r="C515" s="14">
        <v>82787</v>
      </c>
      <c r="D515" s="10" t="s">
        <v>14</v>
      </c>
      <c r="E515" s="11" t="s">
        <v>17</v>
      </c>
      <c r="F515" s="11">
        <v>6</v>
      </c>
      <c r="G515" s="11">
        <v>0</v>
      </c>
      <c r="H515" s="12">
        <v>1764</v>
      </c>
      <c r="I515" s="12">
        <v>1764</v>
      </c>
      <c r="J515" s="12">
        <f>+H515*F515</f>
        <v>10584</v>
      </c>
      <c r="K515" s="18">
        <v>0</v>
      </c>
      <c r="L515" s="8">
        <f>IF(K515&gt;0,0,J515)</f>
        <v>10584</v>
      </c>
      <c r="M515" s="13">
        <f>IF(K515=0,0,L515+J515+K515)</f>
        <v>0</v>
      </c>
    </row>
    <row r="516" spans="1:13" x14ac:dyDescent="0.25">
      <c r="A516" s="17" t="s">
        <v>27</v>
      </c>
      <c r="B516" s="9">
        <v>45072</v>
      </c>
      <c r="C516" s="14">
        <v>82788</v>
      </c>
      <c r="D516" s="10" t="s">
        <v>14</v>
      </c>
      <c r="E516" s="11" t="s">
        <v>26</v>
      </c>
      <c r="F516" s="11">
        <v>7</v>
      </c>
      <c r="G516" s="11">
        <v>0</v>
      </c>
      <c r="H516" s="12">
        <v>1701</v>
      </c>
      <c r="I516" s="12">
        <v>1701</v>
      </c>
      <c r="J516" s="12">
        <f>+H516*F516</f>
        <v>11907</v>
      </c>
      <c r="K516" s="18">
        <v>0</v>
      </c>
      <c r="L516" s="8">
        <f>IF(K516&gt;0,0,J516)</f>
        <v>11907</v>
      </c>
      <c r="M516" s="13">
        <f>IF(K516=0,0,L516+J516+K516)</f>
        <v>0</v>
      </c>
    </row>
    <row r="517" spans="1:13" x14ac:dyDescent="0.25">
      <c r="A517" s="17" t="s">
        <v>13</v>
      </c>
      <c r="B517" s="9">
        <v>45076</v>
      </c>
      <c r="C517" s="14">
        <v>82790</v>
      </c>
      <c r="D517" s="10" t="s">
        <v>22</v>
      </c>
      <c r="E517" s="11" t="s">
        <v>16</v>
      </c>
      <c r="F517" s="11">
        <v>6</v>
      </c>
      <c r="G517" s="11">
        <v>6</v>
      </c>
      <c r="H517" s="12">
        <f>1727+263</f>
        <v>1990</v>
      </c>
      <c r="I517" s="12">
        <v>1727</v>
      </c>
      <c r="J517" s="12">
        <f>+H517*F517</f>
        <v>11940</v>
      </c>
      <c r="K517" s="18">
        <f>+J517*0.16</f>
        <v>1910.4</v>
      </c>
      <c r="L517" s="8">
        <f>IF(K517&gt;0,0,J517)</f>
        <v>0</v>
      </c>
      <c r="M517" s="13">
        <f>IF(K517=0,0,L517+J517+K517)</f>
        <v>13850.4</v>
      </c>
    </row>
    <row r="518" spans="1:13" x14ac:dyDescent="0.25">
      <c r="A518" s="17" t="s">
        <v>13</v>
      </c>
      <c r="B518" s="9">
        <v>45076</v>
      </c>
      <c r="C518" s="14">
        <v>82791</v>
      </c>
      <c r="D518" s="10" t="s">
        <v>22</v>
      </c>
      <c r="E518" s="11" t="s">
        <v>16</v>
      </c>
      <c r="F518" s="11">
        <v>7</v>
      </c>
      <c r="G518" s="11">
        <v>7</v>
      </c>
      <c r="H518" s="12">
        <f>1727+263</f>
        <v>1990</v>
      </c>
      <c r="I518" s="12">
        <v>1727</v>
      </c>
      <c r="J518" s="12">
        <f>+H518*F518</f>
        <v>13930</v>
      </c>
      <c r="K518" s="18">
        <f>+J518*0.16</f>
        <v>2228.8000000000002</v>
      </c>
      <c r="L518" s="8">
        <f>IF(K518&gt;0,0,J518)</f>
        <v>0</v>
      </c>
      <c r="M518" s="13">
        <f>IF(K518=0,0,L518+J518+K518)</f>
        <v>16158.8</v>
      </c>
    </row>
    <row r="519" spans="1:13" x14ac:dyDescent="0.25">
      <c r="A519" s="17" t="s">
        <v>27</v>
      </c>
      <c r="B519" s="9">
        <v>45072</v>
      </c>
      <c r="C519" s="14">
        <v>82792</v>
      </c>
      <c r="D519" s="10" t="s">
        <v>22</v>
      </c>
      <c r="E519" s="11" t="s">
        <v>23</v>
      </c>
      <c r="F519" s="11">
        <v>4</v>
      </c>
      <c r="G519" s="11">
        <v>0</v>
      </c>
      <c r="H519" s="12">
        <v>1517</v>
      </c>
      <c r="I519" s="12">
        <v>1517</v>
      </c>
      <c r="J519" s="12">
        <f>+H519*F519</f>
        <v>6068</v>
      </c>
      <c r="K519" s="18">
        <f>+J519*0.16</f>
        <v>970.88</v>
      </c>
      <c r="L519" s="8">
        <f>IF(K519&gt;0,0,J519)</f>
        <v>0</v>
      </c>
      <c r="M519" s="13">
        <f>IF(K519=0,0,L519+J519+K519)</f>
        <v>7038.88</v>
      </c>
    </row>
    <row r="520" spans="1:13" x14ac:dyDescent="0.25">
      <c r="A520" s="17" t="s">
        <v>27</v>
      </c>
      <c r="B520" s="9">
        <v>45072</v>
      </c>
      <c r="C520" s="14">
        <v>82793</v>
      </c>
      <c r="D520" s="10" t="s">
        <v>22</v>
      </c>
      <c r="E520" s="11" t="s">
        <v>17</v>
      </c>
      <c r="F520" s="11">
        <v>6</v>
      </c>
      <c r="G520" s="11">
        <v>0</v>
      </c>
      <c r="H520" s="12">
        <v>1727</v>
      </c>
      <c r="I520" s="12">
        <v>1727</v>
      </c>
      <c r="J520" s="12">
        <f>+H520*F520</f>
        <v>10362</v>
      </c>
      <c r="K520" s="18">
        <f>+J520*0.16</f>
        <v>1657.92</v>
      </c>
      <c r="L520" s="8">
        <f>IF(K520&gt;0,0,J520)</f>
        <v>0</v>
      </c>
      <c r="M520" s="13">
        <f>IF(K520=0,0,L520+J520+K520)</f>
        <v>12019.92</v>
      </c>
    </row>
    <row r="521" spans="1:13" x14ac:dyDescent="0.25">
      <c r="A521" s="17" t="s">
        <v>27</v>
      </c>
      <c r="B521" s="9">
        <v>45072</v>
      </c>
      <c r="C521" s="14">
        <v>82794</v>
      </c>
      <c r="D521" s="10" t="s">
        <v>22</v>
      </c>
      <c r="E521" s="11" t="s">
        <v>26</v>
      </c>
      <c r="F521" s="11">
        <v>4</v>
      </c>
      <c r="G521" s="11">
        <v>0</v>
      </c>
      <c r="H521" s="12">
        <v>1702</v>
      </c>
      <c r="I521" s="12">
        <v>1702</v>
      </c>
      <c r="J521" s="12">
        <f>+H521*F521</f>
        <v>6808</v>
      </c>
      <c r="K521" s="18">
        <f>+J521*0.16</f>
        <v>1089.28</v>
      </c>
      <c r="L521" s="8">
        <f>IF(K521&gt;0,0,J521)</f>
        <v>0</v>
      </c>
      <c r="M521" s="13">
        <f>IF(K521=0,0,L521+J521+K521)</f>
        <v>7897.28</v>
      </c>
    </row>
    <row r="522" spans="1:13" x14ac:dyDescent="0.25">
      <c r="A522" s="17" t="s">
        <v>27</v>
      </c>
      <c r="B522" s="9">
        <v>45072</v>
      </c>
      <c r="C522" s="14">
        <v>82795</v>
      </c>
      <c r="D522" s="10" t="s">
        <v>22</v>
      </c>
      <c r="E522" s="11" t="s">
        <v>26</v>
      </c>
      <c r="F522" s="11">
        <v>4</v>
      </c>
      <c r="G522" s="11">
        <v>0</v>
      </c>
      <c r="H522" s="12">
        <v>1702</v>
      </c>
      <c r="I522" s="12">
        <v>1702</v>
      </c>
      <c r="J522" s="12">
        <f>+H522*F522</f>
        <v>6808</v>
      </c>
      <c r="K522" s="18">
        <f>+J522*0.16</f>
        <v>1089.28</v>
      </c>
      <c r="L522" s="8">
        <f>IF(K522&gt;0,0,J522)</f>
        <v>0</v>
      </c>
      <c r="M522" s="13">
        <f>IF(K522=0,0,L522+J522+K522)</f>
        <v>7897.28</v>
      </c>
    </row>
    <row r="523" spans="1:13" x14ac:dyDescent="0.25">
      <c r="A523" s="17" t="s">
        <v>27</v>
      </c>
      <c r="B523" s="9">
        <v>45072</v>
      </c>
      <c r="C523" s="14">
        <v>82796</v>
      </c>
      <c r="D523" s="10" t="s">
        <v>22</v>
      </c>
      <c r="E523" s="11" t="s">
        <v>16</v>
      </c>
      <c r="F523" s="11">
        <v>12</v>
      </c>
      <c r="G523" s="11">
        <v>12</v>
      </c>
      <c r="H523" s="12">
        <v>1990</v>
      </c>
      <c r="I523" s="12">
        <v>1727</v>
      </c>
      <c r="J523" s="12">
        <f>+H523*F523</f>
        <v>23880</v>
      </c>
      <c r="K523" s="18">
        <f>+J523*0.16</f>
        <v>3820.8</v>
      </c>
      <c r="L523" s="8">
        <f>IF(K523&gt;0,0,J523)</f>
        <v>0</v>
      </c>
      <c r="M523" s="13">
        <f>IF(K523=0,0,L523+J523+K523)</f>
        <v>27700.799999999999</v>
      </c>
    </row>
    <row r="524" spans="1:13" x14ac:dyDescent="0.25">
      <c r="A524" s="17" t="s">
        <v>27</v>
      </c>
      <c r="B524" s="9">
        <v>45072</v>
      </c>
      <c r="C524" s="14">
        <v>82797</v>
      </c>
      <c r="D524" s="10" t="s">
        <v>22</v>
      </c>
      <c r="E524" s="11" t="s">
        <v>16</v>
      </c>
      <c r="F524" s="11">
        <v>14.5</v>
      </c>
      <c r="G524" s="11">
        <v>14.5</v>
      </c>
      <c r="H524" s="12">
        <v>1990</v>
      </c>
      <c r="I524" s="12">
        <v>1727</v>
      </c>
      <c r="J524" s="12">
        <f>+H524*F524</f>
        <v>28855</v>
      </c>
      <c r="K524" s="18">
        <f>+J524*0.16</f>
        <v>4616.8</v>
      </c>
      <c r="L524" s="8">
        <f>IF(K524&gt;0,0,J524)</f>
        <v>0</v>
      </c>
      <c r="M524" s="13">
        <f>IF(K524=0,0,L524+J524+K524)</f>
        <v>33471.800000000003</v>
      </c>
    </row>
    <row r="525" spans="1:13" x14ac:dyDescent="0.25">
      <c r="A525" s="17" t="s">
        <v>27</v>
      </c>
      <c r="B525" s="9">
        <v>45072</v>
      </c>
      <c r="C525" s="14">
        <v>82799</v>
      </c>
      <c r="D525" s="10" t="s">
        <v>22</v>
      </c>
      <c r="E525" s="11" t="s">
        <v>23</v>
      </c>
      <c r="F525" s="11">
        <v>4</v>
      </c>
      <c r="G525" s="11">
        <v>0</v>
      </c>
      <c r="H525" s="12">
        <v>1517</v>
      </c>
      <c r="I525" s="12">
        <v>1517</v>
      </c>
      <c r="J525" s="12">
        <f>+H525*F525</f>
        <v>6068</v>
      </c>
      <c r="K525" s="18">
        <f>+J525*0.16</f>
        <v>970.88</v>
      </c>
      <c r="L525" s="8">
        <f>IF(K525&gt;0,0,J525)</f>
        <v>0</v>
      </c>
      <c r="M525" s="13">
        <f>IF(K525=0,0,L525+J525+K525)</f>
        <v>7038.88</v>
      </c>
    </row>
    <row r="526" spans="1:13" x14ac:dyDescent="0.25">
      <c r="A526" s="17" t="s">
        <v>27</v>
      </c>
      <c r="B526" s="9">
        <v>45072</v>
      </c>
      <c r="C526" s="14">
        <v>82800</v>
      </c>
      <c r="D526" s="10" t="s">
        <v>22</v>
      </c>
      <c r="E526" s="11" t="s">
        <v>17</v>
      </c>
      <c r="F526" s="11">
        <v>3</v>
      </c>
      <c r="G526" s="11">
        <v>3</v>
      </c>
      <c r="H526" s="12">
        <v>1990</v>
      </c>
      <c r="I526" s="12">
        <v>1727</v>
      </c>
      <c r="J526" s="12">
        <f>+H526*F526</f>
        <v>5970</v>
      </c>
      <c r="K526" s="18">
        <f>+J526*0.16</f>
        <v>955.2</v>
      </c>
      <c r="L526" s="8">
        <f>IF(K526&gt;0,0,J526)</f>
        <v>0</v>
      </c>
      <c r="M526" s="13">
        <f>IF(K526=0,0,L526+J526+K526)</f>
        <v>6925.2</v>
      </c>
    </row>
    <row r="527" spans="1:13" x14ac:dyDescent="0.25">
      <c r="A527" s="17" t="s">
        <v>13</v>
      </c>
      <c r="B527" s="9">
        <v>45071</v>
      </c>
      <c r="C527" s="14">
        <v>82802</v>
      </c>
      <c r="D527" s="10" t="s">
        <v>14</v>
      </c>
      <c r="E527" s="11" t="s">
        <v>16</v>
      </c>
      <c r="F527" s="11">
        <v>10</v>
      </c>
      <c r="G527" s="11">
        <v>10</v>
      </c>
      <c r="H527" s="12">
        <f>1764+285</f>
        <v>2049</v>
      </c>
      <c r="I527" s="12">
        <v>1764</v>
      </c>
      <c r="J527" s="12">
        <f>+H527*F527</f>
        <v>20490</v>
      </c>
      <c r="K527" s="18">
        <f>+J527*0.16</f>
        <v>3278.4</v>
      </c>
      <c r="L527" s="8">
        <f>IF(K527&gt;0,0,J527)</f>
        <v>0</v>
      </c>
      <c r="M527" s="13">
        <f>IF(K527=0,0,L527+J527+K527)</f>
        <v>23768.400000000001</v>
      </c>
    </row>
    <row r="528" spans="1:13" x14ac:dyDescent="0.25">
      <c r="A528" s="17" t="s">
        <v>21</v>
      </c>
      <c r="B528" s="9">
        <v>45072</v>
      </c>
      <c r="C528" s="14">
        <v>82803</v>
      </c>
      <c r="D528" s="10" t="s">
        <v>14</v>
      </c>
      <c r="E528" s="11" t="s">
        <v>28</v>
      </c>
      <c r="F528" s="11">
        <v>30</v>
      </c>
      <c r="G528" s="11">
        <v>0</v>
      </c>
      <c r="H528" s="12">
        <f>65490/30</f>
        <v>2183</v>
      </c>
      <c r="I528" s="12">
        <v>1993</v>
      </c>
      <c r="J528" s="12">
        <f>+H528*F528</f>
        <v>65490</v>
      </c>
      <c r="K528" s="18">
        <f>+J528*0.16</f>
        <v>10478.4</v>
      </c>
      <c r="L528" s="8">
        <f>IF(K528&gt;0,0,J528)</f>
        <v>0</v>
      </c>
      <c r="M528" s="13">
        <f>IF(K528=0,0,L528+J528+K528)</f>
        <v>75968.399999999994</v>
      </c>
    </row>
    <row r="529" spans="1:13" x14ac:dyDescent="0.25">
      <c r="A529" s="17" t="s">
        <v>13</v>
      </c>
      <c r="B529" s="9">
        <v>45071</v>
      </c>
      <c r="C529" s="14">
        <v>82804</v>
      </c>
      <c r="D529" s="10" t="s">
        <v>14</v>
      </c>
      <c r="E529" s="11" t="s">
        <v>15</v>
      </c>
      <c r="F529" s="11">
        <v>14</v>
      </c>
      <c r="G529" s="11">
        <v>0</v>
      </c>
      <c r="H529" s="12">
        <v>2061</v>
      </c>
      <c r="I529" s="12">
        <v>1925</v>
      </c>
      <c r="J529" s="12">
        <f>+H529*F529</f>
        <v>28854</v>
      </c>
      <c r="K529" s="18">
        <f>+J529*0.16</f>
        <v>4616.6400000000003</v>
      </c>
      <c r="L529" s="8">
        <f>IF(K529&gt;0,0,J529)</f>
        <v>0</v>
      </c>
      <c r="M529" s="13">
        <f>IF(K529=0,0,L529+J529+K529)</f>
        <v>33470.639999999999</v>
      </c>
    </row>
    <row r="530" spans="1:13" x14ac:dyDescent="0.25">
      <c r="A530" s="17" t="s">
        <v>13</v>
      </c>
      <c r="B530" s="9">
        <v>45071</v>
      </c>
      <c r="C530" s="14">
        <v>82805</v>
      </c>
      <c r="D530" s="10" t="s">
        <v>14</v>
      </c>
      <c r="E530" s="11" t="s">
        <v>15</v>
      </c>
      <c r="F530" s="11">
        <v>7</v>
      </c>
      <c r="G530" s="11">
        <v>0</v>
      </c>
      <c r="H530" s="12">
        <v>1925</v>
      </c>
      <c r="I530" s="12">
        <v>1925</v>
      </c>
      <c r="J530" s="12">
        <f>+H530*F530</f>
        <v>13475</v>
      </c>
      <c r="K530" s="18">
        <v>0</v>
      </c>
      <c r="L530" s="8">
        <f>IF(K530&gt;0,0,J530)</f>
        <v>13475</v>
      </c>
      <c r="M530" s="13">
        <f>IF(K530=0,0,L530+J530+K530)</f>
        <v>0</v>
      </c>
    </row>
    <row r="531" spans="1:13" x14ac:dyDescent="0.25">
      <c r="A531" s="17" t="s">
        <v>13</v>
      </c>
      <c r="B531" s="9">
        <v>45071</v>
      </c>
      <c r="C531" s="14">
        <v>82806</v>
      </c>
      <c r="D531" s="10" t="s">
        <v>14</v>
      </c>
      <c r="E531" s="11" t="s">
        <v>15</v>
      </c>
      <c r="F531" s="11">
        <v>25</v>
      </c>
      <c r="G531" s="11">
        <v>0</v>
      </c>
      <c r="H531" s="12">
        <v>1925</v>
      </c>
      <c r="I531" s="12">
        <v>1925</v>
      </c>
      <c r="J531" s="12">
        <f>+H531*F531</f>
        <v>48125</v>
      </c>
      <c r="K531" s="18">
        <v>0</v>
      </c>
      <c r="L531" s="8">
        <f>IF(K531&gt;0,0,J531)</f>
        <v>48125</v>
      </c>
      <c r="M531" s="13">
        <f>IF(K531=0,0,L531+J531+K531)</f>
        <v>0</v>
      </c>
    </row>
    <row r="532" spans="1:13" x14ac:dyDescent="0.25">
      <c r="A532" s="17" t="s">
        <v>13</v>
      </c>
      <c r="B532" s="9">
        <v>45071</v>
      </c>
      <c r="C532" s="14">
        <v>82807</v>
      </c>
      <c r="D532" s="10" t="s">
        <v>14</v>
      </c>
      <c r="E532" s="11" t="s">
        <v>17</v>
      </c>
      <c r="F532" s="11">
        <v>14</v>
      </c>
      <c r="G532" s="11">
        <v>0</v>
      </c>
      <c r="H532" s="12">
        <v>1764</v>
      </c>
      <c r="I532" s="12">
        <v>1764</v>
      </c>
      <c r="J532" s="12">
        <f>+H532*F532</f>
        <v>24696</v>
      </c>
      <c r="K532" s="18">
        <v>0</v>
      </c>
      <c r="L532" s="8">
        <f>IF(K532&gt;0,0,J532)</f>
        <v>24696</v>
      </c>
      <c r="M532" s="13">
        <f>IF(K532=0,0,L532+J532+K532)</f>
        <v>0</v>
      </c>
    </row>
    <row r="533" spans="1:13" x14ac:dyDescent="0.25">
      <c r="A533" s="17" t="s">
        <v>27</v>
      </c>
      <c r="B533" s="9">
        <v>45072</v>
      </c>
      <c r="C533" s="14">
        <v>82808</v>
      </c>
      <c r="D533" s="10" t="s">
        <v>25</v>
      </c>
      <c r="E533" s="11" t="s">
        <v>23</v>
      </c>
      <c r="F533" s="11">
        <v>8</v>
      </c>
      <c r="G533" s="11">
        <v>0</v>
      </c>
      <c r="H533" s="12">
        <v>1555</v>
      </c>
      <c r="I533" s="12">
        <v>1555</v>
      </c>
      <c r="J533" s="12">
        <f>+H533*F533</f>
        <v>12440</v>
      </c>
      <c r="K533" s="18">
        <f>+J533*0.16</f>
        <v>1990.4</v>
      </c>
      <c r="L533" s="8">
        <f>IF(K533&gt;0,0,J533)</f>
        <v>0</v>
      </c>
      <c r="M533" s="13">
        <f>IF(K533=0,0,L533+J533+K533)</f>
        <v>14430.4</v>
      </c>
    </row>
    <row r="534" spans="1:13" x14ac:dyDescent="0.25">
      <c r="A534" s="17" t="s">
        <v>21</v>
      </c>
      <c r="B534" s="9">
        <v>45073</v>
      </c>
      <c r="C534" s="14">
        <v>82809</v>
      </c>
      <c r="D534" s="10" t="s">
        <v>14</v>
      </c>
      <c r="E534" s="11" t="s">
        <v>23</v>
      </c>
      <c r="F534" s="11">
        <v>6</v>
      </c>
      <c r="G534" s="11">
        <v>0</v>
      </c>
      <c r="H534" s="12">
        <v>1555</v>
      </c>
      <c r="I534" s="12">
        <v>1555</v>
      </c>
      <c r="J534" s="12">
        <f>+H534*F534</f>
        <v>9330</v>
      </c>
      <c r="K534" s="18">
        <v>0</v>
      </c>
      <c r="L534" s="8">
        <f>IF(K534&gt;0,0,J534)</f>
        <v>9330</v>
      </c>
      <c r="M534" s="13">
        <f>IF(K534=0,0,L534+J534+K534)</f>
        <v>0</v>
      </c>
    </row>
    <row r="535" spans="1:13" x14ac:dyDescent="0.25">
      <c r="A535" s="17" t="s">
        <v>21</v>
      </c>
      <c r="B535" s="9">
        <v>45073</v>
      </c>
      <c r="C535" s="14">
        <v>82810</v>
      </c>
      <c r="D535" s="10" t="s">
        <v>14</v>
      </c>
      <c r="E535" s="11" t="s">
        <v>17</v>
      </c>
      <c r="F535" s="11">
        <v>27.5</v>
      </c>
      <c r="G535" s="11">
        <v>0</v>
      </c>
      <c r="H535" s="12">
        <v>1764</v>
      </c>
      <c r="I535" s="12">
        <v>1764</v>
      </c>
      <c r="J535" s="12">
        <f>+H535*F535</f>
        <v>48510</v>
      </c>
      <c r="K535" s="18">
        <v>0</v>
      </c>
      <c r="L535" s="8">
        <f>IF(K535&gt;0,0,J535)</f>
        <v>48510</v>
      </c>
      <c r="M535" s="13">
        <f>IF(K535=0,0,L535+J535+K535)</f>
        <v>0</v>
      </c>
    </row>
    <row r="536" spans="1:13" x14ac:dyDescent="0.25">
      <c r="A536" s="17" t="s">
        <v>27</v>
      </c>
      <c r="B536" s="9">
        <v>45072</v>
      </c>
      <c r="C536" s="14">
        <v>82898</v>
      </c>
      <c r="D536" s="10" t="s">
        <v>14</v>
      </c>
      <c r="E536" s="11" t="s">
        <v>39</v>
      </c>
      <c r="F536" s="11">
        <v>3.5</v>
      </c>
      <c r="G536" s="11">
        <v>3.5</v>
      </c>
      <c r="H536" s="12">
        <v>2001</v>
      </c>
      <c r="I536" s="12">
        <v>1701</v>
      </c>
      <c r="J536" s="12">
        <f>+H536*F536</f>
        <v>7003.5</v>
      </c>
      <c r="K536" s="18">
        <v>0</v>
      </c>
      <c r="L536" s="8">
        <f>IF(K536&gt;0,0,J536)</f>
        <v>7003.5</v>
      </c>
      <c r="M536" s="13">
        <f>IF(K536=0,0,L536+J536+K536)</f>
        <v>0</v>
      </c>
    </row>
    <row r="537" spans="1:13" x14ac:dyDescent="0.25">
      <c r="A537" s="17" t="s">
        <v>13</v>
      </c>
      <c r="B537" s="9">
        <v>45073</v>
      </c>
      <c r="C537" s="14">
        <v>82899</v>
      </c>
      <c r="D537" s="10" t="s">
        <v>14</v>
      </c>
      <c r="E537" s="11" t="s">
        <v>17</v>
      </c>
      <c r="F537" s="11">
        <v>5</v>
      </c>
      <c r="G537" s="11">
        <v>0</v>
      </c>
      <c r="H537" s="12">
        <v>1764</v>
      </c>
      <c r="I537" s="12">
        <v>1764</v>
      </c>
      <c r="J537" s="12">
        <f>+H537*F537</f>
        <v>8820</v>
      </c>
      <c r="K537" s="18">
        <f>+J537*0.16</f>
        <v>1411.2</v>
      </c>
      <c r="L537" s="8">
        <f>IF(K537&gt;0,0,J537)</f>
        <v>0</v>
      </c>
      <c r="M537" s="13">
        <f>IF(K537=0,0,L537+J537+K537)</f>
        <v>10231.200000000001</v>
      </c>
    </row>
    <row r="538" spans="1:13" x14ac:dyDescent="0.25">
      <c r="A538" s="17" t="s">
        <v>27</v>
      </c>
      <c r="B538" s="9">
        <v>45075</v>
      </c>
      <c r="C538" s="14">
        <v>82901</v>
      </c>
      <c r="D538" s="10" t="s">
        <v>14</v>
      </c>
      <c r="E538" s="11" t="s">
        <v>17</v>
      </c>
      <c r="F538" s="11">
        <v>7</v>
      </c>
      <c r="G538" s="11">
        <v>0</v>
      </c>
      <c r="H538" s="12">
        <v>1764</v>
      </c>
      <c r="I538" s="12">
        <v>1764</v>
      </c>
      <c r="J538" s="12">
        <f>+H538*F538</f>
        <v>12348</v>
      </c>
      <c r="K538" s="18">
        <f>+J538*0.16</f>
        <v>1975.68</v>
      </c>
      <c r="L538" s="8">
        <f>IF(K538&gt;0,0,J538)</f>
        <v>0</v>
      </c>
      <c r="M538" s="13">
        <f>IF(K538=0,0,L538+J538+K538)</f>
        <v>14323.68</v>
      </c>
    </row>
    <row r="539" spans="1:13" x14ac:dyDescent="0.25">
      <c r="A539" s="17" t="s">
        <v>21</v>
      </c>
      <c r="B539" s="9">
        <v>45073</v>
      </c>
      <c r="C539" s="14">
        <v>82902</v>
      </c>
      <c r="D539" s="10" t="s">
        <v>14</v>
      </c>
      <c r="E539" s="11" t="s">
        <v>17</v>
      </c>
      <c r="F539" s="11">
        <v>12</v>
      </c>
      <c r="G539" s="11">
        <v>0</v>
      </c>
      <c r="H539" s="12">
        <v>1764</v>
      </c>
      <c r="I539" s="12">
        <v>1764</v>
      </c>
      <c r="J539" s="12">
        <f>+H539*F539</f>
        <v>21168</v>
      </c>
      <c r="K539" s="18">
        <v>0</v>
      </c>
      <c r="L539" s="8">
        <f>IF(K539&gt;0,0,J539)</f>
        <v>21168</v>
      </c>
      <c r="M539" s="13">
        <f>IF(K539=0,0,L539+J539+K539)</f>
        <v>0</v>
      </c>
    </row>
    <row r="540" spans="1:13" x14ac:dyDescent="0.25">
      <c r="A540" s="17" t="s">
        <v>21</v>
      </c>
      <c r="B540" s="9">
        <v>45073</v>
      </c>
      <c r="C540" s="14">
        <v>82903</v>
      </c>
      <c r="D540" s="10" t="s">
        <v>14</v>
      </c>
      <c r="E540" s="11" t="s">
        <v>15</v>
      </c>
      <c r="F540" s="11">
        <v>6</v>
      </c>
      <c r="G540" s="11">
        <v>0</v>
      </c>
      <c r="H540" s="12">
        <v>1925</v>
      </c>
      <c r="I540" s="12">
        <v>1925</v>
      </c>
      <c r="J540" s="12">
        <f>+H540*F540</f>
        <v>11550</v>
      </c>
      <c r="K540" s="18">
        <v>0</v>
      </c>
      <c r="L540" s="8">
        <f>IF(K540&gt;0,0,J540)</f>
        <v>11550</v>
      </c>
      <c r="M540" s="13">
        <f>IF(K540=0,0,L540+J540+K540)</f>
        <v>0</v>
      </c>
    </row>
    <row r="541" spans="1:13" x14ac:dyDescent="0.25">
      <c r="A541" s="17" t="s">
        <v>21</v>
      </c>
      <c r="B541" s="9">
        <v>45073</v>
      </c>
      <c r="C541" s="14">
        <v>82904</v>
      </c>
      <c r="D541" s="10" t="s">
        <v>14</v>
      </c>
      <c r="E541" s="11" t="s">
        <v>15</v>
      </c>
      <c r="F541" s="11">
        <v>16</v>
      </c>
      <c r="G541" s="11">
        <v>0</v>
      </c>
      <c r="H541" s="12">
        <v>2088.2399999999998</v>
      </c>
      <c r="I541" s="12">
        <v>1925</v>
      </c>
      <c r="J541" s="12">
        <f>+H541*F541</f>
        <v>33411.839999999997</v>
      </c>
      <c r="K541" s="18">
        <f>+J541*0.16</f>
        <v>5345.8943999999992</v>
      </c>
      <c r="L541" s="8">
        <f>IF(K541&gt;0,0,J541)</f>
        <v>0</v>
      </c>
      <c r="M541" s="13">
        <f>IF(K541=0,0,L541+J541+K541)</f>
        <v>38757.734399999994</v>
      </c>
    </row>
    <row r="542" spans="1:13" x14ac:dyDescent="0.25">
      <c r="A542" s="17" t="s">
        <v>21</v>
      </c>
      <c r="B542" s="9">
        <v>45073</v>
      </c>
      <c r="C542" s="14">
        <v>82907</v>
      </c>
      <c r="D542" s="10" t="s">
        <v>25</v>
      </c>
      <c r="E542" s="11" t="s">
        <v>23</v>
      </c>
      <c r="F542" s="11">
        <v>6</v>
      </c>
      <c r="G542" s="11">
        <v>0</v>
      </c>
      <c r="H542" s="12">
        <v>1555</v>
      </c>
      <c r="I542" s="12">
        <v>1555</v>
      </c>
      <c r="J542" s="12">
        <f>+H542*F542</f>
        <v>9330</v>
      </c>
      <c r="K542" s="18">
        <f>+J542*0.16</f>
        <v>1492.8</v>
      </c>
      <c r="L542" s="8">
        <f>IF(K542&gt;0,0,J542)</f>
        <v>0</v>
      </c>
      <c r="M542" s="13">
        <f>IF(K542=0,0,L542+J542+K542)</f>
        <v>10822.8</v>
      </c>
    </row>
    <row r="543" spans="1:13" x14ac:dyDescent="0.25">
      <c r="A543" s="17" t="s">
        <v>13</v>
      </c>
      <c r="B543" s="9">
        <v>45075</v>
      </c>
      <c r="C543" s="14">
        <v>82908</v>
      </c>
      <c r="D543" s="10" t="s">
        <v>22</v>
      </c>
      <c r="E543" s="11" t="s">
        <v>16</v>
      </c>
      <c r="F543" s="11">
        <v>7</v>
      </c>
      <c r="G543" s="11">
        <v>7</v>
      </c>
      <c r="H543" s="12">
        <f>1727+263</f>
        <v>1990</v>
      </c>
      <c r="I543" s="12">
        <v>1727</v>
      </c>
      <c r="J543" s="12">
        <f>+H543*F543</f>
        <v>13930</v>
      </c>
      <c r="K543" s="18">
        <f>+J543*0.16</f>
        <v>2228.8000000000002</v>
      </c>
      <c r="L543" s="8">
        <f>IF(K543&gt;0,0,J543)</f>
        <v>0</v>
      </c>
      <c r="M543" s="13">
        <f>IF(K543=0,0,L543+J543+K543)</f>
        <v>16158.8</v>
      </c>
    </row>
    <row r="544" spans="1:13" x14ac:dyDescent="0.25">
      <c r="A544" s="17" t="s">
        <v>13</v>
      </c>
      <c r="B544" s="9">
        <v>45075</v>
      </c>
      <c r="C544" s="14">
        <v>82909</v>
      </c>
      <c r="D544" s="10" t="s">
        <v>22</v>
      </c>
      <c r="E544" s="11" t="s">
        <v>16</v>
      </c>
      <c r="F544" s="11">
        <v>11</v>
      </c>
      <c r="G544" s="11">
        <v>11</v>
      </c>
      <c r="H544" s="12">
        <f>1727+263</f>
        <v>1990</v>
      </c>
      <c r="I544" s="12">
        <v>1727</v>
      </c>
      <c r="J544" s="12">
        <f>+H544*F544</f>
        <v>21890</v>
      </c>
      <c r="K544" s="18">
        <f>+J544*0.16</f>
        <v>3502.4</v>
      </c>
      <c r="L544" s="8">
        <f>IF(K544&gt;0,0,J544)</f>
        <v>0</v>
      </c>
      <c r="M544" s="13">
        <f>IF(K544=0,0,L544+J544+K544)</f>
        <v>25392.400000000001</v>
      </c>
    </row>
    <row r="545" spans="1:13" x14ac:dyDescent="0.25">
      <c r="A545" s="17" t="s">
        <v>13</v>
      </c>
      <c r="B545" s="9">
        <v>45075</v>
      </c>
      <c r="C545" s="14">
        <v>82910</v>
      </c>
      <c r="D545" s="10" t="s">
        <v>22</v>
      </c>
      <c r="E545" s="11" t="s">
        <v>23</v>
      </c>
      <c r="F545" s="11">
        <v>4</v>
      </c>
      <c r="G545" s="11">
        <v>0</v>
      </c>
      <c r="H545" s="12">
        <v>1517</v>
      </c>
      <c r="I545" s="12">
        <v>1517</v>
      </c>
      <c r="J545" s="12">
        <f>+H545*F545</f>
        <v>6068</v>
      </c>
      <c r="K545" s="18">
        <f>+J545*0.16</f>
        <v>970.88</v>
      </c>
      <c r="L545" s="8">
        <f>IF(K545&gt;0,0,J545)</f>
        <v>0</v>
      </c>
      <c r="M545" s="13">
        <f>IF(K545=0,0,L545+J545+K545)</f>
        <v>7038.88</v>
      </c>
    </row>
    <row r="546" spans="1:13" x14ac:dyDescent="0.25">
      <c r="A546" s="17" t="s">
        <v>13</v>
      </c>
      <c r="B546" s="9">
        <v>45075</v>
      </c>
      <c r="C546" s="14">
        <v>82911</v>
      </c>
      <c r="D546" s="10" t="s">
        <v>22</v>
      </c>
      <c r="E546" s="11" t="s">
        <v>17</v>
      </c>
      <c r="F546" s="11">
        <v>4</v>
      </c>
      <c r="G546" s="11">
        <v>0</v>
      </c>
      <c r="H546" s="12">
        <v>1727</v>
      </c>
      <c r="I546" s="12">
        <v>1727</v>
      </c>
      <c r="J546" s="12">
        <f>+H546*F546</f>
        <v>6908</v>
      </c>
      <c r="K546" s="18">
        <f>+J546*0.16</f>
        <v>1105.28</v>
      </c>
      <c r="L546" s="8">
        <f>IF(K546&gt;0,0,J546)</f>
        <v>0</v>
      </c>
      <c r="M546" s="13">
        <f>IF(K546=0,0,L546+J546+K546)</f>
        <v>8013.28</v>
      </c>
    </row>
    <row r="547" spans="1:13" x14ac:dyDescent="0.25">
      <c r="A547" s="17" t="s">
        <v>13</v>
      </c>
      <c r="B547" s="9">
        <v>45075</v>
      </c>
      <c r="C547" s="14">
        <v>82912</v>
      </c>
      <c r="D547" s="10" t="s">
        <v>22</v>
      </c>
      <c r="E547" s="11" t="s">
        <v>23</v>
      </c>
      <c r="F547" s="11">
        <v>5</v>
      </c>
      <c r="G547" s="11">
        <v>0</v>
      </c>
      <c r="H547" s="12">
        <v>1517</v>
      </c>
      <c r="I547" s="12">
        <v>1517</v>
      </c>
      <c r="J547" s="12">
        <f>+H547*F547</f>
        <v>7585</v>
      </c>
      <c r="K547" s="18">
        <f>+J547*0.16</f>
        <v>1213.6000000000001</v>
      </c>
      <c r="L547" s="8">
        <f>IF(K547&gt;0,0,J547)</f>
        <v>0</v>
      </c>
      <c r="M547" s="13">
        <f>IF(K547=0,0,L547+J547+K547)</f>
        <v>8798.6</v>
      </c>
    </row>
    <row r="548" spans="1:13" x14ac:dyDescent="0.25">
      <c r="A548" s="17" t="s">
        <v>27</v>
      </c>
      <c r="B548" s="9">
        <v>45075</v>
      </c>
      <c r="C548" s="14">
        <v>82913</v>
      </c>
      <c r="D548" s="10" t="s">
        <v>22</v>
      </c>
      <c r="E548" s="11" t="s">
        <v>23</v>
      </c>
      <c r="F548" s="11">
        <v>4</v>
      </c>
      <c r="G548" s="11">
        <v>0</v>
      </c>
      <c r="H548" s="12">
        <v>1517</v>
      </c>
      <c r="I548" s="12">
        <v>1517</v>
      </c>
      <c r="J548" s="12">
        <f>+H548*F548</f>
        <v>6068</v>
      </c>
      <c r="K548" s="18">
        <f>+J548*0.16</f>
        <v>970.88</v>
      </c>
      <c r="L548" s="8">
        <f>IF(K548&gt;0,0,J548)</f>
        <v>0</v>
      </c>
      <c r="M548" s="13">
        <f>IF(K548=0,0,L548+J548+K548)</f>
        <v>7038.88</v>
      </c>
    </row>
    <row r="549" spans="1:13" x14ac:dyDescent="0.25">
      <c r="A549" s="17" t="s">
        <v>27</v>
      </c>
      <c r="B549" s="9">
        <v>45075</v>
      </c>
      <c r="C549" s="14">
        <v>82914</v>
      </c>
      <c r="D549" s="10" t="s">
        <v>22</v>
      </c>
      <c r="E549" s="11" t="s">
        <v>17</v>
      </c>
      <c r="F549" s="11">
        <v>7.5</v>
      </c>
      <c r="G549" s="11">
        <v>0</v>
      </c>
      <c r="H549" s="12">
        <v>1727</v>
      </c>
      <c r="I549" s="12">
        <v>1727</v>
      </c>
      <c r="J549" s="12">
        <f>+H549*F549</f>
        <v>12952.5</v>
      </c>
      <c r="K549" s="18">
        <f>+J549*0.16</f>
        <v>2072.4</v>
      </c>
      <c r="L549" s="8">
        <f>IF(K549&gt;0,0,J549)</f>
        <v>0</v>
      </c>
      <c r="M549" s="13">
        <f>IF(K549=0,0,L549+J549+K549)</f>
        <v>15024.9</v>
      </c>
    </row>
    <row r="550" spans="1:13" x14ac:dyDescent="0.25">
      <c r="A550" s="17" t="s">
        <v>27</v>
      </c>
      <c r="B550" s="9">
        <v>45075</v>
      </c>
      <c r="C550" s="14">
        <v>82915</v>
      </c>
      <c r="D550" s="10" t="s">
        <v>22</v>
      </c>
      <c r="E550" s="11" t="s">
        <v>17</v>
      </c>
      <c r="F550" s="11">
        <v>7.5</v>
      </c>
      <c r="G550" s="11">
        <v>0</v>
      </c>
      <c r="H550" s="12">
        <v>1727</v>
      </c>
      <c r="I550" s="12">
        <v>1727</v>
      </c>
      <c r="J550" s="12">
        <f>+H550*F550</f>
        <v>12952.5</v>
      </c>
      <c r="K550" s="18">
        <f>+J550*0.16</f>
        <v>2072.4</v>
      </c>
      <c r="L550" s="8">
        <f>IF(K550&gt;0,0,J550)</f>
        <v>0</v>
      </c>
      <c r="M550" s="13">
        <f>IF(K550=0,0,L550+J550+K550)</f>
        <v>15024.9</v>
      </c>
    </row>
    <row r="551" spans="1:13" x14ac:dyDescent="0.25">
      <c r="A551" s="17" t="s">
        <v>13</v>
      </c>
      <c r="B551" s="9">
        <v>45073</v>
      </c>
      <c r="C551" s="14">
        <v>82916</v>
      </c>
      <c r="D551" s="10" t="s">
        <v>18</v>
      </c>
      <c r="E551" s="11" t="s">
        <v>19</v>
      </c>
      <c r="F551" s="11">
        <v>12.5</v>
      </c>
      <c r="G551" s="11">
        <v>12.5</v>
      </c>
      <c r="H551" s="12">
        <f>1925+285</f>
        <v>2210</v>
      </c>
      <c r="I551" s="12">
        <v>1925</v>
      </c>
      <c r="J551" s="12">
        <f>+H551*F551</f>
        <v>27625</v>
      </c>
      <c r="K551" s="18">
        <f>+J551*0.16</f>
        <v>4420</v>
      </c>
      <c r="L551" s="8">
        <f>IF(K551&gt;0,0,J551)</f>
        <v>0</v>
      </c>
      <c r="M551" s="13">
        <f>IF(K551=0,0,L551+J551+K551)</f>
        <v>32045</v>
      </c>
    </row>
    <row r="552" spans="1:13" x14ac:dyDescent="0.25">
      <c r="A552" s="17" t="s">
        <v>27</v>
      </c>
      <c r="B552" s="9">
        <v>45075</v>
      </c>
      <c r="C552" s="14">
        <v>82917</v>
      </c>
      <c r="D552" s="10" t="s">
        <v>22</v>
      </c>
      <c r="E552" s="11" t="s">
        <v>17</v>
      </c>
      <c r="F552" s="11">
        <v>4</v>
      </c>
      <c r="G552" s="11">
        <v>0</v>
      </c>
      <c r="H552" s="12">
        <v>1727</v>
      </c>
      <c r="I552" s="12">
        <v>1727</v>
      </c>
      <c r="J552" s="12">
        <f>+H552*F552</f>
        <v>6908</v>
      </c>
      <c r="K552" s="18">
        <f>+J552*0.16</f>
        <v>1105.28</v>
      </c>
      <c r="L552" s="8">
        <f>IF(K552&gt;0,0,J552)</f>
        <v>0</v>
      </c>
      <c r="M552" s="13">
        <f>IF(K552=0,0,L552+J552+K552)</f>
        <v>8013.28</v>
      </c>
    </row>
    <row r="553" spans="1:13" x14ac:dyDescent="0.25">
      <c r="A553" s="17" t="s">
        <v>27</v>
      </c>
      <c r="B553" s="9">
        <v>45075</v>
      </c>
      <c r="C553" s="14">
        <v>82919</v>
      </c>
      <c r="D553" s="10" t="s">
        <v>22</v>
      </c>
      <c r="E553" s="11" t="s">
        <v>23</v>
      </c>
      <c r="F553" s="11">
        <v>4</v>
      </c>
      <c r="G553" s="11">
        <v>0</v>
      </c>
      <c r="H553" s="12">
        <v>1517</v>
      </c>
      <c r="I553" s="12">
        <v>1517</v>
      </c>
      <c r="J553" s="12">
        <f>+H553*F553</f>
        <v>6068</v>
      </c>
      <c r="K553" s="18">
        <f>+J553*0.16</f>
        <v>970.88</v>
      </c>
      <c r="L553" s="8">
        <f>IF(K553&gt;0,0,J553)</f>
        <v>0</v>
      </c>
      <c r="M553" s="13">
        <f>IF(K553=0,0,L553+J553+K553)</f>
        <v>7038.88</v>
      </c>
    </row>
    <row r="554" spans="1:13" x14ac:dyDescent="0.25">
      <c r="A554" s="17" t="s">
        <v>27</v>
      </c>
      <c r="B554" s="9">
        <v>45075</v>
      </c>
      <c r="C554" s="14">
        <v>82920</v>
      </c>
      <c r="D554" s="10" t="s">
        <v>22</v>
      </c>
      <c r="E554" s="11" t="s">
        <v>23</v>
      </c>
      <c r="F554" s="11">
        <v>4</v>
      </c>
      <c r="G554" s="11">
        <v>0</v>
      </c>
      <c r="H554" s="12">
        <v>1517</v>
      </c>
      <c r="I554" s="12">
        <v>1517</v>
      </c>
      <c r="J554" s="12">
        <f>+H554*F554</f>
        <v>6068</v>
      </c>
      <c r="K554" s="18">
        <f>+J554*0.16</f>
        <v>970.88</v>
      </c>
      <c r="L554" s="8">
        <f>IF(K554&gt;0,0,J554)</f>
        <v>0</v>
      </c>
      <c r="M554" s="13">
        <f>IF(K554=0,0,L554+J554+K554)</f>
        <v>7038.88</v>
      </c>
    </row>
    <row r="555" spans="1:13" x14ac:dyDescent="0.25">
      <c r="A555" s="17" t="s">
        <v>21</v>
      </c>
      <c r="B555" s="9">
        <v>45072</v>
      </c>
      <c r="C555" s="14">
        <v>82921</v>
      </c>
      <c r="D555" s="10" t="s">
        <v>14</v>
      </c>
      <c r="E555" s="11" t="s">
        <v>15</v>
      </c>
      <c r="F555" s="11">
        <v>10</v>
      </c>
      <c r="G555" s="11">
        <v>0</v>
      </c>
      <c r="H555" s="12">
        <v>1925</v>
      </c>
      <c r="I555" s="12">
        <v>1925</v>
      </c>
      <c r="J555" s="12">
        <f>+H555*F555</f>
        <v>19250</v>
      </c>
      <c r="K555" s="18">
        <v>0</v>
      </c>
      <c r="L555" s="8">
        <f>IF(K555&gt;0,0,J555)</f>
        <v>19250</v>
      </c>
      <c r="M555" s="13">
        <f>IF(K555=0,0,L555+J555+K555)</f>
        <v>0</v>
      </c>
    </row>
    <row r="556" spans="1:13" x14ac:dyDescent="0.25">
      <c r="A556" s="17" t="s">
        <v>27</v>
      </c>
      <c r="B556" s="9">
        <v>45075</v>
      </c>
      <c r="C556" s="14">
        <v>82924</v>
      </c>
      <c r="D556" s="10" t="s">
        <v>14</v>
      </c>
      <c r="E556" s="11" t="s">
        <v>16</v>
      </c>
      <c r="F556" s="11">
        <v>4.5</v>
      </c>
      <c r="G556" s="11">
        <v>4.5</v>
      </c>
      <c r="H556" s="12">
        <v>2049</v>
      </c>
      <c r="I556" s="12">
        <v>1764</v>
      </c>
      <c r="J556" s="12">
        <f>+H556*F556</f>
        <v>9220.5</v>
      </c>
      <c r="K556" s="18">
        <v>0</v>
      </c>
      <c r="L556" s="8">
        <f>IF(K556&gt;0,0,J556)</f>
        <v>9220.5</v>
      </c>
      <c r="M556" s="13">
        <f>IF(K556=0,0,L556+J556+K556)</f>
        <v>0</v>
      </c>
    </row>
    <row r="557" spans="1:13" x14ac:dyDescent="0.25">
      <c r="A557" s="17" t="s">
        <v>27</v>
      </c>
      <c r="B557" s="9">
        <v>45075</v>
      </c>
      <c r="C557" s="14">
        <v>82925</v>
      </c>
      <c r="D557" s="10" t="s">
        <v>14</v>
      </c>
      <c r="E557" s="11" t="s">
        <v>15</v>
      </c>
      <c r="F557" s="11">
        <v>42</v>
      </c>
      <c r="G557" s="11">
        <v>0</v>
      </c>
      <c r="H557" s="12">
        <v>1925</v>
      </c>
      <c r="I557" s="12">
        <v>1925</v>
      </c>
      <c r="J557" s="12">
        <f>+H557*F557</f>
        <v>80850</v>
      </c>
      <c r="K557" s="18">
        <v>0</v>
      </c>
      <c r="L557" s="8">
        <f>IF(K557&gt;0,0,J557)</f>
        <v>80850</v>
      </c>
      <c r="M557" s="13">
        <f>IF(K557=0,0,L557+J557+K557)</f>
        <v>0</v>
      </c>
    </row>
    <row r="558" spans="1:13" x14ac:dyDescent="0.25">
      <c r="A558" s="17" t="s">
        <v>27</v>
      </c>
      <c r="B558" s="9">
        <v>45075</v>
      </c>
      <c r="C558" s="14">
        <v>82926</v>
      </c>
      <c r="D558" s="10" t="s">
        <v>14</v>
      </c>
      <c r="E558" s="11" t="s">
        <v>17</v>
      </c>
      <c r="F558" s="11">
        <v>8</v>
      </c>
      <c r="G558" s="11">
        <v>0</v>
      </c>
      <c r="H558" s="12">
        <v>1764</v>
      </c>
      <c r="I558" s="12">
        <v>1764</v>
      </c>
      <c r="J558" s="12">
        <f>+H558*F558</f>
        <v>14112</v>
      </c>
      <c r="K558" s="18">
        <v>0</v>
      </c>
      <c r="L558" s="8">
        <f>IF(K558&gt;0,0,J558)</f>
        <v>14112</v>
      </c>
      <c r="M558" s="13">
        <f>IF(K558=0,0,L558+J558+K558)</f>
        <v>0</v>
      </c>
    </row>
    <row r="559" spans="1:13" x14ac:dyDescent="0.25">
      <c r="A559" s="17" t="s">
        <v>27</v>
      </c>
      <c r="B559" s="9">
        <v>45075</v>
      </c>
      <c r="C559" s="14">
        <v>82927</v>
      </c>
      <c r="D559" s="10" t="s">
        <v>14</v>
      </c>
      <c r="E559" s="11" t="s">
        <v>15</v>
      </c>
      <c r="F559" s="11">
        <v>7</v>
      </c>
      <c r="G559" s="11">
        <v>0</v>
      </c>
      <c r="H559" s="12">
        <v>2085</v>
      </c>
      <c r="I559" s="12">
        <v>1925</v>
      </c>
      <c r="J559" s="12">
        <f>+H559*F559</f>
        <v>14595</v>
      </c>
      <c r="K559" s="18">
        <f>+J559*0.16</f>
        <v>2335.2000000000003</v>
      </c>
      <c r="L559" s="8">
        <f>IF(K559&gt;0,0,J559)</f>
        <v>0</v>
      </c>
      <c r="M559" s="13">
        <f>IF(K559=0,0,L559+J559+K559)</f>
        <v>16930.2</v>
      </c>
    </row>
    <row r="560" spans="1:13" x14ac:dyDescent="0.25">
      <c r="A560" s="17" t="s">
        <v>27</v>
      </c>
      <c r="B560" s="9">
        <v>45075</v>
      </c>
      <c r="C560" s="14">
        <v>82928</v>
      </c>
      <c r="D560" s="10" t="s">
        <v>14</v>
      </c>
      <c r="E560" s="11" t="s">
        <v>17</v>
      </c>
      <c r="F560" s="11">
        <v>14</v>
      </c>
      <c r="G560" s="11">
        <v>0</v>
      </c>
      <c r="H560" s="12">
        <v>1764</v>
      </c>
      <c r="I560" s="12">
        <v>1764</v>
      </c>
      <c r="J560" s="12">
        <f>+H560*F560</f>
        <v>24696</v>
      </c>
      <c r="K560" s="18">
        <v>0</v>
      </c>
      <c r="L560" s="8">
        <f>IF(K560&gt;0,0,J560)</f>
        <v>24696</v>
      </c>
      <c r="M560" s="13">
        <f>IF(K560=0,0,L560+J560+K560)</f>
        <v>0</v>
      </c>
    </row>
    <row r="561" spans="1:13" x14ac:dyDescent="0.25">
      <c r="A561" s="17" t="s">
        <v>13</v>
      </c>
      <c r="B561" s="9">
        <v>45072</v>
      </c>
      <c r="C561" s="14">
        <v>82929</v>
      </c>
      <c r="D561" s="10" t="s">
        <v>14</v>
      </c>
      <c r="E561" s="11" t="s">
        <v>19</v>
      </c>
      <c r="F561" s="11">
        <v>11</v>
      </c>
      <c r="G561" s="11">
        <v>11</v>
      </c>
      <c r="H561" s="12">
        <f>1925+285</f>
        <v>2210</v>
      </c>
      <c r="I561" s="12">
        <v>1925</v>
      </c>
      <c r="J561" s="12">
        <f>+H561*F561</f>
        <v>24310</v>
      </c>
      <c r="K561" s="18">
        <v>0</v>
      </c>
      <c r="L561" s="8">
        <f>IF(K561&gt;0,0,J561)</f>
        <v>24310</v>
      </c>
      <c r="M561" s="13">
        <f>IF(K561=0,0,L561+J561+K561)</f>
        <v>0</v>
      </c>
    </row>
    <row r="562" spans="1:13" x14ac:dyDescent="0.25">
      <c r="A562" s="17" t="s">
        <v>13</v>
      </c>
      <c r="B562" s="9">
        <v>45072</v>
      </c>
      <c r="C562" s="14">
        <v>82930</v>
      </c>
      <c r="D562" s="10" t="s">
        <v>14</v>
      </c>
      <c r="E562" s="11" t="s">
        <v>19</v>
      </c>
      <c r="F562" s="11">
        <v>16</v>
      </c>
      <c r="G562" s="11">
        <v>16</v>
      </c>
      <c r="H562" s="12">
        <f>1925+285</f>
        <v>2210</v>
      </c>
      <c r="I562" s="12">
        <v>1925</v>
      </c>
      <c r="J562" s="12">
        <f>+H562*F562</f>
        <v>35360</v>
      </c>
      <c r="K562" s="18">
        <v>0</v>
      </c>
      <c r="L562" s="8">
        <f>IF(K562&gt;0,0,J562)</f>
        <v>35360</v>
      </c>
      <c r="M562" s="13">
        <f>IF(K562=0,0,L562+J562+K562)</f>
        <v>0</v>
      </c>
    </row>
    <row r="563" spans="1:13" x14ac:dyDescent="0.25">
      <c r="A563" s="17" t="s">
        <v>13</v>
      </c>
      <c r="B563" s="9">
        <v>45072</v>
      </c>
      <c r="C563" s="14">
        <v>82931</v>
      </c>
      <c r="D563" s="10" t="s">
        <v>14</v>
      </c>
      <c r="E563" s="11" t="s">
        <v>26</v>
      </c>
      <c r="F563" s="11">
        <v>8</v>
      </c>
      <c r="G563" s="11">
        <v>0</v>
      </c>
      <c r="H563" s="12">
        <v>1701</v>
      </c>
      <c r="I563" s="12">
        <v>1701</v>
      </c>
      <c r="J563" s="12">
        <f>+H563*F563</f>
        <v>13608</v>
      </c>
      <c r="K563" s="18">
        <v>0</v>
      </c>
      <c r="L563" s="8">
        <f>IF(K563&gt;0,0,J563)</f>
        <v>13608</v>
      </c>
      <c r="M563" s="13">
        <f>IF(K563=0,0,L563+J563+K563)</f>
        <v>0</v>
      </c>
    </row>
    <row r="564" spans="1:13" x14ac:dyDescent="0.25">
      <c r="A564" s="17" t="s">
        <v>13</v>
      </c>
      <c r="B564" s="9">
        <v>45072</v>
      </c>
      <c r="C564" s="14">
        <v>82932</v>
      </c>
      <c r="D564" s="10" t="s">
        <v>14</v>
      </c>
      <c r="E564" s="11" t="s">
        <v>23</v>
      </c>
      <c r="F564" s="11">
        <v>4</v>
      </c>
      <c r="G564" s="11">
        <v>0</v>
      </c>
      <c r="H564" s="12">
        <f>6800/F564</f>
        <v>1700</v>
      </c>
      <c r="I564" s="12">
        <v>1555</v>
      </c>
      <c r="J564" s="12">
        <f>+H564*F564</f>
        <v>6800</v>
      </c>
      <c r="K564" s="18">
        <f>+J564*0.16</f>
        <v>1088</v>
      </c>
      <c r="L564" s="8">
        <f>IF(K564&gt;0,0,J564)</f>
        <v>0</v>
      </c>
      <c r="M564" s="13">
        <f>IF(K564=0,0,L564+J564+K564)</f>
        <v>7888</v>
      </c>
    </row>
    <row r="565" spans="1:13" x14ac:dyDescent="0.25">
      <c r="A565" s="17" t="s">
        <v>13</v>
      </c>
      <c r="B565" s="9">
        <v>45072</v>
      </c>
      <c r="C565" s="14">
        <v>82933</v>
      </c>
      <c r="D565" s="10" t="s">
        <v>14</v>
      </c>
      <c r="E565" s="11" t="s">
        <v>19</v>
      </c>
      <c r="F565" s="11">
        <v>12</v>
      </c>
      <c r="G565" s="11">
        <v>12</v>
      </c>
      <c r="H565" s="12">
        <f>1925+285</f>
        <v>2210</v>
      </c>
      <c r="I565" s="12">
        <v>1925</v>
      </c>
      <c r="J565" s="12">
        <f>+H565*F565</f>
        <v>26520</v>
      </c>
      <c r="K565" s="18">
        <v>0</v>
      </c>
      <c r="L565" s="8">
        <f>IF(K565&gt;0,0,J565)</f>
        <v>26520</v>
      </c>
      <c r="M565" s="13">
        <f>IF(K565=0,0,L565+J565+K565)</f>
        <v>0</v>
      </c>
    </row>
    <row r="566" spans="1:13" x14ac:dyDescent="0.25">
      <c r="A566" s="17" t="s">
        <v>13</v>
      </c>
      <c r="B566" s="9">
        <v>45072</v>
      </c>
      <c r="C566" s="14">
        <v>82934</v>
      </c>
      <c r="D566" s="10" t="s">
        <v>14</v>
      </c>
      <c r="E566" s="11" t="s">
        <v>15</v>
      </c>
      <c r="F566" s="11">
        <v>21</v>
      </c>
      <c r="G566" s="11">
        <v>0</v>
      </c>
      <c r="H566" s="12">
        <v>2061</v>
      </c>
      <c r="I566" s="12">
        <v>1925</v>
      </c>
      <c r="J566" s="12">
        <f>+H566*F566</f>
        <v>43281</v>
      </c>
      <c r="K566" s="18">
        <f>+J566*0.16</f>
        <v>6924.96</v>
      </c>
      <c r="L566" s="8">
        <f>IF(K566&gt;0,0,J566)</f>
        <v>0</v>
      </c>
      <c r="M566" s="13">
        <f>IF(K566=0,0,L566+J566+K566)</f>
        <v>50205.96</v>
      </c>
    </row>
    <row r="567" spans="1:13" x14ac:dyDescent="0.25">
      <c r="A567" s="17" t="s">
        <v>13</v>
      </c>
      <c r="B567" s="9">
        <v>45072</v>
      </c>
      <c r="C567" s="14">
        <v>82935</v>
      </c>
      <c r="D567" s="10" t="s">
        <v>14</v>
      </c>
      <c r="E567" s="11" t="s">
        <v>26</v>
      </c>
      <c r="F567" s="11">
        <v>8.5</v>
      </c>
      <c r="G567" s="11">
        <v>0</v>
      </c>
      <c r="H567" s="12">
        <v>1790</v>
      </c>
      <c r="I567" s="12">
        <v>1701</v>
      </c>
      <c r="J567" s="12">
        <f>+H567*F567</f>
        <v>15215</v>
      </c>
      <c r="K567" s="18">
        <f>+J567*0.16</f>
        <v>2434.4</v>
      </c>
      <c r="L567" s="8">
        <f>IF(K567&gt;0,0,J567)</f>
        <v>0</v>
      </c>
      <c r="M567" s="13">
        <f>IF(K567=0,0,L567+J567+K567)</f>
        <v>17649.400000000001</v>
      </c>
    </row>
    <row r="568" spans="1:13" x14ac:dyDescent="0.25">
      <c r="A568" s="17" t="s">
        <v>13</v>
      </c>
      <c r="B568" s="9">
        <v>45072</v>
      </c>
      <c r="C568" s="14">
        <v>82936</v>
      </c>
      <c r="D568" s="10" t="s">
        <v>14</v>
      </c>
      <c r="E568" s="11" t="s">
        <v>15</v>
      </c>
      <c r="F568" s="11">
        <v>4</v>
      </c>
      <c r="G568" s="11">
        <v>0</v>
      </c>
      <c r="H568" s="12">
        <v>2200</v>
      </c>
      <c r="I568" s="12">
        <v>1925</v>
      </c>
      <c r="J568" s="12">
        <f>+H568*F568</f>
        <v>8800</v>
      </c>
      <c r="K568" s="18">
        <f>+J568*0.16</f>
        <v>1408</v>
      </c>
      <c r="L568" s="8">
        <f>IF(K568&gt;0,0,J568)</f>
        <v>0</v>
      </c>
      <c r="M568" s="13">
        <f>IF(K568=0,0,L568+J568+K568)</f>
        <v>10208</v>
      </c>
    </row>
    <row r="569" spans="1:13" x14ac:dyDescent="0.25">
      <c r="A569" s="17" t="s">
        <v>13</v>
      </c>
      <c r="B569" s="9">
        <v>45072</v>
      </c>
      <c r="C569" s="14">
        <v>82937</v>
      </c>
      <c r="D569" s="10" t="s">
        <v>14</v>
      </c>
      <c r="E569" s="11" t="s">
        <v>16</v>
      </c>
      <c r="F569" s="11">
        <v>7</v>
      </c>
      <c r="G569" s="11">
        <v>7</v>
      </c>
      <c r="H569" s="12">
        <f>1764+285</f>
        <v>2049</v>
      </c>
      <c r="I569" s="12">
        <v>1764</v>
      </c>
      <c r="J569" s="12">
        <f>+H569*F569</f>
        <v>14343</v>
      </c>
      <c r="K569" s="18">
        <v>0</v>
      </c>
      <c r="L569" s="8">
        <f>IF(K569&gt;0,0,J569)</f>
        <v>14343</v>
      </c>
      <c r="M569" s="13">
        <f>IF(K569=0,0,L569+J569+K569)</f>
        <v>0</v>
      </c>
    </row>
    <row r="570" spans="1:13" x14ac:dyDescent="0.25">
      <c r="A570" s="17" t="s">
        <v>13</v>
      </c>
      <c r="B570" s="9">
        <v>45073</v>
      </c>
      <c r="C570" s="14">
        <v>82938</v>
      </c>
      <c r="D570" s="10" t="s">
        <v>14</v>
      </c>
      <c r="E570" s="11" t="s">
        <v>15</v>
      </c>
      <c r="F570" s="11">
        <v>33</v>
      </c>
      <c r="G570" s="11">
        <v>0</v>
      </c>
      <c r="H570" s="12">
        <v>1925</v>
      </c>
      <c r="I570" s="12">
        <v>1925</v>
      </c>
      <c r="J570" s="12">
        <f>+H570*F570</f>
        <v>63525</v>
      </c>
      <c r="K570" s="18">
        <v>0</v>
      </c>
      <c r="L570" s="8">
        <f>IF(K570&gt;0,0,J570)</f>
        <v>63525</v>
      </c>
      <c r="M570" s="13">
        <f>IF(K570=0,0,L570+J570+K570)</f>
        <v>0</v>
      </c>
    </row>
    <row r="571" spans="1:13" x14ac:dyDescent="0.25">
      <c r="A571" s="17" t="s">
        <v>13</v>
      </c>
      <c r="B571" s="9">
        <v>45073</v>
      </c>
      <c r="C571" s="14">
        <v>82939</v>
      </c>
      <c r="D571" s="10" t="s">
        <v>14</v>
      </c>
      <c r="E571" s="11" t="s">
        <v>16</v>
      </c>
      <c r="F571" s="11">
        <v>9.5</v>
      </c>
      <c r="G571" s="11">
        <v>9.5</v>
      </c>
      <c r="H571" s="12">
        <f>19608/F571</f>
        <v>2064</v>
      </c>
      <c r="I571" s="12">
        <v>1764</v>
      </c>
      <c r="J571" s="12">
        <f>+H571*F571</f>
        <v>19608</v>
      </c>
      <c r="K571" s="18">
        <v>0</v>
      </c>
      <c r="L571" s="8">
        <f>IF(K571&gt;0,0,J571)</f>
        <v>19608</v>
      </c>
      <c r="M571" s="13">
        <f>IF(K571=0,0,L571+J571+K571)</f>
        <v>0</v>
      </c>
    </row>
    <row r="572" spans="1:13" x14ac:dyDescent="0.25">
      <c r="A572" s="17" t="s">
        <v>13</v>
      </c>
      <c r="B572" s="9">
        <v>45073</v>
      </c>
      <c r="C572" s="14">
        <v>82940</v>
      </c>
      <c r="D572" s="10" t="s">
        <v>14</v>
      </c>
      <c r="E572" s="11" t="s">
        <v>29</v>
      </c>
      <c r="F572" s="11">
        <v>9</v>
      </c>
      <c r="G572" s="11">
        <v>9</v>
      </c>
      <c r="H572" s="12">
        <f>21339/F572</f>
        <v>2371</v>
      </c>
      <c r="I572" s="12">
        <v>2086</v>
      </c>
      <c r="J572" s="12">
        <f>+H572*F572</f>
        <v>21339</v>
      </c>
      <c r="K572" s="18">
        <v>0</v>
      </c>
      <c r="L572" s="8">
        <f>IF(K572&gt;0,0,J572)</f>
        <v>21339</v>
      </c>
      <c r="M572" s="13">
        <f>IF(K572=0,0,L572+J572+K572)</f>
        <v>0</v>
      </c>
    </row>
    <row r="573" spans="1:13" x14ac:dyDescent="0.25">
      <c r="A573" s="17" t="s">
        <v>13</v>
      </c>
      <c r="B573" s="9">
        <v>45073</v>
      </c>
      <c r="C573" s="14">
        <v>82941</v>
      </c>
      <c r="D573" s="10" t="s">
        <v>14</v>
      </c>
      <c r="E573" s="11" t="s">
        <v>26</v>
      </c>
      <c r="F573" s="11">
        <v>4.5</v>
      </c>
      <c r="G573" s="11">
        <v>0</v>
      </c>
      <c r="H573" s="12">
        <v>1701</v>
      </c>
      <c r="I573" s="12">
        <v>1701</v>
      </c>
      <c r="J573" s="12">
        <f>+H573*F573</f>
        <v>7654.5</v>
      </c>
      <c r="K573" s="18">
        <v>0</v>
      </c>
      <c r="L573" s="8">
        <f>IF(K573&gt;0,0,J573)</f>
        <v>7654.5</v>
      </c>
      <c r="M573" s="13">
        <f>IF(K573=0,0,L573+J573+K573)</f>
        <v>0</v>
      </c>
    </row>
    <row r="574" spans="1:13" x14ac:dyDescent="0.25">
      <c r="A574" s="17" t="s">
        <v>13</v>
      </c>
      <c r="B574" s="9">
        <v>45073</v>
      </c>
      <c r="C574" s="14">
        <v>82942</v>
      </c>
      <c r="D574" s="10" t="s">
        <v>14</v>
      </c>
      <c r="E574" s="11" t="s">
        <v>20</v>
      </c>
      <c r="F574" s="11">
        <v>72</v>
      </c>
      <c r="G574" s="11">
        <v>0</v>
      </c>
      <c r="H574" s="12">
        <f>150480/F574</f>
        <v>2090</v>
      </c>
      <c r="I574" s="12">
        <v>1962</v>
      </c>
      <c r="J574" s="12">
        <f>+H574*F574</f>
        <v>150480</v>
      </c>
      <c r="K574" s="18">
        <f>+J574*0.16</f>
        <v>24076.799999999999</v>
      </c>
      <c r="L574" s="8">
        <f>IF(K574&gt;0,0,J574)</f>
        <v>0</v>
      </c>
      <c r="M574" s="13">
        <f>IF(K574=0,0,L574+J574+K574)</f>
        <v>174556.79999999999</v>
      </c>
    </row>
    <row r="575" spans="1:13" x14ac:dyDescent="0.25">
      <c r="A575" s="17" t="s">
        <v>13</v>
      </c>
      <c r="B575" s="9">
        <v>45073</v>
      </c>
      <c r="C575" s="14">
        <v>82943</v>
      </c>
      <c r="D575" s="10" t="s">
        <v>14</v>
      </c>
      <c r="E575" s="11" t="s">
        <v>26</v>
      </c>
      <c r="F575" s="11">
        <v>16</v>
      </c>
      <c r="G575" s="11">
        <v>0</v>
      </c>
      <c r="H575" s="12">
        <v>1701</v>
      </c>
      <c r="I575" s="12">
        <v>1701</v>
      </c>
      <c r="J575" s="12">
        <f>+H575*F575</f>
        <v>27216</v>
      </c>
      <c r="K575" s="18">
        <v>0</v>
      </c>
      <c r="L575" s="8">
        <f>IF(K575&gt;0,0,J575)</f>
        <v>27216</v>
      </c>
      <c r="M575" s="13">
        <f>IF(K575=0,0,L575+J575+K575)</f>
        <v>0</v>
      </c>
    </row>
    <row r="576" spans="1:13" x14ac:dyDescent="0.25">
      <c r="A576" s="17" t="s">
        <v>13</v>
      </c>
      <c r="B576" s="9">
        <v>45073</v>
      </c>
      <c r="C576" s="14">
        <v>82944</v>
      </c>
      <c r="D576" s="10" t="s">
        <v>14</v>
      </c>
      <c r="E576" s="11" t="s">
        <v>15</v>
      </c>
      <c r="F576" s="11">
        <v>35.5</v>
      </c>
      <c r="G576" s="11">
        <v>0</v>
      </c>
      <c r="H576" s="12">
        <v>1925</v>
      </c>
      <c r="I576" s="12">
        <v>1925</v>
      </c>
      <c r="J576" s="12">
        <f>+H576*F576</f>
        <v>68337.5</v>
      </c>
      <c r="K576" s="18">
        <v>0</v>
      </c>
      <c r="L576" s="8">
        <f>IF(K576&gt;0,0,J576)</f>
        <v>68337.5</v>
      </c>
      <c r="M576" s="13">
        <f>IF(K576=0,0,L576+J576+K576)</f>
        <v>0</v>
      </c>
    </row>
    <row r="577" spans="1:13" x14ac:dyDescent="0.25">
      <c r="A577" s="17" t="s">
        <v>21</v>
      </c>
      <c r="B577" s="9">
        <v>45076</v>
      </c>
      <c r="C577" s="14">
        <v>82986</v>
      </c>
      <c r="D577" s="10" t="s">
        <v>14</v>
      </c>
      <c r="E577" s="11" t="s">
        <v>15</v>
      </c>
      <c r="F577" s="11">
        <v>14</v>
      </c>
      <c r="G577" s="11">
        <v>0</v>
      </c>
      <c r="H577" s="12">
        <v>2424.2399999999998</v>
      </c>
      <c r="I577" s="12">
        <v>1925</v>
      </c>
      <c r="J577" s="12">
        <f>+H577*F577</f>
        <v>33939.360000000001</v>
      </c>
      <c r="K577" s="18">
        <f>+J577*0.16</f>
        <v>5430.2975999999999</v>
      </c>
      <c r="L577" s="8">
        <f>IF(K577&gt;0,0,J577)</f>
        <v>0</v>
      </c>
      <c r="M577" s="13">
        <f>IF(K577=0,0,L577+J577+K577)</f>
        <v>39369.657599999999</v>
      </c>
    </row>
    <row r="578" spans="1:13" x14ac:dyDescent="0.25">
      <c r="A578" s="17" t="s">
        <v>21</v>
      </c>
      <c r="B578" s="9">
        <v>45076</v>
      </c>
      <c r="C578" s="14">
        <v>82987</v>
      </c>
      <c r="D578" s="10" t="s">
        <v>14</v>
      </c>
      <c r="E578" s="11" t="s">
        <v>15</v>
      </c>
      <c r="F578" s="11">
        <v>12</v>
      </c>
      <c r="G578" s="11">
        <v>0</v>
      </c>
      <c r="H578" s="12">
        <v>2088.2399999999998</v>
      </c>
      <c r="I578" s="12">
        <v>1925</v>
      </c>
      <c r="J578" s="12">
        <f>+H578*F578</f>
        <v>25058.879999999997</v>
      </c>
      <c r="K578" s="18">
        <f>+J578*0.16</f>
        <v>4009.4207999999999</v>
      </c>
      <c r="L578" s="8">
        <f>IF(K578&gt;0,0,J578)</f>
        <v>0</v>
      </c>
      <c r="M578" s="13">
        <f>IF(K578=0,0,L578+J578+K578)</f>
        <v>29068.300799999997</v>
      </c>
    </row>
    <row r="579" spans="1:13" x14ac:dyDescent="0.25">
      <c r="A579" s="17" t="s">
        <v>13</v>
      </c>
      <c r="B579" s="9">
        <v>45076</v>
      </c>
      <c r="C579" s="14">
        <v>82988</v>
      </c>
      <c r="D579" s="10" t="s">
        <v>14</v>
      </c>
      <c r="E579" s="11" t="s">
        <v>17</v>
      </c>
      <c r="F579" s="11">
        <v>5</v>
      </c>
      <c r="G579" s="11">
        <v>0</v>
      </c>
      <c r="H579" s="12">
        <f>9600/F579</f>
        <v>1920</v>
      </c>
      <c r="I579" s="12">
        <v>1764</v>
      </c>
      <c r="J579" s="12">
        <f>+H579*F579</f>
        <v>9600</v>
      </c>
      <c r="K579" s="18">
        <f>+J579*0.16</f>
        <v>1536</v>
      </c>
      <c r="L579" s="8">
        <f>IF(K579&gt;0,0,J579)</f>
        <v>0</v>
      </c>
      <c r="M579" s="13">
        <f>IF(K579=0,0,L579+J579+K579)</f>
        <v>11136</v>
      </c>
    </row>
    <row r="580" spans="1:13" x14ac:dyDescent="0.25">
      <c r="A580" s="17" t="s">
        <v>13</v>
      </c>
      <c r="B580" s="9">
        <v>45076</v>
      </c>
      <c r="C580" s="14">
        <v>82989</v>
      </c>
      <c r="D580" s="10" t="s">
        <v>18</v>
      </c>
      <c r="E580" s="11" t="s">
        <v>35</v>
      </c>
      <c r="F580" s="11">
        <v>5</v>
      </c>
      <c r="G580" s="11">
        <v>0</v>
      </c>
      <c r="H580" s="12">
        <f>1925+100</f>
        <v>2025</v>
      </c>
      <c r="I580" s="12">
        <v>1925</v>
      </c>
      <c r="J580" s="12">
        <f>+H580*F580</f>
        <v>10125</v>
      </c>
      <c r="K580" s="18">
        <f>+J580*0.16</f>
        <v>1620</v>
      </c>
      <c r="L580" s="8">
        <f>IF(K580&gt;0,0,J580)</f>
        <v>0</v>
      </c>
      <c r="M580" s="13">
        <f>IF(K580=0,0,L580+J580+K580)</f>
        <v>11745</v>
      </c>
    </row>
    <row r="581" spans="1:13" x14ac:dyDescent="0.25">
      <c r="A581" s="17" t="s">
        <v>13</v>
      </c>
      <c r="B581" s="23">
        <v>45063</v>
      </c>
      <c r="C581" s="14">
        <v>82996</v>
      </c>
      <c r="D581" s="10" t="s">
        <v>22</v>
      </c>
      <c r="E581" s="11" t="s">
        <v>16</v>
      </c>
      <c r="F581" s="11">
        <v>8</v>
      </c>
      <c r="G581" s="11">
        <v>8</v>
      </c>
      <c r="H581" s="12">
        <f>1727+263</f>
        <v>1990</v>
      </c>
      <c r="I581" s="12">
        <v>1727</v>
      </c>
      <c r="J581" s="12">
        <f>+H581*F581</f>
        <v>15920</v>
      </c>
      <c r="K581" s="18">
        <f>+J581*0.16</f>
        <v>2547.2000000000003</v>
      </c>
      <c r="L581" s="8">
        <f>IF(K581&gt;0,0,J581)</f>
        <v>0</v>
      </c>
      <c r="M581" s="13">
        <f>IF(K581=0,0,L581+J581+K581)</f>
        <v>18467.2</v>
      </c>
    </row>
    <row r="582" spans="1:13" x14ac:dyDescent="0.25">
      <c r="A582" s="17" t="s">
        <v>21</v>
      </c>
      <c r="B582" s="9">
        <v>45076</v>
      </c>
      <c r="C582" s="14">
        <v>82996</v>
      </c>
      <c r="D582" s="10" t="s">
        <v>14</v>
      </c>
      <c r="E582" s="11" t="s">
        <v>16</v>
      </c>
      <c r="F582" s="11">
        <v>14</v>
      </c>
      <c r="G582" s="11">
        <v>14</v>
      </c>
      <c r="H582" s="12">
        <v>2049</v>
      </c>
      <c r="I582" s="12">
        <v>1764</v>
      </c>
      <c r="J582" s="12">
        <f>+H582*F582</f>
        <v>28686</v>
      </c>
      <c r="K582" s="18">
        <v>0</v>
      </c>
      <c r="L582" s="8">
        <f>IF(K582&gt;0,0,J582)</f>
        <v>28686</v>
      </c>
      <c r="M582" s="13">
        <f>IF(K582=0,0,L582+J582+K582)</f>
        <v>0</v>
      </c>
    </row>
    <row r="583" spans="1:13" x14ac:dyDescent="0.25">
      <c r="A583" s="17" t="s">
        <v>21</v>
      </c>
      <c r="B583" s="9">
        <v>45076</v>
      </c>
      <c r="C583" s="14">
        <v>82997</v>
      </c>
      <c r="D583" s="10" t="s">
        <v>14</v>
      </c>
      <c r="E583" s="11" t="s">
        <v>16</v>
      </c>
      <c r="F583" s="11">
        <v>6.5</v>
      </c>
      <c r="G583" s="11">
        <v>6.5</v>
      </c>
      <c r="H583" s="12">
        <f>14315.99/6.5</f>
        <v>2202.46</v>
      </c>
      <c r="I583" s="12">
        <v>1764</v>
      </c>
      <c r="J583" s="12">
        <f>+H583*F583</f>
        <v>14315.99</v>
      </c>
      <c r="K583" s="18">
        <v>0</v>
      </c>
      <c r="L583" s="8">
        <f>IF(K583&gt;0,0,J583)</f>
        <v>14315.99</v>
      </c>
      <c r="M583" s="13">
        <f>IF(K583=0,0,L583+J583+K583)</f>
        <v>0</v>
      </c>
    </row>
    <row r="584" spans="1:13" x14ac:dyDescent="0.25">
      <c r="A584" s="17" t="s">
        <v>21</v>
      </c>
      <c r="B584" s="9">
        <v>45076</v>
      </c>
      <c r="C584" s="14">
        <v>82998</v>
      </c>
      <c r="D584" s="10" t="s">
        <v>14</v>
      </c>
      <c r="E584" s="11" t="s">
        <v>17</v>
      </c>
      <c r="F584" s="11">
        <v>6</v>
      </c>
      <c r="G584" s="11">
        <v>0</v>
      </c>
      <c r="H584" s="12">
        <v>1764</v>
      </c>
      <c r="I584" s="12">
        <v>1764</v>
      </c>
      <c r="J584" s="12">
        <f>+H584*F584</f>
        <v>10584</v>
      </c>
      <c r="K584" s="18">
        <v>0</v>
      </c>
      <c r="L584" s="8">
        <f>IF(K584&gt;0,0,J584)</f>
        <v>10584</v>
      </c>
      <c r="M584" s="13">
        <f>IF(K584=0,0,L584+J584+K584)</f>
        <v>0</v>
      </c>
    </row>
    <row r="585" spans="1:13" x14ac:dyDescent="0.25">
      <c r="A585" s="17" t="s">
        <v>13</v>
      </c>
      <c r="B585" s="9">
        <v>45075</v>
      </c>
      <c r="C585" s="14">
        <v>82999</v>
      </c>
      <c r="D585" s="10" t="s">
        <v>14</v>
      </c>
      <c r="E585" s="11" t="s">
        <v>19</v>
      </c>
      <c r="F585" s="11">
        <v>12</v>
      </c>
      <c r="G585" s="11">
        <v>12</v>
      </c>
      <c r="H585" s="12">
        <f>1925+285</f>
        <v>2210</v>
      </c>
      <c r="I585" s="12">
        <v>1925</v>
      </c>
      <c r="J585" s="12">
        <f>+H585*F585</f>
        <v>26520</v>
      </c>
      <c r="K585" s="18">
        <v>0</v>
      </c>
      <c r="L585" s="8">
        <f>IF(K585&gt;0,0,J585)</f>
        <v>26520</v>
      </c>
      <c r="M585" s="13">
        <f>IF(K585=0,0,L585+J585+K585)</f>
        <v>0</v>
      </c>
    </row>
    <row r="586" spans="1:13" x14ac:dyDescent="0.25">
      <c r="A586" s="17" t="s">
        <v>13</v>
      </c>
      <c r="B586" s="9">
        <v>45075</v>
      </c>
      <c r="C586" s="14">
        <v>83000</v>
      </c>
      <c r="D586" s="10" t="s">
        <v>14</v>
      </c>
      <c r="E586" s="11" t="s">
        <v>26</v>
      </c>
      <c r="F586" s="11">
        <v>9</v>
      </c>
      <c r="G586" s="11">
        <v>0</v>
      </c>
      <c r="H586" s="12">
        <v>1701</v>
      </c>
      <c r="I586" s="12">
        <v>1701</v>
      </c>
      <c r="J586" s="12">
        <f>+H586*F586</f>
        <v>15309</v>
      </c>
      <c r="K586" s="18">
        <v>0</v>
      </c>
      <c r="L586" s="8">
        <f>IF(K586&gt;0,0,J586)</f>
        <v>15309</v>
      </c>
      <c r="M586" s="13">
        <f>IF(K586=0,0,L586+J586+K586)</f>
        <v>0</v>
      </c>
    </row>
    <row r="587" spans="1:13" x14ac:dyDescent="0.25">
      <c r="A587" s="17" t="s">
        <v>13</v>
      </c>
      <c r="B587" s="9">
        <v>45075</v>
      </c>
      <c r="C587" s="14">
        <v>83001</v>
      </c>
      <c r="D587" s="10" t="s">
        <v>14</v>
      </c>
      <c r="E587" s="11" t="s">
        <v>16</v>
      </c>
      <c r="F587" s="11">
        <v>42</v>
      </c>
      <c r="G587" s="11">
        <v>42</v>
      </c>
      <c r="H587" s="12">
        <f>99120/F587</f>
        <v>2360</v>
      </c>
      <c r="I587" s="12">
        <v>1764</v>
      </c>
      <c r="J587" s="12">
        <f>+H587*F587</f>
        <v>99120</v>
      </c>
      <c r="K587" s="18">
        <f>+J587*0.16</f>
        <v>15859.2</v>
      </c>
      <c r="L587" s="8">
        <f>IF(K587&gt;0,0,J587)</f>
        <v>0</v>
      </c>
      <c r="M587" s="13">
        <f>IF(K587=0,0,L587+J587+K587)</f>
        <v>114979.2</v>
      </c>
    </row>
    <row r="588" spans="1:13" x14ac:dyDescent="0.25">
      <c r="A588" s="17" t="s">
        <v>13</v>
      </c>
      <c r="B588" s="9">
        <v>45075</v>
      </c>
      <c r="C588" s="14">
        <v>83002</v>
      </c>
      <c r="D588" s="10" t="s">
        <v>14</v>
      </c>
      <c r="E588" s="11" t="s">
        <v>16</v>
      </c>
      <c r="F588" s="11">
        <v>2</v>
      </c>
      <c r="G588" s="11">
        <v>2</v>
      </c>
      <c r="H588" s="12">
        <f>1764+285</f>
        <v>2049</v>
      </c>
      <c r="I588" s="12">
        <v>1764</v>
      </c>
      <c r="J588" s="12">
        <f>+H588*F588</f>
        <v>4098</v>
      </c>
      <c r="K588" s="18">
        <v>0</v>
      </c>
      <c r="L588" s="8">
        <f>IF(K588&gt;0,0,J588)</f>
        <v>4098</v>
      </c>
      <c r="M588" s="13">
        <f>IF(K588=0,0,L588+J588+K588)</f>
        <v>0</v>
      </c>
    </row>
    <row r="589" spans="1:13" x14ac:dyDescent="0.25">
      <c r="A589" s="17" t="s">
        <v>21</v>
      </c>
      <c r="B589" s="9">
        <v>45076</v>
      </c>
      <c r="C589" s="14">
        <v>83003</v>
      </c>
      <c r="D589" s="10" t="s">
        <v>14</v>
      </c>
      <c r="E589" s="11" t="s">
        <v>17</v>
      </c>
      <c r="F589" s="11">
        <v>9.5</v>
      </c>
      <c r="G589" s="11">
        <v>0</v>
      </c>
      <c r="H589" s="12">
        <v>1764</v>
      </c>
      <c r="I589" s="12">
        <v>19764</v>
      </c>
      <c r="J589" s="12">
        <f>+H589*F589</f>
        <v>16758</v>
      </c>
      <c r="K589" s="18">
        <v>0</v>
      </c>
      <c r="L589" s="8">
        <f>IF(K589&gt;0,0,J589)</f>
        <v>16758</v>
      </c>
      <c r="M589" s="13">
        <f>IF(K589=0,0,L589+J589+K589)</f>
        <v>0</v>
      </c>
    </row>
    <row r="590" spans="1:13" x14ac:dyDescent="0.25">
      <c r="A590" s="17" t="s">
        <v>21</v>
      </c>
      <c r="B590" s="9">
        <v>45076</v>
      </c>
      <c r="C590" s="14">
        <v>83047</v>
      </c>
      <c r="D590" s="10" t="s">
        <v>25</v>
      </c>
      <c r="E590" s="11" t="s">
        <v>15</v>
      </c>
      <c r="F590" s="11">
        <v>5</v>
      </c>
      <c r="G590" s="11">
        <v>0</v>
      </c>
      <c r="H590" s="12">
        <v>1925</v>
      </c>
      <c r="I590" s="12">
        <v>1925</v>
      </c>
      <c r="J590" s="12">
        <f>+H590*F590</f>
        <v>9625</v>
      </c>
      <c r="K590" s="18">
        <f>+J590*0.16</f>
        <v>1540</v>
      </c>
      <c r="L590" s="8">
        <f>IF(K590&gt;0,0,J590)</f>
        <v>0</v>
      </c>
      <c r="M590" s="13">
        <f>IF(K590=0,0,L590+J590+K590)</f>
        <v>11165</v>
      </c>
    </row>
    <row r="591" spans="1:13" x14ac:dyDescent="0.25">
      <c r="A591" s="17" t="s">
        <v>21</v>
      </c>
      <c r="B591" s="9">
        <v>45077</v>
      </c>
      <c r="C591" s="14">
        <v>83050</v>
      </c>
      <c r="D591" s="10" t="s">
        <v>14</v>
      </c>
      <c r="E591" s="11" t="s">
        <v>28</v>
      </c>
      <c r="F591" s="11">
        <v>32</v>
      </c>
      <c r="G591" s="11">
        <v>0</v>
      </c>
      <c r="H591" s="12">
        <v>2183</v>
      </c>
      <c r="I591" s="12">
        <v>1993</v>
      </c>
      <c r="J591" s="12">
        <f>+H591*F591</f>
        <v>69856</v>
      </c>
      <c r="K591" s="18">
        <f>+J591*0.16</f>
        <v>11176.960000000001</v>
      </c>
      <c r="L591" s="8">
        <f>IF(K591&gt;0,0,J591)</f>
        <v>0</v>
      </c>
      <c r="M591" s="13">
        <f>IF(K591=0,0,L591+J591+K591)</f>
        <v>81032.960000000006</v>
      </c>
    </row>
    <row r="592" spans="1:13" x14ac:dyDescent="0.25">
      <c r="A592" s="17" t="s">
        <v>27</v>
      </c>
      <c r="B592" s="9">
        <v>45077</v>
      </c>
      <c r="C592" s="14">
        <v>83051</v>
      </c>
      <c r="D592" s="10" t="s">
        <v>14</v>
      </c>
      <c r="E592" s="11" t="s">
        <v>16</v>
      </c>
      <c r="F592" s="11">
        <v>49</v>
      </c>
      <c r="G592" s="11">
        <v>49</v>
      </c>
      <c r="H592" s="12">
        <v>2049</v>
      </c>
      <c r="I592" s="12">
        <v>1764</v>
      </c>
      <c r="J592" s="12">
        <f>+H592*F592</f>
        <v>100401</v>
      </c>
      <c r="K592" s="18">
        <v>0</v>
      </c>
      <c r="L592" s="8">
        <f>IF(K592&gt;0,0,J592)</f>
        <v>100401</v>
      </c>
      <c r="M592" s="13">
        <f>IF(K592=0,0,L592+J592+K592)</f>
        <v>0</v>
      </c>
    </row>
    <row r="593" spans="1:13" x14ac:dyDescent="0.25">
      <c r="A593" s="17" t="s">
        <v>13</v>
      </c>
      <c r="B593" s="9">
        <v>45077</v>
      </c>
      <c r="C593" s="14">
        <v>83054</v>
      </c>
      <c r="D593" s="10" t="s">
        <v>14</v>
      </c>
      <c r="E593" s="11" t="s">
        <v>15</v>
      </c>
      <c r="F593" s="11">
        <v>8</v>
      </c>
      <c r="G593" s="11">
        <v>0</v>
      </c>
      <c r="H593" s="12">
        <f>16940/F593</f>
        <v>2117.5</v>
      </c>
      <c r="I593" s="12">
        <v>1925</v>
      </c>
      <c r="J593" s="12">
        <f>+H593*F593</f>
        <v>16940</v>
      </c>
      <c r="K593" s="18">
        <f>+J593*0.16</f>
        <v>2710.4</v>
      </c>
      <c r="L593" s="8">
        <f>IF(K593&gt;0,0,J593)</f>
        <v>0</v>
      </c>
      <c r="M593" s="13">
        <f>IF(K593=0,0,L593+J593+K593)</f>
        <v>19650.400000000001</v>
      </c>
    </row>
    <row r="594" spans="1:13" x14ac:dyDescent="0.25">
      <c r="A594" s="17" t="s">
        <v>13</v>
      </c>
      <c r="B594" s="9">
        <v>45077</v>
      </c>
      <c r="C594" s="14">
        <v>83055</v>
      </c>
      <c r="D594" s="10" t="s">
        <v>14</v>
      </c>
      <c r="E594" s="11" t="s">
        <v>17</v>
      </c>
      <c r="F594" s="11">
        <v>5</v>
      </c>
      <c r="G594" s="11">
        <v>0</v>
      </c>
      <c r="H594" s="12">
        <f>9600/F594</f>
        <v>1920</v>
      </c>
      <c r="I594" s="12">
        <v>1764</v>
      </c>
      <c r="J594" s="12">
        <f>+H594*F594</f>
        <v>9600</v>
      </c>
      <c r="K594" s="18">
        <f>+J594*0.16</f>
        <v>1536</v>
      </c>
      <c r="L594" s="8">
        <f>IF(K594&gt;0,0,J594)</f>
        <v>0</v>
      </c>
      <c r="M594" s="13">
        <f>IF(K594=0,0,L594+J594+K594)</f>
        <v>11136</v>
      </c>
    </row>
    <row r="595" spans="1:13" x14ac:dyDescent="0.25">
      <c r="A595" s="17" t="s">
        <v>27</v>
      </c>
      <c r="B595" s="9">
        <v>45077</v>
      </c>
      <c r="C595" s="14">
        <v>83056</v>
      </c>
      <c r="D595" s="10" t="s">
        <v>14</v>
      </c>
      <c r="E595" s="11" t="s">
        <v>17</v>
      </c>
      <c r="F595" s="11">
        <v>12</v>
      </c>
      <c r="G595" s="11">
        <v>0</v>
      </c>
      <c r="H595" s="12">
        <v>1764</v>
      </c>
      <c r="I595" s="12">
        <v>1764</v>
      </c>
      <c r="J595" s="12">
        <f>+H595*F595</f>
        <v>21168</v>
      </c>
      <c r="K595" s="18">
        <v>0</v>
      </c>
      <c r="L595" s="8">
        <f>IF(K595&gt;0,0,J595)</f>
        <v>21168</v>
      </c>
      <c r="M595" s="13">
        <f>IF(K595=0,0,L595+J595+K595)</f>
        <v>0</v>
      </c>
    </row>
    <row r="596" spans="1:13" x14ac:dyDescent="0.25">
      <c r="A596" s="17" t="s">
        <v>13</v>
      </c>
      <c r="B596" s="9">
        <v>45077</v>
      </c>
      <c r="C596" s="14">
        <v>83057</v>
      </c>
      <c r="D596" s="10" t="s">
        <v>14</v>
      </c>
      <c r="E596" s="11" t="s">
        <v>17</v>
      </c>
      <c r="F596" s="11">
        <v>7</v>
      </c>
      <c r="G596" s="11">
        <v>0</v>
      </c>
      <c r="H596" s="12">
        <v>1764</v>
      </c>
      <c r="I596" s="12">
        <v>1764</v>
      </c>
      <c r="J596" s="12">
        <f>+H596*F596</f>
        <v>12348</v>
      </c>
      <c r="K596" s="18">
        <f>+J596*0.16</f>
        <v>1975.68</v>
      </c>
      <c r="L596" s="8">
        <f>IF(K596&gt;0,0,J596)</f>
        <v>0</v>
      </c>
      <c r="M596" s="13">
        <f>IF(K596=0,0,L596+J596+K596)</f>
        <v>14323.68</v>
      </c>
    </row>
    <row r="597" spans="1:13" x14ac:dyDescent="0.25">
      <c r="A597" s="17" t="s">
        <v>27</v>
      </c>
      <c r="B597" s="9">
        <v>45077</v>
      </c>
      <c r="C597" s="14">
        <v>83058</v>
      </c>
      <c r="D597" s="10" t="s">
        <v>14</v>
      </c>
      <c r="E597" s="11" t="s">
        <v>28</v>
      </c>
      <c r="F597" s="11">
        <v>48</v>
      </c>
      <c r="G597" s="11">
        <v>0</v>
      </c>
      <c r="H597" s="12">
        <v>1993</v>
      </c>
      <c r="I597" s="12">
        <v>1993</v>
      </c>
      <c r="J597" s="12">
        <f>+H597*F597</f>
        <v>95664</v>
      </c>
      <c r="K597" s="18">
        <v>0</v>
      </c>
      <c r="L597" s="8">
        <f>IF(K597&gt;0,0,J597)</f>
        <v>95664</v>
      </c>
      <c r="M597" s="13">
        <f>IF(K597=0,0,L597+J597+K597)</f>
        <v>0</v>
      </c>
    </row>
    <row r="598" spans="1:13" x14ac:dyDescent="0.25">
      <c r="A598" s="17" t="s">
        <v>27</v>
      </c>
      <c r="B598" s="9">
        <v>45077</v>
      </c>
      <c r="C598" s="14">
        <v>83063</v>
      </c>
      <c r="D598" s="10" t="s">
        <v>22</v>
      </c>
      <c r="E598" s="11" t="s">
        <v>17</v>
      </c>
      <c r="F598" s="11">
        <v>5</v>
      </c>
      <c r="G598" s="11">
        <v>0</v>
      </c>
      <c r="H598" s="12">
        <v>1727</v>
      </c>
      <c r="I598" s="12">
        <v>1727</v>
      </c>
      <c r="J598" s="12">
        <f>+H598*F598</f>
        <v>8635</v>
      </c>
      <c r="K598" s="18">
        <f>+J598*0.16</f>
        <v>1381.6000000000001</v>
      </c>
      <c r="L598" s="8">
        <f>IF(K598&gt;0,0,J598)</f>
        <v>0</v>
      </c>
      <c r="M598" s="13">
        <f>IF(K598=0,0,L598+J598+K598)</f>
        <v>10016.6</v>
      </c>
    </row>
    <row r="599" spans="1:13" x14ac:dyDescent="0.25">
      <c r="A599" s="17" t="s">
        <v>21</v>
      </c>
      <c r="B599" s="9">
        <v>45077</v>
      </c>
      <c r="C599" s="14">
        <v>83064</v>
      </c>
      <c r="D599" s="10" t="s">
        <v>22</v>
      </c>
      <c r="E599" s="11" t="s">
        <v>23</v>
      </c>
      <c r="F599" s="11">
        <v>6</v>
      </c>
      <c r="G599" s="11">
        <v>0</v>
      </c>
      <c r="H599" s="12">
        <v>1517</v>
      </c>
      <c r="I599" s="12">
        <v>1517</v>
      </c>
      <c r="J599" s="12">
        <f>+H599*F599</f>
        <v>9102</v>
      </c>
      <c r="K599" s="18">
        <f>+J599*0.16</f>
        <v>1456.32</v>
      </c>
      <c r="L599" s="8">
        <f>IF(K599&gt;0,0,J599)</f>
        <v>0</v>
      </c>
      <c r="M599" s="13">
        <f>IF(K599=0,0,L599+J599+K599)</f>
        <v>10558.32</v>
      </c>
    </row>
    <row r="600" spans="1:13" x14ac:dyDescent="0.25">
      <c r="A600" s="17" t="s">
        <v>27</v>
      </c>
      <c r="B600" s="9">
        <v>45077</v>
      </c>
      <c r="C600" s="14">
        <v>83065</v>
      </c>
      <c r="D600" s="10" t="s">
        <v>22</v>
      </c>
      <c r="E600" s="11" t="s">
        <v>17</v>
      </c>
      <c r="F600" s="11">
        <v>4</v>
      </c>
      <c r="G600" s="11">
        <v>0</v>
      </c>
      <c r="H600" s="12">
        <v>1727</v>
      </c>
      <c r="I600" s="12">
        <v>1727</v>
      </c>
      <c r="J600" s="12">
        <f>+H600*F600</f>
        <v>6908</v>
      </c>
      <c r="K600" s="18">
        <f>+J600*0.16</f>
        <v>1105.28</v>
      </c>
      <c r="L600" s="8">
        <f>IF(K600&gt;0,0,J600)</f>
        <v>0</v>
      </c>
      <c r="M600" s="13">
        <f>IF(K600=0,0,L600+J600+K600)</f>
        <v>8013.28</v>
      </c>
    </row>
    <row r="601" spans="1:13" x14ac:dyDescent="0.25">
      <c r="A601" s="17" t="s">
        <v>27</v>
      </c>
      <c r="B601" s="9">
        <v>45077</v>
      </c>
      <c r="C601" s="14">
        <v>83067</v>
      </c>
      <c r="D601" s="10" t="s">
        <v>22</v>
      </c>
      <c r="E601" s="11" t="s">
        <v>17</v>
      </c>
      <c r="F601" s="11">
        <v>4</v>
      </c>
      <c r="G601" s="11">
        <v>0</v>
      </c>
      <c r="H601" s="12">
        <v>1727</v>
      </c>
      <c r="I601" s="12">
        <v>1727</v>
      </c>
      <c r="J601" s="12">
        <f>+H601*F601</f>
        <v>6908</v>
      </c>
      <c r="K601" s="18">
        <f>+J601*0.16</f>
        <v>1105.28</v>
      </c>
      <c r="L601" s="8">
        <f>IF(K601&gt;0,0,J601)</f>
        <v>0</v>
      </c>
      <c r="M601" s="13">
        <f>IF(K601=0,0,L601+J601+K601)</f>
        <v>8013.28</v>
      </c>
    </row>
    <row r="602" spans="1:13" x14ac:dyDescent="0.25">
      <c r="A602" s="17" t="s">
        <v>27</v>
      </c>
      <c r="B602" s="9">
        <v>45077</v>
      </c>
      <c r="C602" s="14">
        <v>83068</v>
      </c>
      <c r="D602" s="10" t="s">
        <v>14</v>
      </c>
      <c r="E602" s="11" t="s">
        <v>15</v>
      </c>
      <c r="F602" s="11">
        <v>35</v>
      </c>
      <c r="G602" s="11">
        <v>0</v>
      </c>
      <c r="H602" s="12">
        <v>2117</v>
      </c>
      <c r="I602" s="12">
        <v>1925</v>
      </c>
      <c r="J602" s="12">
        <f>+H602*F602</f>
        <v>74095</v>
      </c>
      <c r="K602" s="18">
        <f>+J602*0.16</f>
        <v>11855.2</v>
      </c>
      <c r="L602" s="8">
        <f>IF(K602&gt;0,0,J602)</f>
        <v>0</v>
      </c>
      <c r="M602" s="13">
        <f>IF(K602=0,0,L602+J602+K602)</f>
        <v>85950.2</v>
      </c>
    </row>
    <row r="603" spans="1:13" x14ac:dyDescent="0.25">
      <c r="A603" s="17" t="s">
        <v>21</v>
      </c>
      <c r="B603" s="9">
        <v>45076</v>
      </c>
      <c r="C603" s="14">
        <v>83069</v>
      </c>
      <c r="D603" s="10" t="s">
        <v>14</v>
      </c>
      <c r="E603" s="11" t="s">
        <v>17</v>
      </c>
      <c r="F603" s="11">
        <v>14</v>
      </c>
      <c r="G603" s="11">
        <v>0</v>
      </c>
      <c r="H603" s="12">
        <v>1764</v>
      </c>
      <c r="I603" s="12">
        <v>1764</v>
      </c>
      <c r="J603" s="12">
        <f>+H603*F603</f>
        <v>24696</v>
      </c>
      <c r="K603" s="18">
        <v>0</v>
      </c>
      <c r="L603" s="8">
        <f>IF(K603&gt;0,0,J603)</f>
        <v>24696</v>
      </c>
      <c r="M603" s="13">
        <f>IF(K603=0,0,L603+J603+K603)</f>
        <v>0</v>
      </c>
    </row>
    <row r="604" spans="1:13" x14ac:dyDescent="0.25">
      <c r="A604" s="17" t="s">
        <v>21</v>
      </c>
      <c r="B604" s="9">
        <v>45076</v>
      </c>
      <c r="C604" s="14">
        <v>83070</v>
      </c>
      <c r="D604" s="10" t="s">
        <v>14</v>
      </c>
      <c r="E604" s="11" t="s">
        <v>15</v>
      </c>
      <c r="F604" s="11">
        <v>27</v>
      </c>
      <c r="G604" s="11">
        <v>0</v>
      </c>
      <c r="H604" s="12">
        <v>1925</v>
      </c>
      <c r="I604" s="12">
        <v>1925</v>
      </c>
      <c r="J604" s="12">
        <f>+H604*F604</f>
        <v>51975</v>
      </c>
      <c r="K604" s="18">
        <v>0</v>
      </c>
      <c r="L604" s="8">
        <f>IF(K604&gt;0,0,J604)</f>
        <v>51975</v>
      </c>
      <c r="M604" s="13">
        <f>IF(K604=0,0,L604+J604+K604)</f>
        <v>0</v>
      </c>
    </row>
    <row r="605" spans="1:13" x14ac:dyDescent="0.25">
      <c r="A605" s="17" t="s">
        <v>27</v>
      </c>
      <c r="B605" s="9">
        <v>45077</v>
      </c>
      <c r="C605" s="14">
        <v>83071</v>
      </c>
      <c r="D605" s="10" t="s">
        <v>14</v>
      </c>
      <c r="E605" s="11" t="s">
        <v>17</v>
      </c>
      <c r="F605" s="11">
        <v>6</v>
      </c>
      <c r="G605" s="11">
        <v>0</v>
      </c>
      <c r="H605" s="12">
        <v>1764</v>
      </c>
      <c r="I605" s="12">
        <v>1764</v>
      </c>
      <c r="J605" s="12">
        <f>+H605*F605</f>
        <v>10584</v>
      </c>
      <c r="K605" s="18">
        <f>+J605*0.16</f>
        <v>1693.44</v>
      </c>
      <c r="L605" s="8">
        <f>IF(K605&gt;0,0,J605)</f>
        <v>0</v>
      </c>
      <c r="M605" s="13">
        <f>IF(K605=0,0,L605+J605+K605)</f>
        <v>12277.44</v>
      </c>
    </row>
    <row r="606" spans="1:13" x14ac:dyDescent="0.25">
      <c r="A606" s="17" t="s">
        <v>13</v>
      </c>
      <c r="B606" s="9">
        <v>45076</v>
      </c>
      <c r="C606" s="14">
        <v>83118</v>
      </c>
      <c r="D606" s="10" t="s">
        <v>14</v>
      </c>
      <c r="E606" s="11" t="s">
        <v>17</v>
      </c>
      <c r="F606" s="11">
        <v>4</v>
      </c>
      <c r="G606" s="11">
        <v>0</v>
      </c>
      <c r="H606" s="12">
        <v>1764</v>
      </c>
      <c r="I606" s="12">
        <v>1764</v>
      </c>
      <c r="J606" s="12">
        <f>+H606*F606</f>
        <v>7056</v>
      </c>
      <c r="K606" s="18">
        <f>+J606*0.16</f>
        <v>1128.96</v>
      </c>
      <c r="L606" s="8">
        <f>IF(K606&gt;0,0,J606)</f>
        <v>0</v>
      </c>
      <c r="M606" s="13">
        <f>IF(K606=0,0,L606+J606+K606)</f>
        <v>8184.96</v>
      </c>
    </row>
    <row r="607" spans="1:13" x14ac:dyDescent="0.25">
      <c r="A607" s="17" t="s">
        <v>13</v>
      </c>
      <c r="B607" s="9">
        <v>45076</v>
      </c>
      <c r="C607" s="14">
        <v>83119</v>
      </c>
      <c r="D607" s="10" t="s">
        <v>14</v>
      </c>
      <c r="E607" s="11" t="s">
        <v>19</v>
      </c>
      <c r="F607" s="11">
        <v>54</v>
      </c>
      <c r="G607" s="11">
        <v>54</v>
      </c>
      <c r="H607" s="12">
        <f>1925+285</f>
        <v>2210</v>
      </c>
      <c r="I607" s="12">
        <v>1925</v>
      </c>
      <c r="J607" s="12">
        <f>+H607*F607</f>
        <v>119340</v>
      </c>
      <c r="K607" s="18">
        <v>0</v>
      </c>
      <c r="L607" s="8">
        <f>IF(K607&gt;0,0,J607)</f>
        <v>119340</v>
      </c>
      <c r="M607" s="13">
        <f>IF(K607=0,0,L607+J607+K607)</f>
        <v>0</v>
      </c>
    </row>
    <row r="608" spans="1:13" x14ac:dyDescent="0.25">
      <c r="A608" s="17" t="s">
        <v>13</v>
      </c>
      <c r="B608" s="9">
        <v>45076</v>
      </c>
      <c r="C608" s="14">
        <v>83120</v>
      </c>
      <c r="D608" s="10" t="s">
        <v>14</v>
      </c>
      <c r="E608" s="11" t="s">
        <v>16</v>
      </c>
      <c r="F608" s="11">
        <v>11.5</v>
      </c>
      <c r="G608" s="11">
        <v>11.5</v>
      </c>
      <c r="H608" s="12">
        <f>1764+285+50</f>
        <v>2099</v>
      </c>
      <c r="I608" s="12">
        <v>1764</v>
      </c>
      <c r="J608" s="12">
        <f>+H608*F608</f>
        <v>24138.5</v>
      </c>
      <c r="K608" s="18">
        <f>+J608*0.16</f>
        <v>3862.16</v>
      </c>
      <c r="L608" s="8">
        <f>IF(K608&gt;0,0,J608)</f>
        <v>0</v>
      </c>
      <c r="M608" s="13">
        <f>IF(K608=0,0,L608+J608+K608)</f>
        <v>28000.66</v>
      </c>
    </row>
    <row r="609" spans="1:13" x14ac:dyDescent="0.25">
      <c r="A609" s="17" t="s">
        <v>13</v>
      </c>
      <c r="B609" s="9">
        <v>45076</v>
      </c>
      <c r="C609" s="14">
        <v>83121</v>
      </c>
      <c r="D609" s="10" t="s">
        <v>14</v>
      </c>
      <c r="E609" s="11" t="s">
        <v>20</v>
      </c>
      <c r="F609" s="11">
        <v>46.5</v>
      </c>
      <c r="G609" s="11">
        <v>0</v>
      </c>
      <c r="H609" s="12">
        <v>1962</v>
      </c>
      <c r="I609" s="12">
        <v>1962</v>
      </c>
      <c r="J609" s="12">
        <f>+H609*F609</f>
        <v>91233</v>
      </c>
      <c r="K609" s="18">
        <v>0</v>
      </c>
      <c r="L609" s="8">
        <f>IF(K609&gt;0,0,J609)</f>
        <v>91233</v>
      </c>
      <c r="M609" s="13">
        <f>IF(K609=0,0,L609+J609+K609)</f>
        <v>0</v>
      </c>
    </row>
    <row r="610" spans="1:13" x14ac:dyDescent="0.25">
      <c r="A610" s="17" t="s">
        <v>13</v>
      </c>
      <c r="B610" s="9">
        <v>45076</v>
      </c>
      <c r="C610" s="14">
        <v>83122</v>
      </c>
      <c r="D610" s="10" t="s">
        <v>14</v>
      </c>
      <c r="E610" s="11" t="s">
        <v>20</v>
      </c>
      <c r="F610" s="11">
        <v>10</v>
      </c>
      <c r="G610" s="11">
        <v>0</v>
      </c>
      <c r="H610" s="12">
        <f>20900/F610</f>
        <v>2090</v>
      </c>
      <c r="I610" s="12">
        <v>1962</v>
      </c>
      <c r="J610" s="12">
        <f>+H610*F610</f>
        <v>20900</v>
      </c>
      <c r="K610" s="18">
        <f>+J610*0.16</f>
        <v>3344</v>
      </c>
      <c r="L610" s="8">
        <f>IF(K610&gt;0,0,J610)</f>
        <v>0</v>
      </c>
      <c r="M610" s="13">
        <f>IF(K610=0,0,L610+J610+K610)</f>
        <v>24244</v>
      </c>
    </row>
    <row r="611" spans="1:13" x14ac:dyDescent="0.25">
      <c r="A611" s="17" t="s">
        <v>13</v>
      </c>
      <c r="B611" s="9">
        <v>45076</v>
      </c>
      <c r="C611" s="14">
        <v>83123</v>
      </c>
      <c r="D611" s="10" t="s">
        <v>14</v>
      </c>
      <c r="E611" s="11" t="s">
        <v>16</v>
      </c>
      <c r="F611" s="11">
        <v>18</v>
      </c>
      <c r="G611" s="11">
        <v>18</v>
      </c>
      <c r="H611" s="12">
        <f>1764+285</f>
        <v>2049</v>
      </c>
      <c r="I611" s="12">
        <v>1764</v>
      </c>
      <c r="J611" s="12">
        <f>+H611*F611</f>
        <v>36882</v>
      </c>
      <c r="K611" s="18">
        <v>0</v>
      </c>
      <c r="L611" s="8">
        <f>IF(K611&gt;0,0,J611)</f>
        <v>36882</v>
      </c>
      <c r="M611" s="13">
        <f>IF(K611=0,0,L611+J611+K611)</f>
        <v>0</v>
      </c>
    </row>
    <row r="612" spans="1:13" x14ac:dyDescent="0.25">
      <c r="A612" s="17" t="s">
        <v>13</v>
      </c>
      <c r="B612" s="9">
        <v>45076</v>
      </c>
      <c r="C612" s="14">
        <v>83124</v>
      </c>
      <c r="D612" s="10" t="s">
        <v>14</v>
      </c>
      <c r="E612" s="11" t="s">
        <v>19</v>
      </c>
      <c r="F612" s="11">
        <v>14.5</v>
      </c>
      <c r="G612" s="11">
        <v>14.5</v>
      </c>
      <c r="H612" s="12">
        <f>1925+285</f>
        <v>2210</v>
      </c>
      <c r="I612" s="12">
        <v>1925</v>
      </c>
      <c r="J612" s="12">
        <f>+H612*F612</f>
        <v>32045</v>
      </c>
      <c r="K612" s="18">
        <v>0</v>
      </c>
      <c r="L612" s="8">
        <f>IF(K612&gt;0,0,J612)</f>
        <v>32045</v>
      </c>
      <c r="M612" s="13">
        <f>IF(K612=0,0,L612+J612+K612)</f>
        <v>0</v>
      </c>
    </row>
    <row r="613" spans="1:13" x14ac:dyDescent="0.25">
      <c r="A613" s="17" t="s">
        <v>13</v>
      </c>
      <c r="B613" s="9">
        <v>45076</v>
      </c>
      <c r="C613" s="14">
        <v>83124</v>
      </c>
      <c r="D613" s="10" t="s">
        <v>14</v>
      </c>
      <c r="E613" s="11" t="s">
        <v>26</v>
      </c>
      <c r="F613" s="11">
        <v>3</v>
      </c>
      <c r="G613" s="11">
        <v>0</v>
      </c>
      <c r="H613" s="12">
        <v>1701</v>
      </c>
      <c r="I613" s="12">
        <v>1701</v>
      </c>
      <c r="J613" s="12">
        <f>+H613*F613</f>
        <v>5103</v>
      </c>
      <c r="K613" s="18">
        <v>0</v>
      </c>
      <c r="L613" s="8">
        <f>IF(K613&gt;0,0,J613)</f>
        <v>5103</v>
      </c>
      <c r="M613" s="13">
        <f>IF(K613=0,0,L613+J613+K613)</f>
        <v>0</v>
      </c>
    </row>
    <row r="614" spans="1:13" x14ac:dyDescent="0.25">
      <c r="A614" s="17" t="s">
        <v>27</v>
      </c>
      <c r="B614" s="9">
        <v>45077</v>
      </c>
      <c r="C614" s="14">
        <v>83125</v>
      </c>
      <c r="D614" s="10" t="s">
        <v>14</v>
      </c>
      <c r="E614" s="11" t="s">
        <v>17</v>
      </c>
      <c r="F614" s="11">
        <v>14</v>
      </c>
      <c r="G614" s="11">
        <v>0</v>
      </c>
      <c r="H614" s="12">
        <v>1764</v>
      </c>
      <c r="I614" s="12">
        <v>1764</v>
      </c>
      <c r="J614" s="12">
        <f>+H614*F614</f>
        <v>24696</v>
      </c>
      <c r="K614" s="18">
        <v>0</v>
      </c>
      <c r="L614" s="8">
        <f>IF(K614&gt;0,0,J614)</f>
        <v>24696</v>
      </c>
      <c r="M614" s="13">
        <f>IF(K614=0,0,L614+J614+K614)</f>
        <v>0</v>
      </c>
    </row>
    <row r="615" spans="1:13" x14ac:dyDescent="0.25">
      <c r="A615" s="17" t="s">
        <v>27</v>
      </c>
      <c r="B615" s="9">
        <v>45077</v>
      </c>
      <c r="C615" s="14">
        <v>83126</v>
      </c>
      <c r="D615" s="10" t="s">
        <v>14</v>
      </c>
      <c r="E615" s="11" t="s">
        <v>17</v>
      </c>
      <c r="F615" s="11">
        <v>56</v>
      </c>
      <c r="G615" s="11">
        <v>0</v>
      </c>
      <c r="H615" s="12">
        <v>1764</v>
      </c>
      <c r="I615" s="12">
        <v>1764</v>
      </c>
      <c r="J615" s="12">
        <f>+H615*F615</f>
        <v>98784</v>
      </c>
      <c r="K615" s="18">
        <v>0</v>
      </c>
      <c r="L615" s="8">
        <f>IF(K615&gt;0,0,J615)</f>
        <v>98784</v>
      </c>
      <c r="M615" s="13">
        <f>IF(K615=0,0,L615+J615+K615)</f>
        <v>0</v>
      </c>
    </row>
    <row r="616" spans="1:13" x14ac:dyDescent="0.25">
      <c r="A616" s="17" t="s">
        <v>21</v>
      </c>
      <c r="B616" s="9">
        <v>45077</v>
      </c>
      <c r="C616" s="14">
        <v>83127</v>
      </c>
      <c r="D616" s="10" t="s">
        <v>14</v>
      </c>
      <c r="E616" s="11" t="s">
        <v>17</v>
      </c>
      <c r="F616" s="11">
        <v>24</v>
      </c>
      <c r="G616" s="11">
        <v>0</v>
      </c>
      <c r="H616" s="12">
        <v>1764</v>
      </c>
      <c r="I616" s="12">
        <v>1764</v>
      </c>
      <c r="J616" s="12">
        <f>+H616*F616</f>
        <v>42336</v>
      </c>
      <c r="K616" s="18">
        <v>0</v>
      </c>
      <c r="L616" s="8">
        <f>IF(K616&gt;0,0,J616)</f>
        <v>42336</v>
      </c>
      <c r="M616" s="13">
        <f>IF(K616=0,0,L616+J616+K616)</f>
        <v>0</v>
      </c>
    </row>
    <row r="617" spans="1:13" x14ac:dyDescent="0.25">
      <c r="A617" s="17" t="s">
        <v>21</v>
      </c>
      <c r="B617" s="9">
        <v>45077</v>
      </c>
      <c r="C617" s="14">
        <v>83143</v>
      </c>
      <c r="D617" s="10" t="s">
        <v>14</v>
      </c>
      <c r="E617" s="11" t="s">
        <v>28</v>
      </c>
      <c r="F617" s="11">
        <v>24</v>
      </c>
      <c r="G617" s="11">
        <v>0</v>
      </c>
      <c r="H617" s="12">
        <v>1993</v>
      </c>
      <c r="I617" s="12">
        <v>1993</v>
      </c>
      <c r="J617" s="12">
        <f>+H617*F617</f>
        <v>47832</v>
      </c>
      <c r="K617" s="18">
        <v>0</v>
      </c>
      <c r="L617" s="8">
        <f>IF(K617&gt;0,0,J617)</f>
        <v>47832</v>
      </c>
      <c r="M617" s="13">
        <f>IF(K617=0,0,L617+J617+K617)</f>
        <v>0</v>
      </c>
    </row>
    <row r="618" spans="1:13" x14ac:dyDescent="0.25">
      <c r="A618" s="17" t="s">
        <v>21</v>
      </c>
      <c r="B618" s="9">
        <v>45077</v>
      </c>
      <c r="C618" s="14">
        <v>83146</v>
      </c>
      <c r="D618" s="10" t="s">
        <v>14</v>
      </c>
      <c r="E618" s="11" t="s">
        <v>16</v>
      </c>
      <c r="F618" s="11">
        <v>8</v>
      </c>
      <c r="G618" s="11">
        <v>0</v>
      </c>
      <c r="H618" s="12">
        <v>1764</v>
      </c>
      <c r="I618" s="12">
        <v>1764</v>
      </c>
      <c r="J618" s="12">
        <f>+H618*F618</f>
        <v>14112</v>
      </c>
      <c r="K618" s="18">
        <v>0</v>
      </c>
      <c r="L618" s="8">
        <f>IF(K618&gt;0,0,J618)</f>
        <v>14112</v>
      </c>
      <c r="M618" s="13">
        <f>IF(K618=0,0,L618+J618+K618)</f>
        <v>0</v>
      </c>
    </row>
    <row r="619" spans="1:13" x14ac:dyDescent="0.25">
      <c r="A619" s="17" t="s">
        <v>13</v>
      </c>
      <c r="B619" s="9">
        <v>45077</v>
      </c>
      <c r="C619" s="14">
        <v>83147</v>
      </c>
      <c r="D619" s="10" t="s">
        <v>14</v>
      </c>
      <c r="E619" s="11" t="s">
        <v>17</v>
      </c>
      <c r="F619" s="11">
        <v>4</v>
      </c>
      <c r="G619" s="11">
        <v>0</v>
      </c>
      <c r="H619" s="12">
        <v>1764</v>
      </c>
      <c r="I619" s="12">
        <v>1764</v>
      </c>
      <c r="J619" s="12">
        <f>+H619*F619</f>
        <v>7056</v>
      </c>
      <c r="K619" s="18">
        <f>+J619*0.16</f>
        <v>1128.96</v>
      </c>
      <c r="L619" s="8">
        <f>IF(K619&gt;0,0,J619)</f>
        <v>0</v>
      </c>
      <c r="M619" s="13">
        <f>IF(K619=0,0,L619+J619+K619)</f>
        <v>8184.96</v>
      </c>
    </row>
    <row r="620" spans="1:13" x14ac:dyDescent="0.25">
      <c r="A620" s="17" t="s">
        <v>13</v>
      </c>
      <c r="B620" s="9">
        <v>45077</v>
      </c>
      <c r="C620" s="14">
        <v>83148</v>
      </c>
      <c r="D620" s="10" t="s">
        <v>14</v>
      </c>
      <c r="E620" s="11" t="s">
        <v>20</v>
      </c>
      <c r="F620" s="11">
        <v>52.5</v>
      </c>
      <c r="G620" s="11">
        <v>0</v>
      </c>
      <c r="H620" s="12">
        <v>1962</v>
      </c>
      <c r="I620" s="12">
        <v>1962</v>
      </c>
      <c r="J620" s="12">
        <f>+H620*F620</f>
        <v>103005</v>
      </c>
      <c r="K620" s="18">
        <v>0</v>
      </c>
      <c r="L620" s="8">
        <f>IF(K620&gt;0,0,J620)</f>
        <v>103005</v>
      </c>
      <c r="M620" s="13">
        <f>IF(K620=0,0,L620+J620+K620)</f>
        <v>0</v>
      </c>
    </row>
    <row r="621" spans="1:13" x14ac:dyDescent="0.25">
      <c r="A621" s="17" t="s">
        <v>13</v>
      </c>
      <c r="B621" s="9">
        <v>45077</v>
      </c>
      <c r="C621" s="14">
        <v>83148</v>
      </c>
      <c r="D621" s="10" t="s">
        <v>14</v>
      </c>
      <c r="E621" s="11" t="s">
        <v>17</v>
      </c>
      <c r="F621" s="11">
        <v>8</v>
      </c>
      <c r="G621" s="11">
        <v>0</v>
      </c>
      <c r="H621" s="12">
        <v>1764</v>
      </c>
      <c r="I621" s="12">
        <v>1764</v>
      </c>
      <c r="J621" s="12">
        <f>+H621*F621</f>
        <v>14112</v>
      </c>
      <c r="K621" s="18">
        <v>0</v>
      </c>
      <c r="L621" s="8">
        <f>IF(K621&gt;0,0,J621)</f>
        <v>14112</v>
      </c>
      <c r="M621" s="13">
        <f>IF(K621=0,0,L621+J621+K621)</f>
        <v>0</v>
      </c>
    </row>
    <row r="622" spans="1:13" x14ac:dyDescent="0.25">
      <c r="A622" s="17" t="s">
        <v>13</v>
      </c>
      <c r="B622" s="9">
        <v>45077</v>
      </c>
      <c r="C622" s="14">
        <v>83149</v>
      </c>
      <c r="D622" s="10" t="s">
        <v>14</v>
      </c>
      <c r="E622" s="11" t="s">
        <v>26</v>
      </c>
      <c r="F622" s="11">
        <v>14.5</v>
      </c>
      <c r="G622" s="11">
        <v>0</v>
      </c>
      <c r="H622" s="12">
        <v>1701</v>
      </c>
      <c r="I622" s="12">
        <v>1701</v>
      </c>
      <c r="J622" s="12">
        <f>+H622*F622</f>
        <v>24664.5</v>
      </c>
      <c r="K622" s="18">
        <v>0</v>
      </c>
      <c r="L622" s="8">
        <f>IF(K622&gt;0,0,J622)</f>
        <v>24664.5</v>
      </c>
      <c r="M622" s="13">
        <f>IF(K622=0,0,L622+J622+K622)</f>
        <v>0</v>
      </c>
    </row>
    <row r="623" spans="1:13" x14ac:dyDescent="0.25">
      <c r="A623" s="17" t="s">
        <v>13</v>
      </c>
      <c r="B623" s="9">
        <v>45077</v>
      </c>
      <c r="C623" s="14">
        <v>83150</v>
      </c>
      <c r="D623" s="10" t="s">
        <v>14</v>
      </c>
      <c r="E623" s="11" t="s">
        <v>15</v>
      </c>
      <c r="F623" s="11">
        <v>8</v>
      </c>
      <c r="G623" s="11">
        <v>0</v>
      </c>
      <c r="H623" s="12">
        <v>1925</v>
      </c>
      <c r="I623" s="12">
        <v>1925</v>
      </c>
      <c r="J623" s="12">
        <f>+H623*F623</f>
        <v>15400</v>
      </c>
      <c r="K623" s="18">
        <v>0</v>
      </c>
      <c r="L623" s="8">
        <f>IF(K623&gt;0,0,J623)</f>
        <v>15400</v>
      </c>
      <c r="M623" s="13">
        <f>IF(K623=0,0,L623+J623+K623)</f>
        <v>0</v>
      </c>
    </row>
    <row r="624" spans="1:13" x14ac:dyDescent="0.25">
      <c r="A624" s="17" t="s">
        <v>13</v>
      </c>
      <c r="B624" s="9">
        <v>45077</v>
      </c>
      <c r="C624" s="14">
        <v>83151</v>
      </c>
      <c r="D624" s="10" t="s">
        <v>14</v>
      </c>
      <c r="E624" s="11" t="s">
        <v>29</v>
      </c>
      <c r="F624" s="11">
        <v>12</v>
      </c>
      <c r="G624" s="11">
        <v>0</v>
      </c>
      <c r="H624" s="12">
        <v>2086</v>
      </c>
      <c r="I624" s="12">
        <v>2086</v>
      </c>
      <c r="J624" s="12">
        <f>+H624*F624</f>
        <v>25032</v>
      </c>
      <c r="K624" s="18">
        <v>0</v>
      </c>
      <c r="L624" s="8">
        <f>IF(K624&gt;0,0,J624)</f>
        <v>25032</v>
      </c>
      <c r="M624" s="13">
        <f>IF(K624=0,0,L624+J624+K624)</f>
        <v>0</v>
      </c>
    </row>
    <row r="625" spans="10:12" ht="15" customHeight="1" x14ac:dyDescent="0.25">
      <c r="L625" s="20"/>
    </row>
    <row r="626" spans="10:12" ht="15" customHeight="1" x14ac:dyDescent="0.25">
      <c r="J626" s="2"/>
      <c r="L626" s="20"/>
    </row>
  </sheetData>
  <pageMargins left="0.7" right="0.7" top="0.75" bottom="0.75" header="0.3" footer="0.3"/>
  <pageSetup scale="25" orientation="landscape" r:id="rId1"/>
  <rowBreaks count="6" manualBreakCount="6">
    <brk id="70" max="12" man="1"/>
    <brk id="187" max="12" man="1"/>
    <brk id="317" max="12" man="1"/>
    <brk id="374" max="12" man="1"/>
    <brk id="516" max="12" man="1"/>
    <brk id="579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MARZO</vt:lpstr>
      <vt:lpstr>MARZO!Área_de_impresión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Sistemas02</cp:lastModifiedBy>
  <cp:lastPrinted>2022-06-30T12:18:13Z</cp:lastPrinted>
  <dcterms:created xsi:type="dcterms:W3CDTF">2017-03-11T00:08:56Z</dcterms:created>
  <dcterms:modified xsi:type="dcterms:W3CDTF">2023-06-07T16:50:33Z</dcterms:modified>
</cp:coreProperties>
</file>