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codeName="ThisWorkbook"/>
  <mc:AlternateContent xmlns:mc="http://schemas.openxmlformats.org/markup-compatibility/2006">
    <mc:Choice Requires="x15">
      <x15ac:absPath xmlns:x15ac="http://schemas.microsoft.com/office/spreadsheetml/2010/11/ac" url="/Users/erickecheverria/Desktop/archivos/"/>
    </mc:Choice>
  </mc:AlternateContent>
  <xr:revisionPtr revIDLastSave="0" documentId="13_ncr:1_{503A0C80-475F-4746-B526-FDF20B530F08}" xr6:coauthVersionLast="47" xr6:coauthVersionMax="47" xr10:uidLastSave="{00000000-0000-0000-0000-000000000000}"/>
  <bookViews>
    <workbookView showHorizontalScroll="0" showVerticalScroll="0" xWindow="0" yWindow="0" windowWidth="28800" windowHeight="18000" xr2:uid="{00000000-000D-0000-FFFF-FFFF00000000}"/>
  </bookViews>
  <sheets>
    <sheet name="AGOSTO" sheetId="1" r:id="rId1"/>
  </sheets>
  <definedNames>
    <definedName name="_xlnm._FilterDatabase" localSheetId="0" hidden="1">AGOSTO!$A$10:$M$345</definedName>
    <definedName name="_xlnm.Print_Area" localSheetId="0">AGOSTO!$A$1:$M$345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8" i="1" l="1"/>
  <c r="K328" i="1" s="1"/>
  <c r="J327" i="1"/>
  <c r="K327" i="1" s="1"/>
  <c r="H327" i="1"/>
  <c r="J326" i="1"/>
  <c r="K326" i="1" s="1"/>
  <c r="J325" i="1"/>
  <c r="K325" i="1" s="1"/>
  <c r="J324" i="1"/>
  <c r="K324" i="1" s="1"/>
  <c r="L324" i="1" l="1"/>
  <c r="M324" i="1" s="1"/>
  <c r="L328" i="1"/>
  <c r="M328" i="1" s="1"/>
  <c r="L327" i="1"/>
  <c r="M327" i="1" s="1"/>
  <c r="L326" i="1"/>
  <c r="M326" i="1" s="1"/>
  <c r="L325" i="1"/>
  <c r="M325" i="1" s="1"/>
  <c r="H341" i="1" l="1"/>
  <c r="H338" i="1"/>
  <c r="H337" i="1"/>
  <c r="H333" i="1"/>
  <c r="H330" i="1" l="1"/>
  <c r="H329" i="1"/>
  <c r="H322" i="1" l="1"/>
  <c r="H317" i="1"/>
  <c r="H315" i="1"/>
  <c r="H314" i="1"/>
  <c r="H308" i="1"/>
  <c r="H307" i="1"/>
  <c r="H301" i="1" l="1"/>
  <c r="H298" i="1"/>
  <c r="H294" i="1" l="1"/>
  <c r="H292" i="1"/>
  <c r="H287" i="1" l="1"/>
  <c r="J266" i="1"/>
  <c r="K266" i="1" s="1"/>
  <c r="J265" i="1"/>
  <c r="K265" i="1" s="1"/>
  <c r="H264" i="1"/>
  <c r="J264" i="1" s="1"/>
  <c r="K264" i="1" s="1"/>
  <c r="J263" i="1"/>
  <c r="K263" i="1" s="1"/>
  <c r="L264" i="1" l="1"/>
  <c r="M264" i="1" s="1"/>
  <c r="L265" i="1"/>
  <c r="M265" i="1" s="1"/>
  <c r="L266" i="1"/>
  <c r="M266" i="1" s="1"/>
  <c r="L263" i="1"/>
  <c r="M263" i="1" s="1"/>
  <c r="H274" i="1" l="1"/>
  <c r="J274" i="1" s="1"/>
  <c r="K274" i="1" s="1"/>
  <c r="H268" i="1"/>
  <c r="J267" i="1"/>
  <c r="L267" i="1" s="1"/>
  <c r="M267" i="1"/>
  <c r="H279" i="1"/>
  <c r="H278" i="1"/>
  <c r="H277" i="1"/>
  <c r="H276" i="1"/>
  <c r="L274" i="1" l="1"/>
  <c r="M274" i="1" s="1"/>
  <c r="H273" i="1"/>
  <c r="H272" i="1"/>
  <c r="H269" i="1"/>
  <c r="H256" i="1" l="1"/>
  <c r="H255" i="1"/>
  <c r="H254" i="1"/>
  <c r="J241" i="1" l="1"/>
  <c r="K241" i="1" s="1"/>
  <c r="J227" i="1"/>
  <c r="K227" i="1" s="1"/>
  <c r="J213" i="1"/>
  <c r="K213" i="1" s="1"/>
  <c r="J212" i="1"/>
  <c r="K212" i="1" s="1"/>
  <c r="J240" i="1"/>
  <c r="K240" i="1" s="1"/>
  <c r="J239" i="1"/>
  <c r="K239" i="1" s="1"/>
  <c r="L241" i="1" l="1"/>
  <c r="M241" i="1" s="1"/>
  <c r="L227" i="1"/>
  <c r="M227" i="1" s="1"/>
  <c r="L212" i="1"/>
  <c r="M212" i="1" s="1"/>
  <c r="L213" i="1"/>
  <c r="M213" i="1" s="1"/>
  <c r="L239" i="1"/>
  <c r="M239" i="1" s="1"/>
  <c r="L240" i="1"/>
  <c r="M240" i="1" s="1"/>
  <c r="H250" i="1" l="1"/>
  <c r="H249" i="1"/>
  <c r="H248" i="1"/>
  <c r="H247" i="1"/>
  <c r="H245" i="1"/>
  <c r="H244" i="1"/>
  <c r="H243" i="1"/>
  <c r="H232" i="1" l="1"/>
  <c r="H230" i="1"/>
  <c r="H229" i="1"/>
  <c r="H228" i="1"/>
  <c r="H221" i="1" l="1"/>
  <c r="H217" i="1"/>
  <c r="H215" i="1" l="1"/>
  <c r="J207" i="1"/>
  <c r="K207" i="1" s="1"/>
  <c r="H206" i="1"/>
  <c r="J206" i="1" s="1"/>
  <c r="K206" i="1" s="1"/>
  <c r="J205" i="1"/>
  <c r="K205" i="1" s="1"/>
  <c r="J204" i="1"/>
  <c r="K204" i="1" s="1"/>
  <c r="J203" i="1"/>
  <c r="K203" i="1" s="1"/>
  <c r="L206" i="1" l="1"/>
  <c r="M206" i="1" s="1"/>
  <c r="L207" i="1"/>
  <c r="M207" i="1" s="1"/>
  <c r="L205" i="1"/>
  <c r="M205" i="1" s="1"/>
  <c r="L204" i="1"/>
  <c r="M204" i="1" s="1"/>
  <c r="L203" i="1"/>
  <c r="M203" i="1" s="1"/>
  <c r="H210" i="1" l="1"/>
  <c r="H209" i="1"/>
  <c r="H191" i="1"/>
  <c r="H190" i="1"/>
  <c r="H189" i="1"/>
  <c r="H188" i="1"/>
  <c r="H187" i="1"/>
  <c r="H182" i="1"/>
  <c r="H175" i="1"/>
  <c r="H160" i="1" l="1"/>
  <c r="H156" i="1"/>
  <c r="H155" i="1"/>
  <c r="H151" i="1" l="1"/>
  <c r="H146" i="1"/>
  <c r="H144" i="1"/>
  <c r="H143" i="1"/>
  <c r="H139" i="1" l="1"/>
  <c r="J127" i="1" l="1"/>
  <c r="H133" i="1"/>
  <c r="H130" i="1"/>
  <c r="H129" i="1"/>
  <c r="H126" i="1"/>
  <c r="H121" i="1"/>
  <c r="J98" i="1"/>
  <c r="L127" i="1" l="1"/>
  <c r="M127" i="1" s="1"/>
  <c r="M98" i="1"/>
  <c r="L98" i="1"/>
  <c r="H105" i="1" l="1"/>
  <c r="H102" i="1"/>
  <c r="H97" i="1"/>
  <c r="H92" i="1" l="1"/>
  <c r="H90" i="1" l="1"/>
  <c r="H87" i="1" l="1"/>
  <c r="J59" i="1" l="1"/>
  <c r="H73" i="1"/>
  <c r="L59" i="1" l="1"/>
  <c r="M59" i="1"/>
  <c r="H66" i="1"/>
  <c r="H62" i="1"/>
  <c r="H61" i="1"/>
  <c r="H60" i="1"/>
  <c r="H57" i="1" l="1"/>
  <c r="H53" i="1" l="1"/>
  <c r="H49" i="1" l="1"/>
  <c r="H40" i="1" l="1"/>
  <c r="H35" i="1"/>
  <c r="H27" i="1" l="1"/>
  <c r="H15" i="1" l="1"/>
  <c r="H14" i="1"/>
  <c r="H12" i="1"/>
  <c r="J11" i="1" l="1"/>
  <c r="J12" i="1"/>
  <c r="K12" i="1" s="1"/>
  <c r="J13" i="1"/>
  <c r="K13" i="1" s="1"/>
  <c r="L13" i="1" s="1"/>
  <c r="J14" i="1"/>
  <c r="K14" i="1" s="1"/>
  <c r="L14" i="1" s="1"/>
  <c r="J15" i="1"/>
  <c r="K15" i="1" s="1"/>
  <c r="J16" i="1"/>
  <c r="K16" i="1" s="1"/>
  <c r="J17" i="1"/>
  <c r="K17" i="1" s="1"/>
  <c r="L17" i="1" s="1"/>
  <c r="J18" i="1"/>
  <c r="K18" i="1" s="1"/>
  <c r="L18" i="1" s="1"/>
  <c r="M18" i="1" s="1"/>
  <c r="J19" i="1"/>
  <c r="K19" i="1" s="1"/>
  <c r="J20" i="1"/>
  <c r="K20" i="1" s="1"/>
  <c r="J21" i="1"/>
  <c r="K21" i="1" s="1"/>
  <c r="L21" i="1" s="1"/>
  <c r="J22" i="1"/>
  <c r="J23" i="1"/>
  <c r="K23" i="1" s="1"/>
  <c r="L23" i="1" s="1"/>
  <c r="J24" i="1"/>
  <c r="K24" i="1" s="1"/>
  <c r="L24" i="1" s="1"/>
  <c r="J25" i="1"/>
  <c r="K25" i="1" s="1"/>
  <c r="L25" i="1" s="1"/>
  <c r="J26" i="1"/>
  <c r="K26" i="1" s="1"/>
  <c r="L26" i="1" s="1"/>
  <c r="J27" i="1"/>
  <c r="K27" i="1" s="1"/>
  <c r="L27" i="1" s="1"/>
  <c r="J28" i="1"/>
  <c r="K28" i="1" s="1"/>
  <c r="J29" i="1"/>
  <c r="K29" i="1" s="1"/>
  <c r="J30" i="1"/>
  <c r="K30" i="1" s="1"/>
  <c r="L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L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J43" i="1"/>
  <c r="L43" i="1" s="1"/>
  <c r="M43" i="1"/>
  <c r="J44" i="1"/>
  <c r="L44" i="1" s="1"/>
  <c r="J45" i="1"/>
  <c r="K45" i="1" s="1"/>
  <c r="J46" i="1"/>
  <c r="K46" i="1" s="1"/>
  <c r="L46" i="1" s="1"/>
  <c r="J47" i="1"/>
  <c r="L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60" i="1"/>
  <c r="K60" i="1" s="1"/>
  <c r="L60" i="1" s="1"/>
  <c r="J61" i="1"/>
  <c r="K61" i="1" s="1"/>
  <c r="L61" i="1" s="1"/>
  <c r="M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L67" i="1" s="1"/>
  <c r="J68" i="1"/>
  <c r="K68" i="1" s="1"/>
  <c r="L68" i="1" s="1"/>
  <c r="J69" i="1"/>
  <c r="K69" i="1" s="1"/>
  <c r="J70" i="1"/>
  <c r="J71" i="1"/>
  <c r="K71" i="1" s="1"/>
  <c r="J72" i="1"/>
  <c r="J73" i="1"/>
  <c r="K73" i="1" s="1"/>
  <c r="L73" i="1" s="1"/>
  <c r="M73" i="1" s="1"/>
  <c r="J74" i="1"/>
  <c r="K74" i="1" s="1"/>
  <c r="L74" i="1" s="1"/>
  <c r="J75" i="1"/>
  <c r="K75" i="1" s="1"/>
  <c r="J76" i="1"/>
  <c r="K76" i="1" s="1"/>
  <c r="J77" i="1"/>
  <c r="K77" i="1" s="1"/>
  <c r="J78" i="1"/>
  <c r="K78" i="1" s="1"/>
  <c r="L78" i="1" s="1"/>
  <c r="J79" i="1"/>
  <c r="J80" i="1"/>
  <c r="L80" i="1" s="1"/>
  <c r="J81" i="1"/>
  <c r="K81" i="1" s="1"/>
  <c r="J82" i="1"/>
  <c r="K82" i="1" s="1"/>
  <c r="J83" i="1"/>
  <c r="K83" i="1" s="1"/>
  <c r="J84" i="1"/>
  <c r="K84" i="1" s="1"/>
  <c r="L84" i="1" s="1"/>
  <c r="J85" i="1"/>
  <c r="K85" i="1" s="1"/>
  <c r="J86" i="1"/>
  <c r="K86" i="1" s="1"/>
  <c r="L86" i="1" s="1"/>
  <c r="J87" i="1"/>
  <c r="K87" i="1" s="1"/>
  <c r="J88" i="1"/>
  <c r="L88" i="1" s="1"/>
  <c r="J89" i="1"/>
  <c r="K89" i="1" s="1"/>
  <c r="J90" i="1"/>
  <c r="K90" i="1" s="1"/>
  <c r="J91" i="1"/>
  <c r="K91" i="1" s="1"/>
  <c r="L91" i="1" s="1"/>
  <c r="J92" i="1"/>
  <c r="K92" i="1" s="1"/>
  <c r="J93" i="1"/>
  <c r="K93" i="1" s="1"/>
  <c r="J94" i="1"/>
  <c r="K94" i="1" s="1"/>
  <c r="L94" i="1" s="1"/>
  <c r="J95" i="1"/>
  <c r="K95" i="1" s="1"/>
  <c r="J96" i="1"/>
  <c r="K96" i="1" s="1"/>
  <c r="J97" i="1"/>
  <c r="K97" i="1" s="1"/>
  <c r="J99" i="1"/>
  <c r="K99" i="1" s="1"/>
  <c r="J100" i="1"/>
  <c r="L100" i="1" s="1"/>
  <c r="J101" i="1"/>
  <c r="L101" i="1" s="1"/>
  <c r="J102" i="1"/>
  <c r="K102" i="1" s="1"/>
  <c r="J103" i="1"/>
  <c r="K103" i="1" s="1"/>
  <c r="L103" i="1" s="1"/>
  <c r="J104" i="1"/>
  <c r="K104" i="1" s="1"/>
  <c r="J105" i="1"/>
  <c r="K105" i="1" s="1"/>
  <c r="J106" i="1"/>
  <c r="K106" i="1" s="1"/>
  <c r="J107" i="1"/>
  <c r="K107" i="1" s="1"/>
  <c r="L107" i="1" s="1"/>
  <c r="J108" i="1"/>
  <c r="J109" i="1"/>
  <c r="K109" i="1" s="1"/>
  <c r="J110" i="1"/>
  <c r="J111" i="1"/>
  <c r="K111" i="1" s="1"/>
  <c r="J112" i="1"/>
  <c r="K112" i="1" s="1"/>
  <c r="J113" i="1"/>
  <c r="J114" i="1"/>
  <c r="L114" i="1" s="1"/>
  <c r="J115" i="1"/>
  <c r="L115" i="1" s="1"/>
  <c r="J116" i="1"/>
  <c r="J117" i="1"/>
  <c r="K117" i="1" s="1"/>
  <c r="L117" i="1" s="1"/>
  <c r="J118" i="1"/>
  <c r="K118" i="1" s="1"/>
  <c r="J119" i="1"/>
  <c r="K119" i="1" s="1"/>
  <c r="J120" i="1"/>
  <c r="K120" i="1" s="1"/>
  <c r="J121" i="1"/>
  <c r="K121" i="1" s="1"/>
  <c r="L121" i="1" s="1"/>
  <c r="J122" i="1"/>
  <c r="J123" i="1"/>
  <c r="K123" i="1" s="1"/>
  <c r="J124" i="1"/>
  <c r="L124" i="1" s="1"/>
  <c r="J125" i="1"/>
  <c r="K125" i="1" s="1"/>
  <c r="J126" i="1"/>
  <c r="K126" i="1" s="1"/>
  <c r="L126" i="1" s="1"/>
  <c r="J128" i="1"/>
  <c r="K128" i="1" s="1"/>
  <c r="J129" i="1"/>
  <c r="K129" i="1" s="1"/>
  <c r="L129" i="1" s="1"/>
  <c r="J130" i="1"/>
  <c r="K130" i="1" s="1"/>
  <c r="L130" i="1" s="1"/>
  <c r="J131" i="1"/>
  <c r="K131" i="1" s="1"/>
  <c r="J132" i="1"/>
  <c r="K132" i="1" s="1"/>
  <c r="J133" i="1"/>
  <c r="K133" i="1" s="1"/>
  <c r="L133" i="1" s="1"/>
  <c r="J134" i="1"/>
  <c r="K134" i="1" s="1"/>
  <c r="J135" i="1"/>
  <c r="K135" i="1" s="1"/>
  <c r="J136" i="1"/>
  <c r="K136" i="1" s="1"/>
  <c r="L136" i="1" s="1"/>
  <c r="J137" i="1"/>
  <c r="K137" i="1" s="1"/>
  <c r="J138" i="1"/>
  <c r="L138" i="1" s="1"/>
  <c r="J139" i="1"/>
  <c r="K139" i="1" s="1"/>
  <c r="L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L150" i="1" s="1"/>
  <c r="J151" i="1"/>
  <c r="K151" i="1" s="1"/>
  <c r="L151" i="1" s="1"/>
  <c r="J152" i="1"/>
  <c r="K152" i="1" s="1"/>
  <c r="J153" i="1"/>
  <c r="K153" i="1" s="1"/>
  <c r="J154" i="1"/>
  <c r="K154" i="1" s="1"/>
  <c r="J155" i="1"/>
  <c r="K155" i="1" s="1"/>
  <c r="J156" i="1"/>
  <c r="K156" i="1" s="1"/>
  <c r="L156" i="1" s="1"/>
  <c r="J157" i="1"/>
  <c r="J158" i="1"/>
  <c r="L158" i="1" s="1"/>
  <c r="J159" i="1"/>
  <c r="J160" i="1"/>
  <c r="K160" i="1" s="1"/>
  <c r="J161" i="1"/>
  <c r="K161" i="1" s="1"/>
  <c r="J162" i="1"/>
  <c r="J163" i="1"/>
  <c r="K163" i="1" s="1"/>
  <c r="J164" i="1"/>
  <c r="K164" i="1" s="1"/>
  <c r="J165" i="1"/>
  <c r="K165" i="1" s="1"/>
  <c r="J166" i="1"/>
  <c r="K166" i="1" s="1"/>
  <c r="L166" i="1" s="1"/>
  <c r="J167" i="1"/>
  <c r="K167" i="1" s="1"/>
  <c r="L167" i="1" s="1"/>
  <c r="J168" i="1"/>
  <c r="K168" i="1" s="1"/>
  <c r="L168" i="1" s="1"/>
  <c r="J169" i="1"/>
  <c r="K169" i="1" s="1"/>
  <c r="J170" i="1"/>
  <c r="K170" i="1" s="1"/>
  <c r="J171" i="1"/>
  <c r="L171" i="1" s="1"/>
  <c r="J172" i="1"/>
  <c r="J173" i="1"/>
  <c r="J174" i="1"/>
  <c r="L174" i="1" s="1"/>
  <c r="J175" i="1"/>
  <c r="K175" i="1" s="1"/>
  <c r="L175" i="1" s="1"/>
  <c r="J176" i="1"/>
  <c r="K176" i="1" s="1"/>
  <c r="J177" i="1"/>
  <c r="K177" i="1" s="1"/>
  <c r="J178" i="1"/>
  <c r="L178" i="1" s="1"/>
  <c r="J179" i="1"/>
  <c r="K179" i="1" s="1"/>
  <c r="J180" i="1"/>
  <c r="K180" i="1" s="1"/>
  <c r="J181" i="1"/>
  <c r="K181" i="1" s="1"/>
  <c r="L181" i="1" s="1"/>
  <c r="J182" i="1"/>
  <c r="K182" i="1" s="1"/>
  <c r="J183" i="1"/>
  <c r="K183" i="1" s="1"/>
  <c r="J184" i="1"/>
  <c r="K184" i="1" s="1"/>
  <c r="J185" i="1"/>
  <c r="K185" i="1" s="1"/>
  <c r="J186" i="1"/>
  <c r="K186" i="1" s="1"/>
  <c r="L186" i="1" s="1"/>
  <c r="J187" i="1"/>
  <c r="K187" i="1" s="1"/>
  <c r="L187" i="1" s="1"/>
  <c r="J188" i="1"/>
  <c r="K188" i="1" s="1"/>
  <c r="J189" i="1"/>
  <c r="K189" i="1" s="1"/>
  <c r="J190" i="1"/>
  <c r="K190" i="1" s="1"/>
  <c r="J191" i="1"/>
  <c r="K191" i="1" s="1"/>
  <c r="J192" i="1"/>
  <c r="J193" i="1"/>
  <c r="K193" i="1" s="1"/>
  <c r="J194" i="1"/>
  <c r="K194" i="1" s="1"/>
  <c r="J195" i="1"/>
  <c r="K195" i="1" s="1"/>
  <c r="L195" i="1" s="1"/>
  <c r="J196" i="1"/>
  <c r="K196" i="1" s="1"/>
  <c r="L196" i="1" s="1"/>
  <c r="J197" i="1"/>
  <c r="K197" i="1" s="1"/>
  <c r="J198" i="1"/>
  <c r="K198" i="1" s="1"/>
  <c r="J199" i="1"/>
  <c r="K199" i="1" s="1"/>
  <c r="L199" i="1" s="1"/>
  <c r="J200" i="1"/>
  <c r="K200" i="1" s="1"/>
  <c r="J201" i="1"/>
  <c r="K201" i="1" s="1"/>
  <c r="L201" i="1" s="1"/>
  <c r="J202" i="1"/>
  <c r="K202" i="1" s="1"/>
  <c r="L202" i="1" s="1"/>
  <c r="J208" i="1"/>
  <c r="J209" i="1"/>
  <c r="L209" i="1" s="1"/>
  <c r="J210" i="1"/>
  <c r="K210" i="1" s="1"/>
  <c r="J211" i="1"/>
  <c r="K211" i="1" s="1"/>
  <c r="J214" i="1"/>
  <c r="K214" i="1" s="1"/>
  <c r="J215" i="1"/>
  <c r="K215" i="1" s="1"/>
  <c r="J216" i="1"/>
  <c r="J217" i="1"/>
  <c r="K217" i="1" s="1"/>
  <c r="J218" i="1"/>
  <c r="K218" i="1" s="1"/>
  <c r="L218" i="1" s="1"/>
  <c r="J219" i="1"/>
  <c r="K219" i="1" s="1"/>
  <c r="J220" i="1"/>
  <c r="K220" i="1" s="1"/>
  <c r="L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L226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L235" i="1" s="1"/>
  <c r="J236" i="1"/>
  <c r="K236" i="1" s="1"/>
  <c r="L236" i="1" s="1"/>
  <c r="J237" i="1"/>
  <c r="K237" i="1" s="1"/>
  <c r="L237" i="1" s="1"/>
  <c r="J238" i="1"/>
  <c r="J242" i="1"/>
  <c r="K242" i="1" s="1"/>
  <c r="L242" i="1" s="1"/>
  <c r="J243" i="1"/>
  <c r="K243" i="1" s="1"/>
  <c r="J244" i="1"/>
  <c r="K244" i="1" s="1"/>
  <c r="J245" i="1"/>
  <c r="K245" i="1" s="1"/>
  <c r="L245" i="1" s="1"/>
  <c r="J246" i="1"/>
  <c r="K246" i="1" s="1"/>
  <c r="J247" i="1"/>
  <c r="K247" i="1" s="1"/>
  <c r="L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L254" i="1" s="1"/>
  <c r="J255" i="1"/>
  <c r="K255" i="1" s="1"/>
  <c r="J256" i="1"/>
  <c r="K256" i="1" s="1"/>
  <c r="L256" i="1" s="1"/>
  <c r="J257" i="1"/>
  <c r="J258" i="1"/>
  <c r="K258" i="1" s="1"/>
  <c r="J259" i="1"/>
  <c r="K259" i="1" s="1"/>
  <c r="J260" i="1"/>
  <c r="K260" i="1" s="1"/>
  <c r="J261" i="1"/>
  <c r="K261" i="1" s="1"/>
  <c r="J262" i="1"/>
  <c r="K262" i="1" s="1"/>
  <c r="L262" i="1" s="1"/>
  <c r="J268" i="1"/>
  <c r="K268" i="1" s="1"/>
  <c r="J269" i="1"/>
  <c r="K269" i="1" s="1"/>
  <c r="J270" i="1"/>
  <c r="J271" i="1"/>
  <c r="K271" i="1" s="1"/>
  <c r="J272" i="1"/>
  <c r="K272" i="1" s="1"/>
  <c r="J273" i="1"/>
  <c r="K273" i="1" s="1"/>
  <c r="J275" i="1"/>
  <c r="K275" i="1" s="1"/>
  <c r="J276" i="1"/>
  <c r="K276" i="1" s="1"/>
  <c r="L276" i="1" s="1"/>
  <c r="J277" i="1"/>
  <c r="K277" i="1" s="1"/>
  <c r="L277" i="1" s="1"/>
  <c r="J278" i="1"/>
  <c r="K278" i="1" s="1"/>
  <c r="L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L292" i="1" s="1"/>
  <c r="J293" i="1"/>
  <c r="K293" i="1" s="1"/>
  <c r="J294" i="1"/>
  <c r="K294" i="1" s="1"/>
  <c r="L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L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L308" i="1" s="1"/>
  <c r="J309" i="1"/>
  <c r="K309" i="1" s="1"/>
  <c r="L309" i="1" s="1"/>
  <c r="J310" i="1"/>
  <c r="K310" i="1" s="1"/>
  <c r="L310" i="1" s="1"/>
  <c r="J311" i="1"/>
  <c r="K311" i="1" s="1"/>
  <c r="J312" i="1"/>
  <c r="K312" i="1" s="1"/>
  <c r="L312" i="1" s="1"/>
  <c r="J313" i="1"/>
  <c r="K313" i="1" s="1"/>
  <c r="J314" i="1"/>
  <c r="K314" i="1" s="1"/>
  <c r="L314" i="1" s="1"/>
  <c r="J315" i="1"/>
  <c r="K315" i="1" s="1"/>
  <c r="J316" i="1"/>
  <c r="K316" i="1" s="1"/>
  <c r="J317" i="1"/>
  <c r="K317" i="1" s="1"/>
  <c r="L317" i="1" s="1"/>
  <c r="J318" i="1"/>
  <c r="K318" i="1" s="1"/>
  <c r="L318" i="1" s="1"/>
  <c r="J319" i="1"/>
  <c r="K319" i="1" s="1"/>
  <c r="L319" i="1" s="1"/>
  <c r="J320" i="1"/>
  <c r="K320" i="1" s="1"/>
  <c r="L320" i="1" s="1"/>
  <c r="J321" i="1"/>
  <c r="K321" i="1" s="1"/>
  <c r="J322" i="1"/>
  <c r="K322" i="1" s="1"/>
  <c r="J323" i="1"/>
  <c r="K323" i="1" s="1"/>
  <c r="L323" i="1" s="1"/>
  <c r="J329" i="1"/>
  <c r="K329" i="1" s="1"/>
  <c r="L329" i="1" s="1"/>
  <c r="J330" i="1"/>
  <c r="K330" i="1" s="1"/>
  <c r="L330" i="1" s="1"/>
  <c r="J331" i="1"/>
  <c r="K331" i="1" s="1"/>
  <c r="L331" i="1" s="1"/>
  <c r="J332" i="1"/>
  <c r="K332" i="1" s="1"/>
  <c r="L332" i="1" s="1"/>
  <c r="J333" i="1"/>
  <c r="K333" i="1" s="1"/>
  <c r="J334" i="1"/>
  <c r="K334" i="1" s="1"/>
  <c r="L334" i="1" s="1"/>
  <c r="J335" i="1"/>
  <c r="K335" i="1" s="1"/>
  <c r="L335" i="1" s="1"/>
  <c r="J336" i="1"/>
  <c r="K336" i="1" s="1"/>
  <c r="L336" i="1" s="1"/>
  <c r="J337" i="1"/>
  <c r="K337" i="1" s="1"/>
  <c r="L337" i="1" s="1"/>
  <c r="J338" i="1"/>
  <c r="K338" i="1" s="1"/>
  <c r="J339" i="1"/>
  <c r="K339" i="1" s="1"/>
  <c r="L339" i="1" s="1"/>
  <c r="J340" i="1"/>
  <c r="L340" i="1" s="1"/>
  <c r="J341" i="1"/>
  <c r="K341" i="1" s="1"/>
  <c r="L341" i="1" s="1"/>
  <c r="J342" i="1"/>
  <c r="K342" i="1" s="1"/>
  <c r="L342" i="1" s="1"/>
  <c r="J343" i="1"/>
  <c r="K343" i="1" s="1"/>
  <c r="L343" i="1" s="1"/>
  <c r="J344" i="1"/>
  <c r="K344" i="1" s="1"/>
  <c r="M344" i="1" s="1"/>
  <c r="M331" i="1" l="1"/>
  <c r="L301" i="1"/>
  <c r="M301" i="1" s="1"/>
  <c r="M339" i="1"/>
  <c r="M341" i="1"/>
  <c r="M320" i="1"/>
  <c r="M336" i="1"/>
  <c r="M242" i="1"/>
  <c r="M173" i="1"/>
  <c r="L251" i="1"/>
  <c r="M251" i="1" s="1"/>
  <c r="L283" i="1"/>
  <c r="M283" i="1" s="1"/>
  <c r="M226" i="1"/>
  <c r="M335" i="1"/>
  <c r="M329" i="1"/>
  <c r="M139" i="1"/>
  <c r="M133" i="1"/>
  <c r="M262" i="1"/>
  <c r="M130" i="1"/>
  <c r="L289" i="1"/>
  <c r="M289" i="1" s="1"/>
  <c r="L217" i="1"/>
  <c r="M217" i="1" s="1"/>
  <c r="L128" i="1"/>
  <c r="M128" i="1" s="1"/>
  <c r="L228" i="1"/>
  <c r="M228" i="1" s="1"/>
  <c r="L134" i="1"/>
  <c r="M134" i="1" s="1"/>
  <c r="L338" i="1"/>
  <c r="M338" i="1" s="1"/>
  <c r="L142" i="1"/>
  <c r="M142" i="1" s="1"/>
  <c r="L123" i="1"/>
  <c r="M123" i="1" s="1"/>
  <c r="L280" i="1"/>
  <c r="M280" i="1" s="1"/>
  <c r="L176" i="1"/>
  <c r="M176" i="1" s="1"/>
  <c r="L169" i="1"/>
  <c r="M169" i="1" s="1"/>
  <c r="L321" i="1"/>
  <c r="M321" i="1" s="1"/>
  <c r="L285" i="1"/>
  <c r="M285" i="1" s="1"/>
  <c r="L146" i="1"/>
  <c r="M146" i="1" s="1"/>
  <c r="L172" i="1"/>
  <c r="M172" i="1"/>
  <c r="L315" i="1"/>
  <c r="M315" i="1" s="1"/>
  <c r="L161" i="1"/>
  <c r="M161" i="1" s="1"/>
  <c r="L154" i="1"/>
  <c r="M154" i="1" s="1"/>
  <c r="M26" i="1"/>
  <c r="L215" i="1"/>
  <c r="M215" i="1" s="1"/>
  <c r="M209" i="1"/>
  <c r="M181" i="1"/>
  <c r="M168" i="1"/>
  <c r="L145" i="1"/>
  <c r="M145" i="1" s="1"/>
  <c r="M136" i="1"/>
  <c r="M318" i="1"/>
  <c r="M247" i="1"/>
  <c r="M199" i="1"/>
  <c r="L190" i="1"/>
  <c r="M190" i="1" s="1"/>
  <c r="L163" i="1"/>
  <c r="M163" i="1" s="1"/>
  <c r="M126" i="1"/>
  <c r="L122" i="1"/>
  <c r="M122" i="1" s="1"/>
  <c r="M342" i="1"/>
  <c r="M334" i="1"/>
  <c r="M330" i="1"/>
  <c r="M312" i="1"/>
  <c r="L173" i="1"/>
  <c r="M166" i="1"/>
  <c r="M156" i="1"/>
  <c r="M121" i="1"/>
  <c r="M300" i="1"/>
  <c r="L268" i="1"/>
  <c r="M268" i="1" s="1"/>
  <c r="M245" i="1"/>
  <c r="L111" i="1"/>
  <c r="M111" i="1" s="1"/>
  <c r="L109" i="1"/>
  <c r="M109" i="1" s="1"/>
  <c r="M107" i="1"/>
  <c r="L106" i="1"/>
  <c r="M106" i="1" s="1"/>
  <c r="M101" i="1"/>
  <c r="M100" i="1"/>
  <c r="L97" i="1"/>
  <c r="M97" i="1" s="1"/>
  <c r="M94" i="1"/>
  <c r="L83" i="1"/>
  <c r="M83" i="1" s="1"/>
  <c r="M86" i="1"/>
  <c r="L75" i="1"/>
  <c r="M75" i="1" s="1"/>
  <c r="L243" i="1"/>
  <c r="M243" i="1" s="1"/>
  <c r="L234" i="1"/>
  <c r="M234" i="1" s="1"/>
  <c r="L76" i="1"/>
  <c r="M76" i="1" s="1"/>
  <c r="L159" i="1"/>
  <c r="M159" i="1" s="1"/>
  <c r="L148" i="1"/>
  <c r="M148" i="1" s="1"/>
  <c r="L89" i="1"/>
  <c r="M89" i="1" s="1"/>
  <c r="L157" i="1"/>
  <c r="M157" i="1" s="1"/>
  <c r="L249" i="1"/>
  <c r="M249" i="1" s="1"/>
  <c r="L307" i="1"/>
  <c r="M307" i="1" s="1"/>
  <c r="L260" i="1"/>
  <c r="M260" i="1" s="1"/>
  <c r="L287" i="1"/>
  <c r="M287" i="1" s="1"/>
  <c r="L188" i="1"/>
  <c r="M188" i="1" s="1"/>
  <c r="L298" i="1"/>
  <c r="M298" i="1" s="1"/>
  <c r="L82" i="1"/>
  <c r="M82" i="1" s="1"/>
  <c r="L313" i="1"/>
  <c r="M313" i="1" s="1"/>
  <c r="L170" i="1"/>
  <c r="M170" i="1" s="1"/>
  <c r="L152" i="1"/>
  <c r="M152" i="1" s="1"/>
  <c r="L281" i="1"/>
  <c r="M281" i="1" s="1"/>
  <c r="L275" i="1"/>
  <c r="M275" i="1" s="1"/>
  <c r="L224" i="1"/>
  <c r="M224" i="1" s="1"/>
  <c r="L182" i="1"/>
  <c r="M182" i="1" s="1"/>
  <c r="L137" i="1"/>
  <c r="M137" i="1" s="1"/>
  <c r="L92" i="1"/>
  <c r="M92" i="1" s="1"/>
  <c r="L322" i="1"/>
  <c r="M322" i="1" s="1"/>
  <c r="L303" i="1"/>
  <c r="M303" i="1" s="1"/>
  <c r="L299" i="1"/>
  <c r="M299" i="1" s="1"/>
  <c r="L291" i="1"/>
  <c r="M291" i="1" s="1"/>
  <c r="L270" i="1"/>
  <c r="M270" i="1" s="1"/>
  <c r="L261" i="1"/>
  <c r="M261" i="1" s="1"/>
  <c r="L253" i="1"/>
  <c r="M253" i="1" s="1"/>
  <c r="L230" i="1"/>
  <c r="M230" i="1" s="1"/>
  <c r="L225" i="1"/>
  <c r="M225" i="1" s="1"/>
  <c r="M196" i="1"/>
  <c r="L184" i="1"/>
  <c r="M184" i="1" s="1"/>
  <c r="L162" i="1"/>
  <c r="M162" i="1" s="1"/>
  <c r="L144" i="1"/>
  <c r="M144" i="1" s="1"/>
  <c r="L132" i="1"/>
  <c r="M132" i="1" s="1"/>
  <c r="M115" i="1"/>
  <c r="L102" i="1"/>
  <c r="M102" i="1" s="1"/>
  <c r="L90" i="1"/>
  <c r="M90" i="1" s="1"/>
  <c r="L87" i="1"/>
  <c r="M87" i="1" s="1"/>
  <c r="L208" i="1"/>
  <c r="M208" i="1"/>
  <c r="L192" i="1"/>
  <c r="M192" i="1"/>
  <c r="L180" i="1"/>
  <c r="M180" i="1" s="1"/>
  <c r="L155" i="1"/>
  <c r="M155" i="1" s="1"/>
  <c r="L119" i="1"/>
  <c r="M119" i="1" s="1"/>
  <c r="L110" i="1"/>
  <c r="M110" i="1"/>
  <c r="L79" i="1"/>
  <c r="M79" i="1" s="1"/>
  <c r="L246" i="1"/>
  <c r="M246" i="1" s="1"/>
  <c r="L200" i="1"/>
  <c r="M200" i="1" s="1"/>
  <c r="L344" i="1"/>
  <c r="M337" i="1"/>
  <c r="M317" i="1"/>
  <c r="M314" i="1"/>
  <c r="M310" i="1"/>
  <c r="M278" i="1"/>
  <c r="M237" i="1"/>
  <c r="M202" i="1"/>
  <c r="M187" i="1"/>
  <c r="L179" i="1"/>
  <c r="M179" i="1" s="1"/>
  <c r="M151" i="1"/>
  <c r="L147" i="1"/>
  <c r="M147" i="1" s="1"/>
  <c r="L135" i="1"/>
  <c r="M135" i="1" s="1"/>
  <c r="L296" i="1"/>
  <c r="M296" i="1" s="1"/>
  <c r="L258" i="1"/>
  <c r="M258" i="1" s="1"/>
  <c r="L222" i="1"/>
  <c r="M222" i="1" s="1"/>
  <c r="L197" i="1"/>
  <c r="M197" i="1" s="1"/>
  <c r="L77" i="1"/>
  <c r="M77" i="1" s="1"/>
  <c r="L116" i="1"/>
  <c r="M116" i="1"/>
  <c r="L282" i="1"/>
  <c r="M282" i="1" s="1"/>
  <c r="L244" i="1"/>
  <c r="M244" i="1" s="1"/>
  <c r="L211" i="1"/>
  <c r="M211" i="1" s="1"/>
  <c r="L183" i="1"/>
  <c r="M183" i="1" s="1"/>
  <c r="L164" i="1"/>
  <c r="M164" i="1" s="1"/>
  <c r="L125" i="1"/>
  <c r="M125" i="1" s="1"/>
  <c r="L105" i="1"/>
  <c r="M105" i="1" s="1"/>
  <c r="L96" i="1"/>
  <c r="M96" i="1" s="1"/>
  <c r="M78" i="1"/>
  <c r="L284" i="1"/>
  <c r="M284" i="1" s="1"/>
  <c r="L185" i="1"/>
  <c r="M185" i="1" s="1"/>
  <c r="L99" i="1"/>
  <c r="M99" i="1" s="1"/>
  <c r="L333" i="1"/>
  <c r="M333" i="1" s="1"/>
  <c r="M124" i="1"/>
  <c r="L113" i="1"/>
  <c r="M113" i="1"/>
  <c r="L85" i="1"/>
  <c r="M85" i="1" s="1"/>
  <c r="L149" i="1"/>
  <c r="M149" i="1" s="1"/>
  <c r="L140" i="1"/>
  <c r="M140" i="1" s="1"/>
  <c r="L293" i="1"/>
  <c r="M293" i="1" s="1"/>
  <c r="L255" i="1"/>
  <c r="M255" i="1" s="1"/>
  <c r="L219" i="1"/>
  <c r="M219" i="1" s="1"/>
  <c r="M343" i="1"/>
  <c r="M323" i="1"/>
  <c r="L316" i="1"/>
  <c r="M316" i="1" s="1"/>
  <c r="M309" i="1"/>
  <c r="L305" i="1"/>
  <c r="M305" i="1" s="1"/>
  <c r="M277" i="1"/>
  <c r="L272" i="1"/>
  <c r="M272" i="1" s="1"/>
  <c r="M236" i="1"/>
  <c r="L232" i="1"/>
  <c r="M232" i="1" s="1"/>
  <c r="L194" i="1"/>
  <c r="M194" i="1" s="1"/>
  <c r="M178" i="1"/>
  <c r="M167" i="1"/>
  <c r="L160" i="1"/>
  <c r="M160" i="1" s="1"/>
  <c r="L108" i="1"/>
  <c r="M108" i="1"/>
  <c r="M103" i="1"/>
  <c r="M91" i="1"/>
  <c r="M84" i="1"/>
  <c r="L297" i="1"/>
  <c r="M297" i="1" s="1"/>
  <c r="M294" i="1"/>
  <c r="L259" i="1"/>
  <c r="M259" i="1" s="1"/>
  <c r="M256" i="1"/>
  <c r="L223" i="1"/>
  <c r="M223" i="1" s="1"/>
  <c r="M220" i="1"/>
  <c r="M201" i="1"/>
  <c r="M186" i="1"/>
  <c r="M174" i="1"/>
  <c r="M158" i="1"/>
  <c r="M150" i="1"/>
  <c r="M138" i="1"/>
  <c r="M117" i="1"/>
  <c r="M88" i="1"/>
  <c r="M80" i="1"/>
  <c r="M129" i="1"/>
  <c r="M74" i="1"/>
  <c r="L72" i="1"/>
  <c r="M72" i="1"/>
  <c r="L71" i="1"/>
  <c r="M71" i="1" s="1"/>
  <c r="L70" i="1"/>
  <c r="M70" i="1"/>
  <c r="M68" i="1"/>
  <c r="M67" i="1"/>
  <c r="L66" i="1"/>
  <c r="M66" i="1" s="1"/>
  <c r="L65" i="1"/>
  <c r="M65" i="1" s="1"/>
  <c r="L64" i="1"/>
  <c r="M64" i="1" s="1"/>
  <c r="L63" i="1"/>
  <c r="M63" i="1" s="1"/>
  <c r="L62" i="1"/>
  <c r="M62" i="1" s="1"/>
  <c r="M60" i="1"/>
  <c r="L58" i="1"/>
  <c r="M58" i="1" s="1"/>
  <c r="L57" i="1"/>
  <c r="M57" i="1" s="1"/>
  <c r="L56" i="1"/>
  <c r="M56" i="1" s="1"/>
  <c r="L55" i="1"/>
  <c r="M55" i="1" s="1"/>
  <c r="L53" i="1"/>
  <c r="M53" i="1" s="1"/>
  <c r="L52" i="1"/>
  <c r="M52" i="1" s="1"/>
  <c r="L51" i="1"/>
  <c r="M51" i="1" s="1"/>
  <c r="L50" i="1"/>
  <c r="M50" i="1" s="1"/>
  <c r="L49" i="1"/>
  <c r="M49" i="1" s="1"/>
  <c r="L48" i="1"/>
  <c r="M48" i="1" s="1"/>
  <c r="M47" i="1"/>
  <c r="M46" i="1"/>
  <c r="L45" i="1"/>
  <c r="M45" i="1" s="1"/>
  <c r="M44" i="1"/>
  <c r="L42" i="1"/>
  <c r="M42" i="1" s="1"/>
  <c r="L41" i="1"/>
  <c r="M41" i="1" s="1"/>
  <c r="M36" i="1"/>
  <c r="L39" i="1"/>
  <c r="M39" i="1" s="1"/>
  <c r="L38" i="1"/>
  <c r="M38" i="1" s="1"/>
  <c r="L37" i="1"/>
  <c r="M37" i="1" s="1"/>
  <c r="L35" i="1"/>
  <c r="M35" i="1" s="1"/>
  <c r="L34" i="1"/>
  <c r="M34" i="1" s="1"/>
  <c r="L33" i="1"/>
  <c r="M33" i="1" s="1"/>
  <c r="L32" i="1"/>
  <c r="M32" i="1" s="1"/>
  <c r="L31" i="1"/>
  <c r="M31" i="1" s="1"/>
  <c r="M30" i="1"/>
  <c r="L29" i="1"/>
  <c r="M29" i="1" s="1"/>
  <c r="M27" i="1"/>
  <c r="M25" i="1"/>
  <c r="M24" i="1"/>
  <c r="M23" i="1"/>
  <c r="L22" i="1"/>
  <c r="M22" i="1" s="1"/>
  <c r="L19" i="1"/>
  <c r="M19" i="1" s="1"/>
  <c r="M21" i="1"/>
  <c r="M17" i="1"/>
  <c r="L16" i="1"/>
  <c r="M16" i="1" s="1"/>
  <c r="M14" i="1"/>
  <c r="L15" i="1"/>
  <c r="M15" i="1" s="1"/>
  <c r="M13" i="1"/>
  <c r="L12" i="1"/>
  <c r="M12" i="1" s="1"/>
  <c r="L11" i="1"/>
  <c r="M11" i="1" s="1"/>
  <c r="L252" i="1"/>
  <c r="M252" i="1" s="1"/>
  <c r="L112" i="1"/>
  <c r="M112" i="1" s="1"/>
  <c r="L290" i="1"/>
  <c r="M290" i="1" s="1"/>
  <c r="L143" i="1"/>
  <c r="M143" i="1" s="1"/>
  <c r="L216" i="1"/>
  <c r="M216" i="1"/>
  <c r="L193" i="1"/>
  <c r="M193" i="1" s="1"/>
  <c r="L306" i="1"/>
  <c r="M306" i="1" s="1"/>
  <c r="L273" i="1"/>
  <c r="M273" i="1" s="1"/>
  <c r="L233" i="1"/>
  <c r="M233" i="1" s="1"/>
  <c r="L120" i="1"/>
  <c r="M120" i="1" s="1"/>
  <c r="L20" i="1"/>
  <c r="M20" i="1" s="1"/>
  <c r="L81" i="1"/>
  <c r="M81" i="1" s="1"/>
  <c r="L302" i="1"/>
  <c r="M302" i="1" s="1"/>
  <c r="L286" i="1"/>
  <c r="M286" i="1" s="1"/>
  <c r="L269" i="1"/>
  <c r="M269" i="1" s="1"/>
  <c r="L248" i="1"/>
  <c r="M248" i="1" s="1"/>
  <c r="L229" i="1"/>
  <c r="M229" i="1" s="1"/>
  <c r="L210" i="1"/>
  <c r="M210" i="1" s="1"/>
  <c r="L189" i="1"/>
  <c r="M189" i="1" s="1"/>
  <c r="M175" i="1"/>
  <c r="L153" i="1"/>
  <c r="M153" i="1" s="1"/>
  <c r="L131" i="1"/>
  <c r="M131" i="1" s="1"/>
  <c r="L28" i="1"/>
  <c r="M28" i="1" s="1"/>
  <c r="L141" i="1"/>
  <c r="M141" i="1" s="1"/>
  <c r="L118" i="1"/>
  <c r="M118" i="1" s="1"/>
  <c r="L40" i="1"/>
  <c r="M40" i="1" s="1"/>
  <c r="L104" i="1"/>
  <c r="M104" i="1" s="1"/>
  <c r="L304" i="1"/>
  <c r="M304" i="1" s="1"/>
  <c r="L288" i="1"/>
  <c r="M288" i="1" s="1"/>
  <c r="L271" i="1"/>
  <c r="M271" i="1" s="1"/>
  <c r="L250" i="1"/>
  <c r="M250" i="1" s="1"/>
  <c r="L231" i="1"/>
  <c r="M231" i="1" s="1"/>
  <c r="L214" i="1"/>
  <c r="M214" i="1" s="1"/>
  <c r="L191" i="1"/>
  <c r="M191" i="1" s="1"/>
  <c r="L93" i="1"/>
  <c r="M93" i="1" s="1"/>
  <c r="L69" i="1"/>
  <c r="M69" i="1" s="1"/>
  <c r="M332" i="1"/>
  <c r="L177" i="1"/>
  <c r="M177" i="1" s="1"/>
  <c r="M171" i="1"/>
  <c r="M114" i="1"/>
  <c r="L165" i="1"/>
  <c r="M165" i="1" s="1"/>
  <c r="M340" i="1"/>
  <c r="M319" i="1"/>
  <c r="L311" i="1"/>
  <c r="M311" i="1" s="1"/>
  <c r="M308" i="1"/>
  <c r="L295" i="1"/>
  <c r="M295" i="1" s="1"/>
  <c r="M292" i="1"/>
  <c r="L279" i="1"/>
  <c r="M279" i="1" s="1"/>
  <c r="M276" i="1"/>
  <c r="L257" i="1"/>
  <c r="M257" i="1" s="1"/>
  <c r="M254" i="1"/>
  <c r="L238" i="1"/>
  <c r="M238" i="1" s="1"/>
  <c r="M235" i="1"/>
  <c r="L221" i="1"/>
  <c r="M221" i="1" s="1"/>
  <c r="M218" i="1"/>
  <c r="L198" i="1"/>
  <c r="M198" i="1" s="1"/>
  <c r="M195" i="1"/>
  <c r="L95" i="1"/>
  <c r="M95" i="1" s="1"/>
  <c r="L54" i="1"/>
  <c r="M54" i="1" s="1"/>
  <c r="F345" i="1" l="1"/>
  <c r="I345" i="1" l="1"/>
  <c r="H345" i="1" l="1"/>
  <c r="K345" i="1" l="1"/>
  <c r="G345" i="1"/>
  <c r="L345" i="1" l="1"/>
  <c r="J345" i="1" l="1"/>
  <c r="M345" i="1"/>
</calcChain>
</file>

<file path=xl/sharedStrings.xml><?xml version="1.0" encoding="utf-8"?>
<sst xmlns="http://schemas.openxmlformats.org/spreadsheetml/2006/main" count="1014" uniqueCount="34">
  <si>
    <t>REPORTE DE CONCRETO A TERCEROS</t>
  </si>
  <si>
    <t>PLANTA</t>
  </si>
  <si>
    <t>REMISION</t>
  </si>
  <si>
    <t>CANTIDAD</t>
  </si>
  <si>
    <t>RESISTENCIA</t>
  </si>
  <si>
    <t>CLIENTE</t>
  </si>
  <si>
    <t>BOMBEABLE</t>
  </si>
  <si>
    <t>FECHA</t>
  </si>
  <si>
    <t>PRECIO VENTA</t>
  </si>
  <si>
    <t>IMPORTE</t>
  </si>
  <si>
    <t>IVA</t>
  </si>
  <si>
    <t>TOTAL</t>
  </si>
  <si>
    <t>REMISIONADO</t>
  </si>
  <si>
    <t>PRECIO BASE</t>
  </si>
  <si>
    <t>MES DE AGOSTO 2024</t>
  </si>
  <si>
    <t>PC - 01</t>
  </si>
  <si>
    <t>VT - PLANTA</t>
  </si>
  <si>
    <t>2501914N0D</t>
  </si>
  <si>
    <t>PC - 02</t>
  </si>
  <si>
    <t>CONPROCASA</t>
  </si>
  <si>
    <t>2001914N0B</t>
  </si>
  <si>
    <t>1001914N0D</t>
  </si>
  <si>
    <t>PC - 03</t>
  </si>
  <si>
    <t>CONDOCASA</t>
  </si>
  <si>
    <t>2001914N0D</t>
  </si>
  <si>
    <t>AREYA</t>
  </si>
  <si>
    <t>1501914N0D</t>
  </si>
  <si>
    <t>150M514EAD</t>
  </si>
  <si>
    <t>ROBLEDO</t>
  </si>
  <si>
    <t>MR42REV14D</t>
  </si>
  <si>
    <t>2501914R3B</t>
  </si>
  <si>
    <t>100M514EAD</t>
  </si>
  <si>
    <t>LC INFRA</t>
  </si>
  <si>
    <t>3001914N0D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</si>
</sst>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3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1" applyFont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4" fontId="2" fillId="2" borderId="3" xfId="1" applyFont="1" applyFill="1" applyBorder="1" applyAlignment="1">
      <alignment horizontal="center" vertical="center" wrapText="1"/>
    </xf>
    <xf numFmtId="164" fontId="2" fillId="2" borderId="4" xfId="1" applyFont="1" applyFill="1" applyBorder="1" applyAlignment="1">
      <alignment horizontal="center" vertical="center" wrapText="1"/>
    </xf>
    <xf numFmtId="164" fontId="2" fillId="2" borderId="1" xfId="1" applyFont="1" applyFill="1" applyBorder="1" applyAlignment="1">
      <alignment horizontal="center" vertical="center" wrapText="1"/>
    </xf>
    <xf numFmtId="164" fontId="0" fillId="0" borderId="7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Font="1" applyBorder="1"/>
    <xf numFmtId="14" fontId="0" fillId="0" borderId="6" xfId="0" applyNumberFormat="1" applyBorder="1" applyAlignment="1">
      <alignment horizontal="center"/>
    </xf>
    <xf numFmtId="0" fontId="5" fillId="0" borderId="0" xfId="0" applyFont="1" applyAlignment="1">
      <alignment horizontal="center"/>
    </xf>
    <xf numFmtId="1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1" applyFont="1" applyBorder="1" applyAlignment="1">
      <alignment horizontal="center" vertical="center"/>
    </xf>
    <xf numFmtId="164" fontId="0" fillId="0" borderId="11" xfId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6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164" fontId="0" fillId="0" borderId="0" xfId="1" applyFont="1" applyAlignment="1">
      <alignment horizontal="center"/>
    </xf>
    <xf numFmtId="13" fontId="0" fillId="0" borderId="0" xfId="1" applyNumberFormat="1" applyFont="1"/>
    <xf numFmtId="0" fontId="7" fillId="0" borderId="0" xfId="0" applyFont="1" applyAlignment="1">
      <alignment horizontal="center"/>
    </xf>
    <xf numFmtId="0" fontId="0" fillId="0" borderId="9" xfId="0" applyBorder="1" applyAlignment="1">
      <alignment horizontal="center" vertical="center"/>
    </xf>
    <xf numFmtId="164" fontId="0" fillId="0" borderId="12" xfId="1" applyFont="1" applyBorder="1" applyAlignment="1">
      <alignment horizontal="center" vertical="center"/>
    </xf>
    <xf numFmtId="9" fontId="2" fillId="2" borderId="4" xfId="1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0" fillId="3" borderId="10" xfId="0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5" xfId="0" applyBorder="1" applyAlignment="1">
      <alignment horizontal="center" vertical="center"/>
    </xf>
    <xf numFmtId="14" fontId="8" fillId="0" borderId="13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14" fontId="0" fillId="0" borderId="3" xfId="0" applyNumberForma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4" fontId="0" fillId="0" borderId="0" xfId="0" applyNumberFormat="1"/>
    <xf numFmtId="0" fontId="8" fillId="0" borderId="14" xfId="0" applyFont="1" applyBorder="1" applyAlignment="1">
      <alignment horizontal="center" vertical="center"/>
    </xf>
    <xf numFmtId="164" fontId="8" fillId="0" borderId="10" xfId="0" applyNumberFormat="1" applyFont="1" applyBorder="1" applyAlignment="1">
      <alignment horizontal="center" vertical="center"/>
    </xf>
  </cellXfs>
  <cellStyles count="34">
    <cellStyle name="Moneda" xfId="1" builtinId="4"/>
    <cellStyle name="Moneda 2" xfId="2" xr:uid="{00000000-0005-0000-0000-000001000000}"/>
    <cellStyle name="Moneda 2 2" xfId="4" xr:uid="{00000000-0005-0000-0000-000002000000}"/>
    <cellStyle name="Moneda 2 2 2" xfId="8" xr:uid="{00000000-0005-0000-0000-000003000000}"/>
    <cellStyle name="Moneda 2 2 2 2" xfId="16" xr:uid="{00000000-0005-0000-0000-000004000000}"/>
    <cellStyle name="Moneda 2 2 2 2 2" xfId="32" xr:uid="{00000000-0005-0000-0000-000005000000}"/>
    <cellStyle name="Moneda 2 2 2 3" xfId="24" xr:uid="{00000000-0005-0000-0000-000006000000}"/>
    <cellStyle name="Moneda 2 2 3" xfId="12" xr:uid="{00000000-0005-0000-0000-000007000000}"/>
    <cellStyle name="Moneda 2 2 3 2" xfId="28" xr:uid="{00000000-0005-0000-0000-000008000000}"/>
    <cellStyle name="Moneda 2 2 4" xfId="20" xr:uid="{00000000-0005-0000-0000-000009000000}"/>
    <cellStyle name="Moneda 2 3" xfId="6" xr:uid="{00000000-0005-0000-0000-00000A000000}"/>
    <cellStyle name="Moneda 2 3 2" xfId="14" xr:uid="{00000000-0005-0000-0000-00000B000000}"/>
    <cellStyle name="Moneda 2 3 2 2" xfId="30" xr:uid="{00000000-0005-0000-0000-00000C000000}"/>
    <cellStyle name="Moneda 2 3 3" xfId="22" xr:uid="{00000000-0005-0000-0000-00000D000000}"/>
    <cellStyle name="Moneda 2 4" xfId="10" xr:uid="{00000000-0005-0000-0000-00000E000000}"/>
    <cellStyle name="Moneda 2 4 2" xfId="26" xr:uid="{00000000-0005-0000-0000-00000F000000}"/>
    <cellStyle name="Moneda 2 5" xfId="18" xr:uid="{00000000-0005-0000-0000-000010000000}"/>
    <cellStyle name="Moneda 3" xfId="3" xr:uid="{00000000-0005-0000-0000-000011000000}"/>
    <cellStyle name="Moneda 3 2" xfId="7" xr:uid="{00000000-0005-0000-0000-000012000000}"/>
    <cellStyle name="Moneda 3 2 2" xfId="15" xr:uid="{00000000-0005-0000-0000-000013000000}"/>
    <cellStyle name="Moneda 3 2 2 2" xfId="31" xr:uid="{00000000-0005-0000-0000-000014000000}"/>
    <cellStyle name="Moneda 3 2 3" xfId="23" xr:uid="{00000000-0005-0000-0000-000015000000}"/>
    <cellStyle name="Moneda 3 3" xfId="11" xr:uid="{00000000-0005-0000-0000-000016000000}"/>
    <cellStyle name="Moneda 3 3 2" xfId="27" xr:uid="{00000000-0005-0000-0000-000017000000}"/>
    <cellStyle name="Moneda 3 4" xfId="19" xr:uid="{00000000-0005-0000-0000-000018000000}"/>
    <cellStyle name="Moneda 4" xfId="5" xr:uid="{00000000-0005-0000-0000-000019000000}"/>
    <cellStyle name="Moneda 4 2" xfId="13" xr:uid="{00000000-0005-0000-0000-00001A000000}"/>
    <cellStyle name="Moneda 4 2 2" xfId="29" xr:uid="{00000000-0005-0000-0000-00001B000000}"/>
    <cellStyle name="Moneda 4 3" xfId="21" xr:uid="{00000000-0005-0000-0000-00001C000000}"/>
    <cellStyle name="Moneda 5" xfId="9" xr:uid="{00000000-0005-0000-0000-00001D000000}"/>
    <cellStyle name="Moneda 5 2" xfId="25" xr:uid="{00000000-0005-0000-0000-00001E000000}"/>
    <cellStyle name="Moneda 6" xfId="17" xr:uid="{00000000-0005-0000-0000-00001F000000}"/>
    <cellStyle name="Moneda 7" xfId="33" xr:uid="{00000000-0005-0000-0000-000020000000}"/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568601</xdr:colOff>
      <xdr:row>7</xdr:row>
      <xdr:rowOff>40234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49751" cy="12594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O347"/>
  <sheetViews>
    <sheetView showGridLines="0" tabSelected="1" view="pageBreakPreview" topLeftCell="A2" zoomScaleNormal="100" zoomScaleSheetLayoutView="100" workbookViewId="0">
      <pane ySplit="9" topLeftCell="A337" activePane="bottomLeft" state="frozen"/>
      <selection pane="bottomLeft" activeCell="D217" sqref="D217"/>
    </sheetView>
  </sheetViews>
  <sheetFormatPr baseColWidth="10" defaultRowHeight="15" customHeight="1" x14ac:dyDescent="0.2"/>
  <cols>
    <col min="2" max="2" width="12.33203125" customWidth="1"/>
    <col min="4" max="4" width="19.6640625" bestFit="1" customWidth="1"/>
    <col min="5" max="5" width="13.6640625" customWidth="1"/>
    <col min="7" max="7" width="12.33203125" customWidth="1"/>
    <col min="8" max="8" width="14.6640625" bestFit="1" customWidth="1"/>
    <col min="9" max="9" width="14.1640625" customWidth="1"/>
    <col min="10" max="10" width="14.6640625" bestFit="1" customWidth="1"/>
    <col min="11" max="11" width="14.1640625" customWidth="1"/>
    <col min="12" max="12" width="13.5" customWidth="1"/>
    <col min="13" max="13" width="14.1640625" bestFit="1" customWidth="1"/>
    <col min="14" max="14" width="11.5" customWidth="1"/>
    <col min="15" max="15" width="12.1640625" bestFit="1" customWidth="1"/>
  </cols>
  <sheetData>
    <row r="1" spans="1:13" ht="15" hidden="1" customHeight="1" x14ac:dyDescent="0.2">
      <c r="D1" s="21"/>
      <c r="E1" s="1"/>
      <c r="F1" s="21"/>
      <c r="G1" s="21"/>
      <c r="H1" s="4"/>
      <c r="I1" s="4"/>
      <c r="J1" s="4"/>
      <c r="K1" s="4">
        <v>0</v>
      </c>
      <c r="L1" s="4"/>
      <c r="M1" s="4"/>
    </row>
    <row r="2" spans="1:13" ht="21" x14ac:dyDescent="0.25">
      <c r="D2" s="20" t="s">
        <v>14</v>
      </c>
      <c r="E2" s="20"/>
      <c r="F2" s="20"/>
      <c r="G2" s="20"/>
      <c r="H2" s="20"/>
      <c r="I2" s="20"/>
      <c r="J2" s="20"/>
      <c r="K2" s="20"/>
      <c r="L2" s="20"/>
      <c r="M2" s="20"/>
    </row>
    <row r="3" spans="1:13" x14ac:dyDescent="0.2">
      <c r="D3" s="25"/>
      <c r="E3" s="2"/>
      <c r="F3" s="21"/>
      <c r="G3" s="21"/>
      <c r="H3" s="4"/>
      <c r="I3" s="4"/>
      <c r="J3" s="4"/>
      <c r="K3" s="4"/>
      <c r="L3" s="4"/>
      <c r="M3" s="4"/>
    </row>
    <row r="4" spans="1:13" x14ac:dyDescent="0.2">
      <c r="D4" s="21"/>
      <c r="E4" s="2"/>
      <c r="F4" s="21"/>
      <c r="G4" s="21"/>
      <c r="H4" s="4"/>
      <c r="I4" s="4"/>
      <c r="J4" s="4"/>
      <c r="K4" s="4"/>
      <c r="L4" s="4"/>
      <c r="M4" s="4"/>
    </row>
    <row r="5" spans="1:13" x14ac:dyDescent="0.2">
      <c r="D5" s="21"/>
      <c r="E5" s="2"/>
      <c r="F5" s="21"/>
      <c r="G5" s="21"/>
      <c r="H5" s="24"/>
      <c r="I5" s="24"/>
      <c r="J5" s="4"/>
      <c r="K5" s="4"/>
      <c r="L5" s="4"/>
      <c r="M5" s="4"/>
    </row>
    <row r="6" spans="1:13" x14ac:dyDescent="0.2">
      <c r="D6" s="21"/>
      <c r="E6" s="2"/>
      <c r="F6" s="21"/>
      <c r="G6" s="21"/>
      <c r="H6" s="4"/>
      <c r="I6" s="4"/>
      <c r="J6" s="4"/>
      <c r="K6" s="4"/>
      <c r="L6" s="4"/>
      <c r="M6" s="4"/>
    </row>
    <row r="7" spans="1:13" x14ac:dyDescent="0.2">
      <c r="A7" s="32" t="s">
        <v>0</v>
      </c>
      <c r="B7" s="21"/>
      <c r="C7" s="21"/>
      <c r="D7" s="21"/>
      <c r="E7" s="21"/>
      <c r="F7" s="21"/>
      <c r="G7" s="21"/>
      <c r="H7" s="23"/>
      <c r="I7" s="23"/>
      <c r="J7" s="21"/>
      <c r="K7" s="21"/>
    </row>
    <row r="8" spans="1:13" x14ac:dyDescent="0.2">
      <c r="D8" s="21"/>
      <c r="F8" s="21"/>
      <c r="G8" s="21"/>
      <c r="H8" s="4"/>
      <c r="I8" s="4"/>
      <c r="J8" s="4"/>
      <c r="K8" s="4"/>
      <c r="L8" s="4"/>
      <c r="M8" s="4"/>
    </row>
    <row r="9" spans="1:13" ht="16" thickBot="1" x14ac:dyDescent="0.25">
      <c r="A9" s="2"/>
      <c r="B9" s="2"/>
      <c r="D9" s="14"/>
      <c r="E9" s="3"/>
      <c r="F9" s="14"/>
      <c r="G9" s="14"/>
      <c r="H9" s="4"/>
      <c r="I9" s="4"/>
      <c r="J9" s="4"/>
      <c r="K9" s="4"/>
      <c r="L9" s="4"/>
      <c r="M9" s="4"/>
    </row>
    <row r="10" spans="1:13" ht="17" thickBot="1" x14ac:dyDescent="0.25">
      <c r="A10" s="5" t="s">
        <v>1</v>
      </c>
      <c r="B10" s="6" t="s">
        <v>7</v>
      </c>
      <c r="C10" s="6" t="s">
        <v>2</v>
      </c>
      <c r="D10" s="6" t="s">
        <v>5</v>
      </c>
      <c r="E10" s="6" t="s">
        <v>4</v>
      </c>
      <c r="F10" s="6" t="s">
        <v>3</v>
      </c>
      <c r="G10" s="6" t="s">
        <v>6</v>
      </c>
      <c r="H10" s="7" t="s">
        <v>8</v>
      </c>
      <c r="I10" s="7" t="s">
        <v>13</v>
      </c>
      <c r="J10" s="7" t="s">
        <v>9</v>
      </c>
      <c r="K10" s="8" t="s">
        <v>10</v>
      </c>
      <c r="L10" s="28" t="s">
        <v>12</v>
      </c>
      <c r="M10" s="9" t="s">
        <v>11</v>
      </c>
    </row>
    <row r="11" spans="1:13" x14ac:dyDescent="0.2">
      <c r="A11" s="26" t="s">
        <v>15</v>
      </c>
      <c r="B11" s="34">
        <v>45505</v>
      </c>
      <c r="C11" s="19">
        <v>667902</v>
      </c>
      <c r="D11" s="15" t="s">
        <v>16</v>
      </c>
      <c r="E11" s="16" t="s">
        <v>17</v>
      </c>
      <c r="F11" s="16">
        <v>3</v>
      </c>
      <c r="G11" s="16">
        <v>0</v>
      </c>
      <c r="H11" s="17">
        <v>2632</v>
      </c>
      <c r="I11" s="17">
        <v>2632</v>
      </c>
      <c r="J11" s="17">
        <f t="shared" ref="J11:J75" si="0">+H11*F11</f>
        <v>7896</v>
      </c>
      <c r="K11" s="27">
        <v>0</v>
      </c>
      <c r="L11" s="10">
        <f t="shared" ref="L11:L75" si="1">IF(K11&gt;0,0,J11)</f>
        <v>7896</v>
      </c>
      <c r="M11" s="18">
        <f t="shared" ref="M11:M75" si="2">IF(K11=0,0,L11+J11+K11)</f>
        <v>0</v>
      </c>
    </row>
    <row r="12" spans="1:13" x14ac:dyDescent="0.2">
      <c r="A12" s="26" t="s">
        <v>18</v>
      </c>
      <c r="B12" s="34">
        <v>45505</v>
      </c>
      <c r="C12" s="19">
        <v>667903</v>
      </c>
      <c r="D12" s="15" t="s">
        <v>19</v>
      </c>
      <c r="E12" s="16" t="s">
        <v>20</v>
      </c>
      <c r="F12" s="16">
        <v>15</v>
      </c>
      <c r="G12" s="16">
        <v>15</v>
      </c>
      <c r="H12" s="17">
        <f>2027+326</f>
        <v>2353</v>
      </c>
      <c r="I12" s="17">
        <v>2027</v>
      </c>
      <c r="J12" s="17">
        <f t="shared" si="0"/>
        <v>35295</v>
      </c>
      <c r="K12" s="27">
        <f t="shared" ref="K12:K75" si="3">+J12*0.16</f>
        <v>5647.2</v>
      </c>
      <c r="L12" s="10">
        <f t="shared" si="1"/>
        <v>0</v>
      </c>
      <c r="M12" s="18">
        <f t="shared" si="2"/>
        <v>40942.199999999997</v>
      </c>
    </row>
    <row r="13" spans="1:13" x14ac:dyDescent="0.2">
      <c r="A13" s="26" t="s">
        <v>18</v>
      </c>
      <c r="B13" s="34">
        <v>45505</v>
      </c>
      <c r="C13" s="19">
        <v>667905</v>
      </c>
      <c r="D13" s="15" t="s">
        <v>19</v>
      </c>
      <c r="E13" s="16" t="s">
        <v>21</v>
      </c>
      <c r="F13" s="16">
        <v>7</v>
      </c>
      <c r="G13" s="16">
        <v>0</v>
      </c>
      <c r="H13" s="17">
        <v>1896</v>
      </c>
      <c r="I13" s="17">
        <v>1896</v>
      </c>
      <c r="J13" s="17">
        <f t="shared" si="0"/>
        <v>13272</v>
      </c>
      <c r="K13" s="27">
        <f t="shared" si="3"/>
        <v>2123.52</v>
      </c>
      <c r="L13" s="10">
        <f t="shared" si="1"/>
        <v>0</v>
      </c>
      <c r="M13" s="18">
        <f t="shared" si="2"/>
        <v>15395.52</v>
      </c>
    </row>
    <row r="14" spans="1:13" x14ac:dyDescent="0.2">
      <c r="A14" s="26" t="s">
        <v>22</v>
      </c>
      <c r="B14" s="34">
        <v>45505</v>
      </c>
      <c r="C14" s="19">
        <v>667906</v>
      </c>
      <c r="D14" s="15" t="s">
        <v>19</v>
      </c>
      <c r="E14" s="16" t="s">
        <v>20</v>
      </c>
      <c r="F14" s="16">
        <v>10</v>
      </c>
      <c r="G14" s="16">
        <v>10</v>
      </c>
      <c r="H14" s="17">
        <f t="shared" ref="H14:H15" si="4">2027+326</f>
        <v>2353</v>
      </c>
      <c r="I14" s="17">
        <v>2027</v>
      </c>
      <c r="J14" s="17">
        <f t="shared" si="0"/>
        <v>23530</v>
      </c>
      <c r="K14" s="27">
        <f t="shared" si="3"/>
        <v>3764.8</v>
      </c>
      <c r="L14" s="10">
        <f t="shared" si="1"/>
        <v>0</v>
      </c>
      <c r="M14" s="18">
        <f t="shared" si="2"/>
        <v>27294.799999999999</v>
      </c>
    </row>
    <row r="15" spans="1:13" x14ac:dyDescent="0.2">
      <c r="A15" s="26" t="s">
        <v>22</v>
      </c>
      <c r="B15" s="34">
        <v>45505</v>
      </c>
      <c r="C15" s="19">
        <v>667904</v>
      </c>
      <c r="D15" s="15" t="s">
        <v>19</v>
      </c>
      <c r="E15" s="16" t="s">
        <v>20</v>
      </c>
      <c r="F15" s="16">
        <v>4</v>
      </c>
      <c r="G15" s="16">
        <v>4</v>
      </c>
      <c r="H15" s="17">
        <f t="shared" si="4"/>
        <v>2353</v>
      </c>
      <c r="I15" s="17">
        <v>2027</v>
      </c>
      <c r="J15" s="17">
        <f t="shared" si="0"/>
        <v>9412</v>
      </c>
      <c r="K15" s="27">
        <f t="shared" si="3"/>
        <v>1505.92</v>
      </c>
      <c r="L15" s="10">
        <f t="shared" si="1"/>
        <v>0</v>
      </c>
      <c r="M15" s="18">
        <f t="shared" si="2"/>
        <v>10917.92</v>
      </c>
    </row>
    <row r="16" spans="1:13" x14ac:dyDescent="0.2">
      <c r="A16" s="26" t="s">
        <v>22</v>
      </c>
      <c r="B16" s="34">
        <v>45505</v>
      </c>
      <c r="C16" s="19">
        <v>667907</v>
      </c>
      <c r="D16" s="15" t="s">
        <v>23</v>
      </c>
      <c r="E16" s="16" t="s">
        <v>24</v>
      </c>
      <c r="F16" s="16">
        <v>4</v>
      </c>
      <c r="G16" s="16">
        <v>0</v>
      </c>
      <c r="H16" s="17">
        <v>2074</v>
      </c>
      <c r="I16" s="17">
        <v>2074</v>
      </c>
      <c r="J16" s="17">
        <f t="shared" si="0"/>
        <v>8296</v>
      </c>
      <c r="K16" s="27">
        <f t="shared" si="3"/>
        <v>1327.3600000000001</v>
      </c>
      <c r="L16" s="10">
        <f t="shared" si="1"/>
        <v>0</v>
      </c>
      <c r="M16" s="18">
        <f t="shared" si="2"/>
        <v>9623.36</v>
      </c>
    </row>
    <row r="17" spans="1:13" x14ac:dyDescent="0.2">
      <c r="A17" s="26" t="s">
        <v>22</v>
      </c>
      <c r="B17" s="34">
        <v>45505</v>
      </c>
      <c r="C17" s="19">
        <v>667908</v>
      </c>
      <c r="D17" s="15" t="s">
        <v>23</v>
      </c>
      <c r="E17" s="16" t="s">
        <v>24</v>
      </c>
      <c r="F17" s="16">
        <v>4</v>
      </c>
      <c r="G17" s="16">
        <v>0</v>
      </c>
      <c r="H17" s="17">
        <v>2074</v>
      </c>
      <c r="I17" s="17">
        <v>2074</v>
      </c>
      <c r="J17" s="17">
        <f t="shared" si="0"/>
        <v>8296</v>
      </c>
      <c r="K17" s="27">
        <f t="shared" si="3"/>
        <v>1327.3600000000001</v>
      </c>
      <c r="L17" s="10">
        <f t="shared" si="1"/>
        <v>0</v>
      </c>
      <c r="M17" s="18">
        <f t="shared" si="2"/>
        <v>9623.36</v>
      </c>
    </row>
    <row r="18" spans="1:13" x14ac:dyDescent="0.2">
      <c r="A18" s="26" t="s">
        <v>22</v>
      </c>
      <c r="B18" s="34">
        <v>45505</v>
      </c>
      <c r="C18" s="19">
        <v>667909</v>
      </c>
      <c r="D18" s="15" t="s">
        <v>23</v>
      </c>
      <c r="E18" s="16" t="s">
        <v>24</v>
      </c>
      <c r="F18" s="16">
        <v>4</v>
      </c>
      <c r="G18" s="16">
        <v>0</v>
      </c>
      <c r="H18" s="17">
        <v>2074</v>
      </c>
      <c r="I18" s="17">
        <v>2074</v>
      </c>
      <c r="J18" s="17">
        <f t="shared" si="0"/>
        <v>8296</v>
      </c>
      <c r="K18" s="27">
        <f t="shared" si="3"/>
        <v>1327.3600000000001</v>
      </c>
      <c r="L18" s="10">
        <f t="shared" si="1"/>
        <v>0</v>
      </c>
      <c r="M18" s="18">
        <f t="shared" si="2"/>
        <v>9623.36</v>
      </c>
    </row>
    <row r="19" spans="1:13" x14ac:dyDescent="0.2">
      <c r="A19" s="26" t="s">
        <v>22</v>
      </c>
      <c r="B19" s="34">
        <v>45505</v>
      </c>
      <c r="C19" s="19">
        <v>667913</v>
      </c>
      <c r="D19" s="15" t="s">
        <v>25</v>
      </c>
      <c r="E19" s="16" t="s">
        <v>26</v>
      </c>
      <c r="F19" s="16">
        <v>5</v>
      </c>
      <c r="G19" s="16">
        <v>0</v>
      </c>
      <c r="H19" s="17">
        <v>2000</v>
      </c>
      <c r="I19" s="17">
        <v>2000</v>
      </c>
      <c r="J19" s="17">
        <f t="shared" si="0"/>
        <v>10000</v>
      </c>
      <c r="K19" s="27">
        <f t="shared" si="3"/>
        <v>1600</v>
      </c>
      <c r="L19" s="10">
        <f t="shared" si="1"/>
        <v>0</v>
      </c>
      <c r="M19" s="18">
        <f t="shared" si="2"/>
        <v>11600</v>
      </c>
    </row>
    <row r="20" spans="1:13" x14ac:dyDescent="0.2">
      <c r="A20" s="26" t="s">
        <v>22</v>
      </c>
      <c r="B20" s="34">
        <v>45505</v>
      </c>
      <c r="C20" s="19">
        <v>667911</v>
      </c>
      <c r="D20" s="15" t="s">
        <v>25</v>
      </c>
      <c r="E20" s="16" t="s">
        <v>24</v>
      </c>
      <c r="F20" s="16">
        <v>6</v>
      </c>
      <c r="G20" s="16">
        <v>0</v>
      </c>
      <c r="H20" s="17">
        <v>2074</v>
      </c>
      <c r="I20" s="17">
        <v>2074</v>
      </c>
      <c r="J20" s="17">
        <f t="shared" si="0"/>
        <v>12444</v>
      </c>
      <c r="K20" s="27">
        <f t="shared" si="3"/>
        <v>1991.04</v>
      </c>
      <c r="L20" s="10">
        <f t="shared" si="1"/>
        <v>0</v>
      </c>
      <c r="M20" s="18">
        <f t="shared" si="2"/>
        <v>14435.04</v>
      </c>
    </row>
    <row r="21" spans="1:13" x14ac:dyDescent="0.2">
      <c r="A21" s="26" t="s">
        <v>22</v>
      </c>
      <c r="B21" s="34">
        <v>45505</v>
      </c>
      <c r="C21" s="19">
        <v>667912</v>
      </c>
      <c r="D21" s="15" t="s">
        <v>25</v>
      </c>
      <c r="E21" s="16" t="s">
        <v>26</v>
      </c>
      <c r="F21" s="16">
        <v>4</v>
      </c>
      <c r="G21" s="16">
        <v>0</v>
      </c>
      <c r="H21" s="17">
        <v>2000</v>
      </c>
      <c r="I21" s="17">
        <v>2000</v>
      </c>
      <c r="J21" s="17">
        <f t="shared" si="0"/>
        <v>8000</v>
      </c>
      <c r="K21" s="27">
        <f t="shared" si="3"/>
        <v>1280</v>
      </c>
      <c r="L21" s="10">
        <f t="shared" si="1"/>
        <v>0</v>
      </c>
      <c r="M21" s="18">
        <f t="shared" si="2"/>
        <v>9280</v>
      </c>
    </row>
    <row r="22" spans="1:13" x14ac:dyDescent="0.2">
      <c r="A22" s="26" t="s">
        <v>22</v>
      </c>
      <c r="B22" s="34">
        <v>45505</v>
      </c>
      <c r="C22" s="19">
        <v>667910</v>
      </c>
      <c r="D22" s="15" t="s">
        <v>16</v>
      </c>
      <c r="E22" s="16" t="s">
        <v>17</v>
      </c>
      <c r="F22" s="16">
        <v>4</v>
      </c>
      <c r="G22" s="16">
        <v>0</v>
      </c>
      <c r="H22" s="17">
        <v>2632</v>
      </c>
      <c r="I22" s="17">
        <v>2632</v>
      </c>
      <c r="J22" s="17">
        <f t="shared" si="0"/>
        <v>10528</v>
      </c>
      <c r="K22" s="27">
        <v>0</v>
      </c>
      <c r="L22" s="10">
        <f t="shared" si="1"/>
        <v>10528</v>
      </c>
      <c r="M22" s="18">
        <f t="shared" si="2"/>
        <v>0</v>
      </c>
    </row>
    <row r="23" spans="1:13" x14ac:dyDescent="0.2">
      <c r="A23" s="26" t="s">
        <v>15</v>
      </c>
      <c r="B23" s="34">
        <v>45506</v>
      </c>
      <c r="C23" s="19">
        <v>667985</v>
      </c>
      <c r="D23" s="15" t="s">
        <v>16</v>
      </c>
      <c r="E23" s="16" t="s">
        <v>24</v>
      </c>
      <c r="F23" s="16">
        <v>13</v>
      </c>
      <c r="G23" s="16">
        <v>0</v>
      </c>
      <c r="H23" s="17">
        <v>2195</v>
      </c>
      <c r="I23" s="17">
        <v>2074</v>
      </c>
      <c r="J23" s="17">
        <f t="shared" si="0"/>
        <v>28535</v>
      </c>
      <c r="K23" s="27">
        <f t="shared" si="3"/>
        <v>4565.6000000000004</v>
      </c>
      <c r="L23" s="10">
        <f t="shared" si="1"/>
        <v>0</v>
      </c>
      <c r="M23" s="18">
        <f t="shared" si="2"/>
        <v>33100.6</v>
      </c>
    </row>
    <row r="24" spans="1:13" x14ac:dyDescent="0.2">
      <c r="A24" s="26" t="s">
        <v>15</v>
      </c>
      <c r="B24" s="34">
        <v>45506</v>
      </c>
      <c r="C24" s="19">
        <v>667985</v>
      </c>
      <c r="D24" s="15" t="s">
        <v>16</v>
      </c>
      <c r="E24" s="16" t="s">
        <v>17</v>
      </c>
      <c r="F24" s="16">
        <v>32</v>
      </c>
      <c r="G24" s="16">
        <v>0</v>
      </c>
      <c r="H24" s="17">
        <v>2395</v>
      </c>
      <c r="I24" s="17">
        <v>2264</v>
      </c>
      <c r="J24" s="17">
        <f t="shared" si="0"/>
        <v>76640</v>
      </c>
      <c r="K24" s="27">
        <f t="shared" si="3"/>
        <v>12262.4</v>
      </c>
      <c r="L24" s="10">
        <f t="shared" si="1"/>
        <v>0</v>
      </c>
      <c r="M24" s="18">
        <f t="shared" si="2"/>
        <v>88902.399999999994</v>
      </c>
    </row>
    <row r="25" spans="1:13" x14ac:dyDescent="0.2">
      <c r="A25" s="26" t="s">
        <v>15</v>
      </c>
      <c r="B25" s="34">
        <v>45506</v>
      </c>
      <c r="C25" s="19">
        <v>667986</v>
      </c>
      <c r="D25" s="15" t="s">
        <v>16</v>
      </c>
      <c r="E25" s="16" t="s">
        <v>24</v>
      </c>
      <c r="F25" s="16">
        <v>3</v>
      </c>
      <c r="G25" s="16">
        <v>0</v>
      </c>
      <c r="H25" s="17">
        <v>2195</v>
      </c>
      <c r="I25" s="17">
        <v>2074</v>
      </c>
      <c r="J25" s="17">
        <f t="shared" si="0"/>
        <v>6585</v>
      </c>
      <c r="K25" s="27">
        <f t="shared" si="3"/>
        <v>1053.5999999999999</v>
      </c>
      <c r="L25" s="10">
        <f t="shared" si="1"/>
        <v>0</v>
      </c>
      <c r="M25" s="18">
        <f t="shared" si="2"/>
        <v>7638.6</v>
      </c>
    </row>
    <row r="26" spans="1:13" x14ac:dyDescent="0.2">
      <c r="A26" s="26" t="s">
        <v>15</v>
      </c>
      <c r="B26" s="34">
        <v>45506</v>
      </c>
      <c r="C26" s="19">
        <v>667987</v>
      </c>
      <c r="D26" s="15" t="s">
        <v>16</v>
      </c>
      <c r="E26" s="16" t="s">
        <v>26</v>
      </c>
      <c r="F26" s="16">
        <v>4</v>
      </c>
      <c r="G26" s="16">
        <v>0</v>
      </c>
      <c r="H26" s="17">
        <v>2000</v>
      </c>
      <c r="I26" s="17">
        <v>2000</v>
      </c>
      <c r="J26" s="17">
        <f t="shared" si="0"/>
        <v>8000</v>
      </c>
      <c r="K26" s="27">
        <f t="shared" si="3"/>
        <v>1280</v>
      </c>
      <c r="L26" s="10">
        <f t="shared" si="1"/>
        <v>0</v>
      </c>
      <c r="M26" s="18">
        <f t="shared" si="2"/>
        <v>9280</v>
      </c>
    </row>
    <row r="27" spans="1:13" x14ac:dyDescent="0.2">
      <c r="A27" s="26" t="s">
        <v>15</v>
      </c>
      <c r="B27" s="34">
        <v>45506</v>
      </c>
      <c r="C27" s="19">
        <v>667988</v>
      </c>
      <c r="D27" s="15" t="s">
        <v>25</v>
      </c>
      <c r="E27" s="16" t="s">
        <v>17</v>
      </c>
      <c r="F27" s="16">
        <v>7</v>
      </c>
      <c r="G27" s="16">
        <v>0</v>
      </c>
      <c r="H27" s="17">
        <f>2264+145</f>
        <v>2409</v>
      </c>
      <c r="I27" s="17">
        <v>2264</v>
      </c>
      <c r="J27" s="17">
        <f t="shared" si="0"/>
        <v>16863</v>
      </c>
      <c r="K27" s="27">
        <f t="shared" si="3"/>
        <v>2698.08</v>
      </c>
      <c r="L27" s="10">
        <f t="shared" si="1"/>
        <v>0</v>
      </c>
      <c r="M27" s="18">
        <f t="shared" si="2"/>
        <v>19561.080000000002</v>
      </c>
    </row>
    <row r="28" spans="1:13" x14ac:dyDescent="0.2">
      <c r="A28" s="33" t="s">
        <v>18</v>
      </c>
      <c r="B28" s="34">
        <v>45506</v>
      </c>
      <c r="C28" s="19">
        <v>667992</v>
      </c>
      <c r="D28" s="15" t="s">
        <v>23</v>
      </c>
      <c r="E28" s="16" t="s">
        <v>21</v>
      </c>
      <c r="F28" s="16">
        <v>14</v>
      </c>
      <c r="G28" s="16">
        <v>0</v>
      </c>
      <c r="H28" s="17">
        <v>1940</v>
      </c>
      <c r="I28" s="17">
        <v>1940</v>
      </c>
      <c r="J28" s="17">
        <f t="shared" si="0"/>
        <v>27160</v>
      </c>
      <c r="K28" s="27">
        <f t="shared" si="3"/>
        <v>4345.6000000000004</v>
      </c>
      <c r="L28" s="10">
        <f t="shared" si="1"/>
        <v>0</v>
      </c>
      <c r="M28" s="18">
        <f t="shared" si="2"/>
        <v>31505.599999999999</v>
      </c>
    </row>
    <row r="29" spans="1:13" x14ac:dyDescent="0.2">
      <c r="A29" s="33" t="s">
        <v>18</v>
      </c>
      <c r="B29" s="34">
        <v>45506</v>
      </c>
      <c r="C29" s="19">
        <v>667993</v>
      </c>
      <c r="D29" s="15" t="s">
        <v>23</v>
      </c>
      <c r="E29" s="16" t="s">
        <v>24</v>
      </c>
      <c r="F29" s="16">
        <v>7</v>
      </c>
      <c r="G29" s="16">
        <v>0</v>
      </c>
      <c r="H29" s="17">
        <v>2074</v>
      </c>
      <c r="I29" s="17">
        <v>2074</v>
      </c>
      <c r="J29" s="17">
        <f t="shared" si="0"/>
        <v>14518</v>
      </c>
      <c r="K29" s="27">
        <f t="shared" si="3"/>
        <v>2322.88</v>
      </c>
      <c r="L29" s="10">
        <f t="shared" si="1"/>
        <v>0</v>
      </c>
      <c r="M29" s="18">
        <f t="shared" si="2"/>
        <v>16840.88</v>
      </c>
    </row>
    <row r="30" spans="1:13" x14ac:dyDescent="0.2">
      <c r="A30" s="33" t="s">
        <v>22</v>
      </c>
      <c r="B30" s="34">
        <v>45506</v>
      </c>
      <c r="C30" s="19">
        <v>667994</v>
      </c>
      <c r="D30" s="15" t="s">
        <v>25</v>
      </c>
      <c r="E30" s="16" t="s">
        <v>27</v>
      </c>
      <c r="F30" s="16">
        <v>4</v>
      </c>
      <c r="G30" s="16">
        <v>0</v>
      </c>
      <c r="H30" s="17">
        <v>2506</v>
      </c>
      <c r="I30" s="17">
        <v>2506</v>
      </c>
      <c r="J30" s="17">
        <f t="shared" si="0"/>
        <v>10024</v>
      </c>
      <c r="K30" s="27">
        <f t="shared" si="3"/>
        <v>1603.8400000000001</v>
      </c>
      <c r="L30" s="10">
        <f t="shared" si="1"/>
        <v>0</v>
      </c>
      <c r="M30" s="18">
        <f t="shared" si="2"/>
        <v>11627.84</v>
      </c>
    </row>
    <row r="31" spans="1:13" x14ac:dyDescent="0.2">
      <c r="A31" s="33" t="s">
        <v>18</v>
      </c>
      <c r="B31" s="34">
        <v>45506</v>
      </c>
      <c r="C31" s="19">
        <v>667996</v>
      </c>
      <c r="D31" s="15" t="s">
        <v>25</v>
      </c>
      <c r="E31" s="16" t="s">
        <v>26</v>
      </c>
      <c r="F31" s="16">
        <v>4</v>
      </c>
      <c r="G31" s="16">
        <v>0</v>
      </c>
      <c r="H31" s="17">
        <v>2000</v>
      </c>
      <c r="I31" s="17">
        <v>2000</v>
      </c>
      <c r="J31" s="17">
        <f t="shared" si="0"/>
        <v>8000</v>
      </c>
      <c r="K31" s="27">
        <f t="shared" si="3"/>
        <v>1280</v>
      </c>
      <c r="L31" s="10">
        <f t="shared" si="1"/>
        <v>0</v>
      </c>
      <c r="M31" s="18">
        <f t="shared" si="2"/>
        <v>9280</v>
      </c>
    </row>
    <row r="32" spans="1:13" x14ac:dyDescent="0.2">
      <c r="A32" s="33" t="s">
        <v>18</v>
      </c>
      <c r="B32" s="34">
        <v>45506</v>
      </c>
      <c r="C32" s="19">
        <v>667995</v>
      </c>
      <c r="D32" s="15" t="s">
        <v>25</v>
      </c>
      <c r="E32" s="16" t="s">
        <v>24</v>
      </c>
      <c r="F32" s="16">
        <v>5</v>
      </c>
      <c r="G32" s="16">
        <v>0</v>
      </c>
      <c r="H32" s="17">
        <v>2074</v>
      </c>
      <c r="I32" s="17">
        <v>2074</v>
      </c>
      <c r="J32" s="17">
        <f t="shared" si="0"/>
        <v>10370</v>
      </c>
      <c r="K32" s="27">
        <f t="shared" si="3"/>
        <v>1659.2</v>
      </c>
      <c r="L32" s="10">
        <f t="shared" si="1"/>
        <v>0</v>
      </c>
      <c r="M32" s="18">
        <f t="shared" si="2"/>
        <v>12029.2</v>
      </c>
    </row>
    <row r="33" spans="1:15" x14ac:dyDescent="0.2">
      <c r="A33" s="33" t="s">
        <v>18</v>
      </c>
      <c r="B33" s="34">
        <v>45506</v>
      </c>
      <c r="C33" s="19">
        <v>668004</v>
      </c>
      <c r="D33" s="15" t="s">
        <v>19</v>
      </c>
      <c r="E33" s="16" t="s">
        <v>24</v>
      </c>
      <c r="F33" s="16">
        <v>9</v>
      </c>
      <c r="G33" s="16">
        <v>0</v>
      </c>
      <c r="H33" s="17">
        <v>2027</v>
      </c>
      <c r="I33" s="17">
        <v>2027</v>
      </c>
      <c r="J33" s="17">
        <f t="shared" si="0"/>
        <v>18243</v>
      </c>
      <c r="K33" s="27">
        <f t="shared" si="3"/>
        <v>2918.88</v>
      </c>
      <c r="L33" s="10">
        <f t="shared" si="1"/>
        <v>0</v>
      </c>
      <c r="M33" s="18">
        <f t="shared" si="2"/>
        <v>21161.88</v>
      </c>
    </row>
    <row r="34" spans="1:15" x14ac:dyDescent="0.2">
      <c r="A34" s="33" t="s">
        <v>18</v>
      </c>
      <c r="B34" s="34">
        <v>45506</v>
      </c>
      <c r="C34" s="19">
        <v>668003</v>
      </c>
      <c r="D34" s="15" t="s">
        <v>19</v>
      </c>
      <c r="E34" s="16" t="s">
        <v>24</v>
      </c>
      <c r="F34" s="16">
        <v>15</v>
      </c>
      <c r="G34" s="16">
        <v>0</v>
      </c>
      <c r="H34" s="17">
        <v>2027</v>
      </c>
      <c r="I34" s="17">
        <v>2027</v>
      </c>
      <c r="J34" s="17">
        <f t="shared" si="0"/>
        <v>30405</v>
      </c>
      <c r="K34" s="27">
        <f t="shared" si="3"/>
        <v>4864.8</v>
      </c>
      <c r="L34" s="10">
        <f t="shared" si="1"/>
        <v>0</v>
      </c>
      <c r="M34" s="18">
        <f t="shared" si="2"/>
        <v>35269.800000000003</v>
      </c>
    </row>
    <row r="35" spans="1:15" x14ac:dyDescent="0.2">
      <c r="A35" s="33" t="s">
        <v>18</v>
      </c>
      <c r="B35" s="34">
        <v>45506</v>
      </c>
      <c r="C35" s="19">
        <v>668002</v>
      </c>
      <c r="D35" s="15" t="s">
        <v>19</v>
      </c>
      <c r="E35" s="16" t="s">
        <v>20</v>
      </c>
      <c r="F35" s="16">
        <v>11.5</v>
      </c>
      <c r="G35" s="16">
        <v>11.5</v>
      </c>
      <c r="H35" s="17">
        <f>2027+326</f>
        <v>2353</v>
      </c>
      <c r="I35" s="17">
        <v>2027</v>
      </c>
      <c r="J35" s="17">
        <f t="shared" si="0"/>
        <v>27059.5</v>
      </c>
      <c r="K35" s="27">
        <f t="shared" si="3"/>
        <v>4329.5200000000004</v>
      </c>
      <c r="L35" s="10">
        <f t="shared" si="1"/>
        <v>0</v>
      </c>
      <c r="M35" s="18">
        <f t="shared" si="2"/>
        <v>31389.02</v>
      </c>
    </row>
    <row r="36" spans="1:15" x14ac:dyDescent="0.2">
      <c r="A36" s="33" t="s">
        <v>22</v>
      </c>
      <c r="B36" s="34">
        <v>45506</v>
      </c>
      <c r="C36" s="19">
        <v>667997</v>
      </c>
      <c r="D36" s="15" t="s">
        <v>19</v>
      </c>
      <c r="E36" s="16" t="s">
        <v>21</v>
      </c>
      <c r="F36" s="16">
        <v>4</v>
      </c>
      <c r="G36" s="16">
        <v>0</v>
      </c>
      <c r="H36" s="17">
        <v>1896</v>
      </c>
      <c r="I36" s="17">
        <v>1896</v>
      </c>
      <c r="J36" s="17">
        <f t="shared" si="0"/>
        <v>7584</v>
      </c>
      <c r="K36" s="27">
        <f t="shared" si="3"/>
        <v>1213.44</v>
      </c>
      <c r="L36" s="10">
        <f t="shared" si="1"/>
        <v>0</v>
      </c>
      <c r="M36" s="18">
        <f t="shared" si="2"/>
        <v>8797.44</v>
      </c>
      <c r="O36" s="41"/>
    </row>
    <row r="37" spans="1:15" x14ac:dyDescent="0.2">
      <c r="A37" s="33" t="s">
        <v>22</v>
      </c>
      <c r="B37" s="34">
        <v>45506</v>
      </c>
      <c r="C37" s="19">
        <v>668001</v>
      </c>
      <c r="D37" s="15" t="s">
        <v>19</v>
      </c>
      <c r="E37" s="16" t="s">
        <v>26</v>
      </c>
      <c r="F37" s="16">
        <v>5</v>
      </c>
      <c r="G37" s="16">
        <v>0</v>
      </c>
      <c r="H37" s="17">
        <v>1954</v>
      </c>
      <c r="I37" s="17">
        <v>1954</v>
      </c>
      <c r="J37" s="17">
        <f t="shared" si="0"/>
        <v>9770</v>
      </c>
      <c r="K37" s="27">
        <f t="shared" si="3"/>
        <v>1563.2</v>
      </c>
      <c r="L37" s="10">
        <f t="shared" si="1"/>
        <v>0</v>
      </c>
      <c r="M37" s="18">
        <f t="shared" si="2"/>
        <v>11333.2</v>
      </c>
      <c r="O37" s="41"/>
    </row>
    <row r="38" spans="1:15" x14ac:dyDescent="0.2">
      <c r="A38" s="33" t="s">
        <v>22</v>
      </c>
      <c r="B38" s="34">
        <v>45506</v>
      </c>
      <c r="C38" s="19">
        <v>668000</v>
      </c>
      <c r="D38" s="15" t="s">
        <v>19</v>
      </c>
      <c r="E38" s="16" t="s">
        <v>26</v>
      </c>
      <c r="F38" s="16">
        <v>5</v>
      </c>
      <c r="G38" s="16">
        <v>0</v>
      </c>
      <c r="H38" s="17">
        <v>1954</v>
      </c>
      <c r="I38" s="17">
        <v>1954</v>
      </c>
      <c r="J38" s="17">
        <f t="shared" si="0"/>
        <v>9770</v>
      </c>
      <c r="K38" s="27">
        <f t="shared" si="3"/>
        <v>1563.2</v>
      </c>
      <c r="L38" s="10">
        <f t="shared" si="1"/>
        <v>0</v>
      </c>
      <c r="M38" s="18">
        <f t="shared" si="2"/>
        <v>11333.2</v>
      </c>
      <c r="O38" s="41"/>
    </row>
    <row r="39" spans="1:15" x14ac:dyDescent="0.2">
      <c r="A39" s="33" t="s">
        <v>22</v>
      </c>
      <c r="B39" s="34">
        <v>45506</v>
      </c>
      <c r="C39" s="16">
        <v>667998</v>
      </c>
      <c r="D39" s="15" t="s">
        <v>19</v>
      </c>
      <c r="E39" s="16" t="s">
        <v>24</v>
      </c>
      <c r="F39" s="16">
        <v>6</v>
      </c>
      <c r="G39" s="16">
        <v>0</v>
      </c>
      <c r="H39" s="17">
        <v>2027</v>
      </c>
      <c r="I39" s="17">
        <v>2027</v>
      </c>
      <c r="J39" s="17">
        <f t="shared" si="0"/>
        <v>12162</v>
      </c>
      <c r="K39" s="27">
        <f t="shared" si="3"/>
        <v>1945.92</v>
      </c>
      <c r="L39" s="10">
        <f t="shared" si="1"/>
        <v>0</v>
      </c>
      <c r="M39" s="18">
        <f t="shared" si="2"/>
        <v>14107.92</v>
      </c>
      <c r="O39" s="41"/>
    </row>
    <row r="40" spans="1:15" x14ac:dyDescent="0.2">
      <c r="A40" s="33" t="s">
        <v>22</v>
      </c>
      <c r="B40" s="34">
        <v>45506</v>
      </c>
      <c r="C40" s="16">
        <v>667999</v>
      </c>
      <c r="D40" s="15" t="s">
        <v>19</v>
      </c>
      <c r="E40" s="16" t="s">
        <v>20</v>
      </c>
      <c r="F40" s="16">
        <v>12.5</v>
      </c>
      <c r="G40" s="16">
        <v>12.5</v>
      </c>
      <c r="H40" s="17">
        <f>2027+326</f>
        <v>2353</v>
      </c>
      <c r="I40" s="17">
        <v>2027</v>
      </c>
      <c r="J40" s="17">
        <f t="shared" si="0"/>
        <v>29412.5</v>
      </c>
      <c r="K40" s="27">
        <f t="shared" si="3"/>
        <v>4706</v>
      </c>
      <c r="L40" s="10">
        <f t="shared" si="1"/>
        <v>0</v>
      </c>
      <c r="M40" s="18">
        <f t="shared" si="2"/>
        <v>34118.5</v>
      </c>
    </row>
    <row r="41" spans="1:15" x14ac:dyDescent="0.2">
      <c r="A41" s="26" t="s">
        <v>18</v>
      </c>
      <c r="B41" s="34">
        <v>45506</v>
      </c>
      <c r="C41" s="19">
        <v>668007</v>
      </c>
      <c r="D41" s="15" t="s">
        <v>28</v>
      </c>
      <c r="E41" s="16" t="s">
        <v>17</v>
      </c>
      <c r="F41" s="16">
        <v>14</v>
      </c>
      <c r="G41" s="16">
        <v>0</v>
      </c>
      <c r="H41" s="17">
        <v>2264</v>
      </c>
      <c r="I41" s="17">
        <v>2264</v>
      </c>
      <c r="J41" s="17">
        <f t="shared" si="0"/>
        <v>31696</v>
      </c>
      <c r="K41" s="27">
        <f t="shared" si="3"/>
        <v>5071.3599999999997</v>
      </c>
      <c r="L41" s="10">
        <f t="shared" si="1"/>
        <v>0</v>
      </c>
      <c r="M41" s="18">
        <f t="shared" si="2"/>
        <v>36767.360000000001</v>
      </c>
    </row>
    <row r="42" spans="1:15" x14ac:dyDescent="0.2">
      <c r="A42" s="26" t="s">
        <v>15</v>
      </c>
      <c r="B42" s="34">
        <v>45507</v>
      </c>
      <c r="C42" s="19">
        <v>667991</v>
      </c>
      <c r="D42" s="15" t="s">
        <v>16</v>
      </c>
      <c r="E42" s="16" t="s">
        <v>24</v>
      </c>
      <c r="F42" s="16">
        <v>4.5</v>
      </c>
      <c r="G42" s="16">
        <v>0</v>
      </c>
      <c r="H42" s="17">
        <v>2412</v>
      </c>
      <c r="I42" s="17">
        <v>2412</v>
      </c>
      <c r="J42" s="17">
        <f t="shared" si="0"/>
        <v>10854</v>
      </c>
      <c r="K42" s="27">
        <v>0</v>
      </c>
      <c r="L42" s="10">
        <f t="shared" si="1"/>
        <v>10854</v>
      </c>
      <c r="M42" s="18">
        <f t="shared" si="2"/>
        <v>0</v>
      </c>
    </row>
    <row r="43" spans="1:15" x14ac:dyDescent="0.2">
      <c r="A43" s="26" t="s">
        <v>15</v>
      </c>
      <c r="B43" s="34">
        <v>45507</v>
      </c>
      <c r="C43" s="19">
        <v>667990</v>
      </c>
      <c r="D43" s="15" t="s">
        <v>16</v>
      </c>
      <c r="E43" s="16" t="s">
        <v>24</v>
      </c>
      <c r="F43" s="16">
        <v>8</v>
      </c>
      <c r="G43" s="16">
        <v>0</v>
      </c>
      <c r="H43" s="17">
        <v>2412</v>
      </c>
      <c r="I43" s="17">
        <v>2412</v>
      </c>
      <c r="J43" s="17">
        <f t="shared" si="0"/>
        <v>19296</v>
      </c>
      <c r="K43" s="27">
        <v>0</v>
      </c>
      <c r="L43" s="10">
        <f t="shared" si="1"/>
        <v>19296</v>
      </c>
      <c r="M43" s="18">
        <f t="shared" si="2"/>
        <v>0</v>
      </c>
    </row>
    <row r="44" spans="1:15" x14ac:dyDescent="0.2">
      <c r="A44" s="26" t="s">
        <v>15</v>
      </c>
      <c r="B44" s="34">
        <v>45507</v>
      </c>
      <c r="C44" s="19">
        <v>667989</v>
      </c>
      <c r="D44" s="15" t="s">
        <v>16</v>
      </c>
      <c r="E44" s="16" t="s">
        <v>17</v>
      </c>
      <c r="F44" s="16">
        <v>13.5</v>
      </c>
      <c r="G44" s="16">
        <v>0</v>
      </c>
      <c r="H44" s="17">
        <v>2632</v>
      </c>
      <c r="I44" s="17">
        <v>2632</v>
      </c>
      <c r="J44" s="17">
        <f t="shared" si="0"/>
        <v>35532</v>
      </c>
      <c r="K44" s="27">
        <v>0</v>
      </c>
      <c r="L44" s="10">
        <f t="shared" si="1"/>
        <v>35532</v>
      </c>
      <c r="M44" s="18">
        <f t="shared" si="2"/>
        <v>0</v>
      </c>
    </row>
    <row r="45" spans="1:15" x14ac:dyDescent="0.2">
      <c r="A45" s="26" t="s">
        <v>22</v>
      </c>
      <c r="B45" s="34">
        <v>45507</v>
      </c>
      <c r="C45" s="19">
        <v>668008</v>
      </c>
      <c r="D45" s="15" t="s">
        <v>23</v>
      </c>
      <c r="E45" s="16" t="s">
        <v>24</v>
      </c>
      <c r="F45" s="16">
        <v>14</v>
      </c>
      <c r="G45" s="16">
        <v>0</v>
      </c>
      <c r="H45" s="17">
        <v>2074</v>
      </c>
      <c r="I45" s="17">
        <v>2074</v>
      </c>
      <c r="J45" s="17">
        <f t="shared" si="0"/>
        <v>29036</v>
      </c>
      <c r="K45" s="27">
        <f t="shared" si="3"/>
        <v>4645.76</v>
      </c>
      <c r="L45" s="10">
        <f t="shared" si="1"/>
        <v>0</v>
      </c>
      <c r="M45" s="18">
        <f t="shared" si="2"/>
        <v>33681.760000000002</v>
      </c>
    </row>
    <row r="46" spans="1:15" x14ac:dyDescent="0.2">
      <c r="A46" s="26" t="s">
        <v>22</v>
      </c>
      <c r="B46" s="34">
        <v>45507</v>
      </c>
      <c r="C46" s="19">
        <v>668009</v>
      </c>
      <c r="D46" s="15" t="s">
        <v>23</v>
      </c>
      <c r="E46" s="16" t="s">
        <v>24</v>
      </c>
      <c r="F46" s="16">
        <v>4</v>
      </c>
      <c r="G46" s="16">
        <v>0</v>
      </c>
      <c r="H46" s="17">
        <v>2074</v>
      </c>
      <c r="I46" s="17">
        <v>2074</v>
      </c>
      <c r="J46" s="17">
        <f t="shared" si="0"/>
        <v>8296</v>
      </c>
      <c r="K46" s="27">
        <f t="shared" si="3"/>
        <v>1327.3600000000001</v>
      </c>
      <c r="L46" s="10">
        <f t="shared" si="1"/>
        <v>0</v>
      </c>
      <c r="M46" s="18">
        <f t="shared" si="2"/>
        <v>9623.36</v>
      </c>
    </row>
    <row r="47" spans="1:15" x14ac:dyDescent="0.2">
      <c r="A47" s="26" t="s">
        <v>15</v>
      </c>
      <c r="B47" s="34">
        <v>45509</v>
      </c>
      <c r="C47" s="19">
        <v>668053</v>
      </c>
      <c r="D47" s="15" t="s">
        <v>16</v>
      </c>
      <c r="E47" s="16" t="s">
        <v>17</v>
      </c>
      <c r="F47" s="16">
        <v>4.5</v>
      </c>
      <c r="G47" s="16">
        <v>0</v>
      </c>
      <c r="H47" s="17">
        <v>2632</v>
      </c>
      <c r="I47" s="17">
        <v>2632</v>
      </c>
      <c r="J47" s="17">
        <f t="shared" si="0"/>
        <v>11844</v>
      </c>
      <c r="K47" s="27">
        <v>0</v>
      </c>
      <c r="L47" s="10">
        <f t="shared" si="1"/>
        <v>11844</v>
      </c>
      <c r="M47" s="18">
        <f t="shared" si="2"/>
        <v>0</v>
      </c>
    </row>
    <row r="48" spans="1:15" x14ac:dyDescent="0.2">
      <c r="A48" s="26" t="s">
        <v>15</v>
      </c>
      <c r="B48" s="34">
        <v>45509</v>
      </c>
      <c r="C48" s="16">
        <v>668054</v>
      </c>
      <c r="D48" s="15" t="s">
        <v>16</v>
      </c>
      <c r="E48" s="16" t="s">
        <v>29</v>
      </c>
      <c r="F48" s="16">
        <v>14</v>
      </c>
      <c r="G48" s="16">
        <v>0</v>
      </c>
      <c r="H48" s="17">
        <v>2442</v>
      </c>
      <c r="I48" s="17">
        <v>2307</v>
      </c>
      <c r="J48" s="17">
        <f t="shared" si="0"/>
        <v>34188</v>
      </c>
      <c r="K48" s="27">
        <f t="shared" si="3"/>
        <v>5470.08</v>
      </c>
      <c r="L48" s="10">
        <f t="shared" si="1"/>
        <v>0</v>
      </c>
      <c r="M48" s="18">
        <f t="shared" si="2"/>
        <v>39658.080000000002</v>
      </c>
      <c r="O48" s="41"/>
    </row>
    <row r="49" spans="1:13" x14ac:dyDescent="0.2">
      <c r="A49" s="26" t="s">
        <v>15</v>
      </c>
      <c r="B49" s="34">
        <v>45509</v>
      </c>
      <c r="C49" s="16">
        <v>668055</v>
      </c>
      <c r="D49" s="15" t="s">
        <v>16</v>
      </c>
      <c r="E49" s="16" t="s">
        <v>26</v>
      </c>
      <c r="F49" s="16">
        <v>7.5</v>
      </c>
      <c r="G49" s="16">
        <v>0</v>
      </c>
      <c r="H49" s="17">
        <f>15631/F49</f>
        <v>2084.1333333333332</v>
      </c>
      <c r="I49" s="17">
        <v>2000</v>
      </c>
      <c r="J49" s="17">
        <f t="shared" si="0"/>
        <v>15631</v>
      </c>
      <c r="K49" s="27">
        <f t="shared" si="3"/>
        <v>2500.96</v>
      </c>
      <c r="L49" s="10">
        <f t="shared" si="1"/>
        <v>0</v>
      </c>
      <c r="M49" s="18">
        <f t="shared" si="2"/>
        <v>18131.96</v>
      </c>
    </row>
    <row r="50" spans="1:13" x14ac:dyDescent="0.2">
      <c r="A50" s="26" t="s">
        <v>18</v>
      </c>
      <c r="B50" s="34">
        <v>45509</v>
      </c>
      <c r="C50" s="19">
        <v>668056</v>
      </c>
      <c r="D50" s="15" t="s">
        <v>25</v>
      </c>
      <c r="E50" s="16" t="s">
        <v>27</v>
      </c>
      <c r="F50" s="16">
        <v>4</v>
      </c>
      <c r="G50" s="16">
        <v>0</v>
      </c>
      <c r="H50" s="17">
        <v>2506</v>
      </c>
      <c r="I50" s="17">
        <v>2506</v>
      </c>
      <c r="J50" s="17">
        <f t="shared" si="0"/>
        <v>10024</v>
      </c>
      <c r="K50" s="27">
        <f t="shared" si="3"/>
        <v>1603.8400000000001</v>
      </c>
      <c r="L50" s="10">
        <f t="shared" si="1"/>
        <v>0</v>
      </c>
      <c r="M50" s="18">
        <f t="shared" si="2"/>
        <v>11627.84</v>
      </c>
    </row>
    <row r="51" spans="1:13" x14ac:dyDescent="0.2">
      <c r="A51" s="26" t="s">
        <v>18</v>
      </c>
      <c r="B51" s="34">
        <v>45509</v>
      </c>
      <c r="C51" s="19">
        <v>668057</v>
      </c>
      <c r="D51" s="15" t="s">
        <v>25</v>
      </c>
      <c r="E51" s="16" t="s">
        <v>24</v>
      </c>
      <c r="F51" s="16">
        <v>9</v>
      </c>
      <c r="G51" s="16">
        <v>0</v>
      </c>
      <c r="H51" s="17">
        <v>2074</v>
      </c>
      <c r="I51" s="17">
        <v>2074</v>
      </c>
      <c r="J51" s="17">
        <f t="shared" si="0"/>
        <v>18666</v>
      </c>
      <c r="K51" s="27">
        <f t="shared" si="3"/>
        <v>2986.56</v>
      </c>
      <c r="L51" s="10">
        <f t="shared" si="1"/>
        <v>0</v>
      </c>
      <c r="M51" s="18">
        <f t="shared" si="2"/>
        <v>21652.560000000001</v>
      </c>
    </row>
    <row r="52" spans="1:13" x14ac:dyDescent="0.2">
      <c r="A52" s="26" t="s">
        <v>15</v>
      </c>
      <c r="B52" s="34">
        <v>45510</v>
      </c>
      <c r="C52" s="19">
        <v>668105</v>
      </c>
      <c r="D52" s="15" t="s">
        <v>16</v>
      </c>
      <c r="E52" s="16" t="s">
        <v>17</v>
      </c>
      <c r="F52" s="16">
        <v>8</v>
      </c>
      <c r="G52" s="16">
        <v>0</v>
      </c>
      <c r="H52" s="17">
        <v>2395</v>
      </c>
      <c r="I52" s="17">
        <v>2264</v>
      </c>
      <c r="J52" s="17">
        <f t="shared" si="0"/>
        <v>19160</v>
      </c>
      <c r="K52" s="27">
        <f t="shared" si="3"/>
        <v>3065.6</v>
      </c>
      <c r="L52" s="10">
        <f t="shared" si="1"/>
        <v>0</v>
      </c>
      <c r="M52" s="18">
        <f t="shared" si="2"/>
        <v>22225.599999999999</v>
      </c>
    </row>
    <row r="53" spans="1:13" x14ac:dyDescent="0.2">
      <c r="A53" s="26" t="s">
        <v>15</v>
      </c>
      <c r="B53" s="34">
        <v>45510</v>
      </c>
      <c r="C53" s="19">
        <v>668106</v>
      </c>
      <c r="D53" s="15" t="s">
        <v>16</v>
      </c>
      <c r="E53" s="16" t="s">
        <v>20</v>
      </c>
      <c r="F53" s="16">
        <v>14</v>
      </c>
      <c r="G53" s="16">
        <v>14</v>
      </c>
      <c r="H53" s="17">
        <f>35476/F53</f>
        <v>2534</v>
      </c>
      <c r="I53" s="17">
        <v>2074</v>
      </c>
      <c r="J53" s="17">
        <f t="shared" si="0"/>
        <v>35476</v>
      </c>
      <c r="K53" s="27">
        <f t="shared" si="3"/>
        <v>5676.16</v>
      </c>
      <c r="L53" s="10">
        <f t="shared" si="1"/>
        <v>0</v>
      </c>
      <c r="M53" s="18">
        <f t="shared" si="2"/>
        <v>41152.160000000003</v>
      </c>
    </row>
    <row r="54" spans="1:13" x14ac:dyDescent="0.2">
      <c r="A54" s="26" t="s">
        <v>15</v>
      </c>
      <c r="B54" s="34">
        <v>45510</v>
      </c>
      <c r="C54" s="19">
        <v>668108</v>
      </c>
      <c r="D54" s="15" t="s">
        <v>16</v>
      </c>
      <c r="E54" s="15" t="s">
        <v>29</v>
      </c>
      <c r="F54" s="16">
        <v>14</v>
      </c>
      <c r="G54" s="16">
        <v>0</v>
      </c>
      <c r="H54" s="17">
        <v>2442</v>
      </c>
      <c r="I54" s="17">
        <v>2307</v>
      </c>
      <c r="J54" s="17">
        <f t="shared" si="0"/>
        <v>34188</v>
      </c>
      <c r="K54" s="27">
        <f t="shared" si="3"/>
        <v>5470.08</v>
      </c>
      <c r="L54" s="10">
        <f t="shared" si="1"/>
        <v>0</v>
      </c>
      <c r="M54" s="18">
        <f t="shared" si="2"/>
        <v>39658.080000000002</v>
      </c>
    </row>
    <row r="55" spans="1:13" x14ac:dyDescent="0.2">
      <c r="A55" s="26" t="s">
        <v>15</v>
      </c>
      <c r="B55" s="34">
        <v>45510</v>
      </c>
      <c r="C55" s="19">
        <v>668104</v>
      </c>
      <c r="D55" s="15" t="s">
        <v>16</v>
      </c>
      <c r="E55" s="15" t="s">
        <v>17</v>
      </c>
      <c r="F55" s="16">
        <v>4</v>
      </c>
      <c r="G55" s="16">
        <v>0</v>
      </c>
      <c r="H55" s="17">
        <v>2395</v>
      </c>
      <c r="I55" s="17">
        <v>2264</v>
      </c>
      <c r="J55" s="17">
        <f t="shared" si="0"/>
        <v>9580</v>
      </c>
      <c r="K55" s="27">
        <f t="shared" si="3"/>
        <v>1532.8</v>
      </c>
      <c r="L55" s="10">
        <f t="shared" si="1"/>
        <v>0</v>
      </c>
      <c r="M55" s="18">
        <f t="shared" si="2"/>
        <v>11112.8</v>
      </c>
    </row>
    <row r="56" spans="1:13" x14ac:dyDescent="0.2">
      <c r="A56" s="26" t="s">
        <v>15</v>
      </c>
      <c r="B56" s="34">
        <v>45510</v>
      </c>
      <c r="C56" s="19">
        <v>668109</v>
      </c>
      <c r="D56" s="15" t="s">
        <v>16</v>
      </c>
      <c r="E56" s="15" t="s">
        <v>17</v>
      </c>
      <c r="F56" s="16">
        <v>10</v>
      </c>
      <c r="G56" s="16">
        <v>0</v>
      </c>
      <c r="H56" s="17">
        <v>2454</v>
      </c>
      <c r="I56" s="17">
        <v>2264</v>
      </c>
      <c r="J56" s="17">
        <f t="shared" si="0"/>
        <v>24540</v>
      </c>
      <c r="K56" s="27">
        <f t="shared" si="3"/>
        <v>3926.4</v>
      </c>
      <c r="L56" s="10">
        <f t="shared" si="1"/>
        <v>0</v>
      </c>
      <c r="M56" s="18">
        <f t="shared" si="2"/>
        <v>28466.400000000001</v>
      </c>
    </row>
    <row r="57" spans="1:13" x14ac:dyDescent="0.2">
      <c r="A57" s="26" t="s">
        <v>15</v>
      </c>
      <c r="B57" s="34">
        <v>45510</v>
      </c>
      <c r="C57" s="19">
        <v>668112</v>
      </c>
      <c r="D57" s="15" t="s">
        <v>25</v>
      </c>
      <c r="E57" s="15" t="s">
        <v>17</v>
      </c>
      <c r="F57" s="16">
        <v>9</v>
      </c>
      <c r="G57" s="16">
        <v>0</v>
      </c>
      <c r="H57" s="17">
        <f>2264+145</f>
        <v>2409</v>
      </c>
      <c r="I57" s="17">
        <v>2264</v>
      </c>
      <c r="J57" s="17">
        <f t="shared" si="0"/>
        <v>21681</v>
      </c>
      <c r="K57" s="27">
        <f t="shared" si="3"/>
        <v>3468.96</v>
      </c>
      <c r="L57" s="10">
        <f t="shared" si="1"/>
        <v>0</v>
      </c>
      <c r="M57" s="18">
        <f t="shared" si="2"/>
        <v>25149.96</v>
      </c>
    </row>
    <row r="58" spans="1:13" x14ac:dyDescent="0.2">
      <c r="A58" s="26" t="s">
        <v>15</v>
      </c>
      <c r="B58" s="34">
        <v>45510</v>
      </c>
      <c r="C58" s="19">
        <v>668111</v>
      </c>
      <c r="D58" s="15" t="s">
        <v>16</v>
      </c>
      <c r="E58" s="16" t="s">
        <v>26</v>
      </c>
      <c r="F58" s="16">
        <v>4</v>
      </c>
      <c r="G58" s="16">
        <v>0</v>
      </c>
      <c r="H58" s="17">
        <v>2000</v>
      </c>
      <c r="I58" s="17">
        <v>2000</v>
      </c>
      <c r="J58" s="17">
        <f t="shared" si="0"/>
        <v>8000</v>
      </c>
      <c r="K58" s="27">
        <f t="shared" si="3"/>
        <v>1280</v>
      </c>
      <c r="L58" s="10">
        <f t="shared" si="1"/>
        <v>0</v>
      </c>
      <c r="M58" s="18">
        <f t="shared" si="2"/>
        <v>9280</v>
      </c>
    </row>
    <row r="59" spans="1:13" x14ac:dyDescent="0.2">
      <c r="A59" s="26" t="s">
        <v>15</v>
      </c>
      <c r="B59" s="34">
        <v>45510</v>
      </c>
      <c r="C59" s="19">
        <v>668107</v>
      </c>
      <c r="D59" s="15" t="s">
        <v>16</v>
      </c>
      <c r="E59" s="16" t="s">
        <v>17</v>
      </c>
      <c r="F59" s="16">
        <v>20.5</v>
      </c>
      <c r="G59" s="16">
        <v>0</v>
      </c>
      <c r="H59" s="17">
        <v>2632</v>
      </c>
      <c r="I59" s="17">
        <v>2632</v>
      </c>
      <c r="J59" s="17">
        <f t="shared" si="0"/>
        <v>53956</v>
      </c>
      <c r="K59" s="27">
        <v>0</v>
      </c>
      <c r="L59" s="10">
        <f t="shared" si="1"/>
        <v>53956</v>
      </c>
      <c r="M59" s="18">
        <f t="shared" si="2"/>
        <v>0</v>
      </c>
    </row>
    <row r="60" spans="1:13" x14ac:dyDescent="0.2">
      <c r="A60" s="26" t="s">
        <v>18</v>
      </c>
      <c r="B60" s="34">
        <v>45510</v>
      </c>
      <c r="C60" s="19">
        <v>668129</v>
      </c>
      <c r="D60" s="15" t="s">
        <v>19</v>
      </c>
      <c r="E60" s="16" t="s">
        <v>20</v>
      </c>
      <c r="F60" s="16">
        <v>9.5</v>
      </c>
      <c r="G60" s="16">
        <v>9.5</v>
      </c>
      <c r="H60" s="17">
        <f>2027+326</f>
        <v>2353</v>
      </c>
      <c r="I60" s="17">
        <v>2027</v>
      </c>
      <c r="J60" s="17">
        <f t="shared" si="0"/>
        <v>22353.5</v>
      </c>
      <c r="K60" s="27">
        <f t="shared" si="3"/>
        <v>3576.56</v>
      </c>
      <c r="L60" s="10">
        <f t="shared" si="1"/>
        <v>0</v>
      </c>
      <c r="M60" s="18">
        <f t="shared" si="2"/>
        <v>25930.06</v>
      </c>
    </row>
    <row r="61" spans="1:13" x14ac:dyDescent="0.2">
      <c r="A61" s="26" t="s">
        <v>18</v>
      </c>
      <c r="B61" s="34">
        <v>45510</v>
      </c>
      <c r="C61" s="16">
        <v>668125</v>
      </c>
      <c r="D61" s="15" t="s">
        <v>19</v>
      </c>
      <c r="E61" s="16" t="s">
        <v>20</v>
      </c>
      <c r="F61" s="16">
        <v>12.5</v>
      </c>
      <c r="G61" s="16">
        <v>12.5</v>
      </c>
      <c r="H61" s="17">
        <f t="shared" ref="H61:H62" si="5">2027+326</f>
        <v>2353</v>
      </c>
      <c r="I61" s="17">
        <v>2027</v>
      </c>
      <c r="J61" s="17">
        <f t="shared" si="0"/>
        <v>29412.5</v>
      </c>
      <c r="K61" s="27">
        <f t="shared" si="3"/>
        <v>4706</v>
      </c>
      <c r="L61" s="10">
        <f t="shared" si="1"/>
        <v>0</v>
      </c>
      <c r="M61" s="18">
        <f t="shared" si="2"/>
        <v>34118.5</v>
      </c>
    </row>
    <row r="62" spans="1:13" x14ac:dyDescent="0.2">
      <c r="A62" s="26" t="s">
        <v>18</v>
      </c>
      <c r="B62" s="34">
        <v>45510</v>
      </c>
      <c r="C62" s="16">
        <v>668128</v>
      </c>
      <c r="D62" s="15" t="s">
        <v>19</v>
      </c>
      <c r="E62" s="16" t="s">
        <v>20</v>
      </c>
      <c r="F62" s="16">
        <v>7.5</v>
      </c>
      <c r="G62" s="16">
        <v>7.5</v>
      </c>
      <c r="H62" s="17">
        <f t="shared" si="5"/>
        <v>2353</v>
      </c>
      <c r="I62" s="17">
        <v>2027</v>
      </c>
      <c r="J62" s="17">
        <f t="shared" si="0"/>
        <v>17647.5</v>
      </c>
      <c r="K62" s="27">
        <f t="shared" si="3"/>
        <v>2823.6</v>
      </c>
      <c r="L62" s="10">
        <f t="shared" si="1"/>
        <v>0</v>
      </c>
      <c r="M62" s="18">
        <f t="shared" si="2"/>
        <v>20471.099999999999</v>
      </c>
    </row>
    <row r="63" spans="1:13" x14ac:dyDescent="0.2">
      <c r="A63" s="26" t="s">
        <v>22</v>
      </c>
      <c r="B63" s="34">
        <v>45510</v>
      </c>
      <c r="C63" s="16">
        <v>668126</v>
      </c>
      <c r="D63" s="15" t="s">
        <v>19</v>
      </c>
      <c r="E63" s="16" t="s">
        <v>24</v>
      </c>
      <c r="F63" s="16">
        <v>15</v>
      </c>
      <c r="G63" s="16">
        <v>0</v>
      </c>
      <c r="H63" s="17">
        <v>2027</v>
      </c>
      <c r="I63" s="17">
        <v>2027</v>
      </c>
      <c r="J63" s="17">
        <f t="shared" si="0"/>
        <v>30405</v>
      </c>
      <c r="K63" s="27">
        <f t="shared" si="3"/>
        <v>4864.8</v>
      </c>
      <c r="L63" s="10">
        <f t="shared" si="1"/>
        <v>0</v>
      </c>
      <c r="M63" s="18">
        <f t="shared" si="2"/>
        <v>35269.800000000003</v>
      </c>
    </row>
    <row r="64" spans="1:13" x14ac:dyDescent="0.2">
      <c r="A64" s="26" t="s">
        <v>22</v>
      </c>
      <c r="B64" s="34">
        <v>45510</v>
      </c>
      <c r="C64" s="19">
        <v>668127</v>
      </c>
      <c r="D64" s="15" t="s">
        <v>19</v>
      </c>
      <c r="E64" s="16" t="s">
        <v>21</v>
      </c>
      <c r="F64" s="16">
        <v>6</v>
      </c>
      <c r="G64" s="16">
        <v>0</v>
      </c>
      <c r="H64" s="17">
        <v>1896</v>
      </c>
      <c r="I64" s="17">
        <v>1896</v>
      </c>
      <c r="J64" s="17">
        <f t="shared" si="0"/>
        <v>11376</v>
      </c>
      <c r="K64" s="27">
        <f t="shared" si="3"/>
        <v>1820.16</v>
      </c>
      <c r="L64" s="10">
        <f t="shared" si="1"/>
        <v>0</v>
      </c>
      <c r="M64" s="18">
        <f t="shared" si="2"/>
        <v>13196.16</v>
      </c>
    </row>
    <row r="65" spans="1:13" x14ac:dyDescent="0.2">
      <c r="A65" s="26" t="s">
        <v>22</v>
      </c>
      <c r="B65" s="34">
        <v>45510</v>
      </c>
      <c r="C65" s="19">
        <v>668117</v>
      </c>
      <c r="D65" s="15" t="s">
        <v>25</v>
      </c>
      <c r="E65" s="16" t="s">
        <v>26</v>
      </c>
      <c r="F65" s="16">
        <v>5</v>
      </c>
      <c r="G65" s="16">
        <v>0</v>
      </c>
      <c r="H65" s="17">
        <v>2000</v>
      </c>
      <c r="I65" s="17">
        <v>2000</v>
      </c>
      <c r="J65" s="17">
        <f t="shared" si="0"/>
        <v>10000</v>
      </c>
      <c r="K65" s="27">
        <f t="shared" si="3"/>
        <v>1600</v>
      </c>
      <c r="L65" s="10">
        <f t="shared" si="1"/>
        <v>0</v>
      </c>
      <c r="M65" s="18">
        <f t="shared" si="2"/>
        <v>11600</v>
      </c>
    </row>
    <row r="66" spans="1:13" x14ac:dyDescent="0.2">
      <c r="A66" s="26" t="s">
        <v>22</v>
      </c>
      <c r="B66" s="34">
        <v>45510</v>
      </c>
      <c r="C66" s="19">
        <v>668118</v>
      </c>
      <c r="D66" s="15" t="s">
        <v>25</v>
      </c>
      <c r="E66" s="16" t="s">
        <v>20</v>
      </c>
      <c r="F66" s="16">
        <v>7.5</v>
      </c>
      <c r="G66" s="16">
        <v>7.5</v>
      </c>
      <c r="H66" s="17">
        <f>18894.98/F66</f>
        <v>2519.3306666666667</v>
      </c>
      <c r="I66" s="17">
        <v>2074</v>
      </c>
      <c r="J66" s="17">
        <f t="shared" si="0"/>
        <v>18894.98</v>
      </c>
      <c r="K66" s="27">
        <f t="shared" si="3"/>
        <v>3023.1968000000002</v>
      </c>
      <c r="L66" s="10">
        <f t="shared" si="1"/>
        <v>0</v>
      </c>
      <c r="M66" s="18">
        <f t="shared" si="2"/>
        <v>21918.176800000001</v>
      </c>
    </row>
    <row r="67" spans="1:13" x14ac:dyDescent="0.2">
      <c r="A67" s="26" t="s">
        <v>22</v>
      </c>
      <c r="B67" s="34">
        <v>45510</v>
      </c>
      <c r="C67" s="19">
        <v>668119</v>
      </c>
      <c r="D67" s="15" t="s">
        <v>25</v>
      </c>
      <c r="E67" s="16" t="s">
        <v>26</v>
      </c>
      <c r="F67" s="16">
        <v>7</v>
      </c>
      <c r="G67" s="16">
        <v>0</v>
      </c>
      <c r="H67" s="17">
        <v>2000</v>
      </c>
      <c r="I67" s="17">
        <v>2000</v>
      </c>
      <c r="J67" s="17">
        <f t="shared" si="0"/>
        <v>14000</v>
      </c>
      <c r="K67" s="27">
        <f t="shared" si="3"/>
        <v>2240</v>
      </c>
      <c r="L67" s="10">
        <f t="shared" si="1"/>
        <v>0</v>
      </c>
      <c r="M67" s="18">
        <f t="shared" si="2"/>
        <v>16240</v>
      </c>
    </row>
    <row r="68" spans="1:13" x14ac:dyDescent="0.2">
      <c r="A68" s="26" t="s">
        <v>22</v>
      </c>
      <c r="B68" s="34">
        <v>45510</v>
      </c>
      <c r="C68" s="19">
        <v>668120</v>
      </c>
      <c r="D68" s="15" t="s">
        <v>25</v>
      </c>
      <c r="E68" s="16" t="s">
        <v>26</v>
      </c>
      <c r="F68" s="16">
        <v>5</v>
      </c>
      <c r="G68" s="16">
        <v>0</v>
      </c>
      <c r="H68" s="17">
        <v>2000</v>
      </c>
      <c r="I68" s="17">
        <v>2000</v>
      </c>
      <c r="J68" s="17">
        <f t="shared" si="0"/>
        <v>10000</v>
      </c>
      <c r="K68" s="27">
        <f t="shared" si="3"/>
        <v>1600</v>
      </c>
      <c r="L68" s="10">
        <f t="shared" si="1"/>
        <v>0</v>
      </c>
      <c r="M68" s="18">
        <f t="shared" si="2"/>
        <v>11600</v>
      </c>
    </row>
    <row r="69" spans="1:13" x14ac:dyDescent="0.2">
      <c r="A69" s="26" t="s">
        <v>22</v>
      </c>
      <c r="B69" s="34">
        <v>45510</v>
      </c>
      <c r="C69" s="19">
        <v>668121</v>
      </c>
      <c r="D69" s="15" t="s">
        <v>25</v>
      </c>
      <c r="E69" s="16" t="s">
        <v>24</v>
      </c>
      <c r="F69" s="16">
        <v>16</v>
      </c>
      <c r="G69" s="16">
        <v>0</v>
      </c>
      <c r="H69" s="17">
        <v>2074</v>
      </c>
      <c r="I69" s="17">
        <v>2074</v>
      </c>
      <c r="J69" s="17">
        <f t="shared" si="0"/>
        <v>33184</v>
      </c>
      <c r="K69" s="27">
        <f t="shared" si="3"/>
        <v>5309.4400000000005</v>
      </c>
      <c r="L69" s="10">
        <f t="shared" si="1"/>
        <v>0</v>
      </c>
      <c r="M69" s="18">
        <f t="shared" si="2"/>
        <v>38493.440000000002</v>
      </c>
    </row>
    <row r="70" spans="1:13" x14ac:dyDescent="0.2">
      <c r="A70" s="33" t="s">
        <v>15</v>
      </c>
      <c r="B70" s="34">
        <v>45511</v>
      </c>
      <c r="C70" s="19">
        <v>668165</v>
      </c>
      <c r="D70" s="15" t="s">
        <v>16</v>
      </c>
      <c r="E70" s="16" t="s">
        <v>24</v>
      </c>
      <c r="F70" s="16">
        <v>10</v>
      </c>
      <c r="G70" s="16">
        <v>0</v>
      </c>
      <c r="H70" s="17">
        <v>2412</v>
      </c>
      <c r="I70" s="17">
        <v>2412</v>
      </c>
      <c r="J70" s="17">
        <f t="shared" si="0"/>
        <v>24120</v>
      </c>
      <c r="K70" s="27">
        <v>0</v>
      </c>
      <c r="L70" s="10">
        <f t="shared" si="1"/>
        <v>24120</v>
      </c>
      <c r="M70" s="18">
        <f t="shared" si="2"/>
        <v>0</v>
      </c>
    </row>
    <row r="71" spans="1:13" x14ac:dyDescent="0.2">
      <c r="A71" s="33" t="s">
        <v>15</v>
      </c>
      <c r="B71" s="34">
        <v>45511</v>
      </c>
      <c r="C71" s="19">
        <v>668168</v>
      </c>
      <c r="D71" s="15" t="s">
        <v>16</v>
      </c>
      <c r="E71" s="16" t="s">
        <v>26</v>
      </c>
      <c r="F71" s="16">
        <v>7</v>
      </c>
      <c r="G71" s="16">
        <v>0</v>
      </c>
      <c r="H71" s="17">
        <v>2117</v>
      </c>
      <c r="I71" s="17">
        <v>2000</v>
      </c>
      <c r="J71" s="17">
        <f t="shared" si="0"/>
        <v>14819</v>
      </c>
      <c r="K71" s="27">
        <f t="shared" si="3"/>
        <v>2371.04</v>
      </c>
      <c r="L71" s="10">
        <f t="shared" si="1"/>
        <v>0</v>
      </c>
      <c r="M71" s="18">
        <f t="shared" si="2"/>
        <v>17190.04</v>
      </c>
    </row>
    <row r="72" spans="1:13" x14ac:dyDescent="0.2">
      <c r="A72" s="33" t="s">
        <v>15</v>
      </c>
      <c r="B72" s="34">
        <v>45511</v>
      </c>
      <c r="C72" s="19">
        <v>668167</v>
      </c>
      <c r="D72" s="15" t="s">
        <v>16</v>
      </c>
      <c r="E72" s="16" t="s">
        <v>17</v>
      </c>
      <c r="F72" s="16">
        <v>5</v>
      </c>
      <c r="G72" s="16">
        <v>0</v>
      </c>
      <c r="H72" s="17">
        <v>2632</v>
      </c>
      <c r="I72" s="17">
        <v>2632</v>
      </c>
      <c r="J72" s="17">
        <f t="shared" si="0"/>
        <v>13160</v>
      </c>
      <c r="K72" s="27">
        <v>0</v>
      </c>
      <c r="L72" s="10">
        <f t="shared" si="1"/>
        <v>13160</v>
      </c>
      <c r="M72" s="18">
        <f t="shared" si="2"/>
        <v>0</v>
      </c>
    </row>
    <row r="73" spans="1:13" x14ac:dyDescent="0.2">
      <c r="A73" s="33" t="s">
        <v>15</v>
      </c>
      <c r="B73" s="34">
        <v>45511</v>
      </c>
      <c r="C73" s="19">
        <v>668166</v>
      </c>
      <c r="D73" s="15" t="s">
        <v>16</v>
      </c>
      <c r="E73" s="16" t="s">
        <v>26</v>
      </c>
      <c r="F73" s="16">
        <v>4</v>
      </c>
      <c r="G73" s="16">
        <v>0</v>
      </c>
      <c r="H73" s="17">
        <f>8464/F73</f>
        <v>2116</v>
      </c>
      <c r="I73" s="17">
        <v>2000</v>
      </c>
      <c r="J73" s="17">
        <f t="shared" si="0"/>
        <v>8464</v>
      </c>
      <c r="K73" s="27">
        <f t="shared" si="3"/>
        <v>1354.24</v>
      </c>
      <c r="L73" s="10">
        <f t="shared" si="1"/>
        <v>0</v>
      </c>
      <c r="M73" s="18">
        <f t="shared" si="2"/>
        <v>9818.24</v>
      </c>
    </row>
    <row r="74" spans="1:13" x14ac:dyDescent="0.2">
      <c r="A74" s="33" t="s">
        <v>15</v>
      </c>
      <c r="B74" s="34">
        <v>45511</v>
      </c>
      <c r="C74" s="19">
        <v>668164</v>
      </c>
      <c r="D74" s="15" t="s">
        <v>16</v>
      </c>
      <c r="E74" s="16" t="s">
        <v>17</v>
      </c>
      <c r="F74" s="16">
        <v>12</v>
      </c>
      <c r="G74" s="16">
        <v>0</v>
      </c>
      <c r="H74" s="17">
        <v>2395</v>
      </c>
      <c r="I74" s="17">
        <v>2264</v>
      </c>
      <c r="J74" s="17">
        <f t="shared" si="0"/>
        <v>28740</v>
      </c>
      <c r="K74" s="27">
        <f t="shared" si="3"/>
        <v>4598.4000000000005</v>
      </c>
      <c r="L74" s="10">
        <f t="shared" si="1"/>
        <v>0</v>
      </c>
      <c r="M74" s="18">
        <f t="shared" si="2"/>
        <v>33338.400000000001</v>
      </c>
    </row>
    <row r="75" spans="1:13" x14ac:dyDescent="0.2">
      <c r="A75" s="33" t="s">
        <v>22</v>
      </c>
      <c r="B75" s="34">
        <v>45511</v>
      </c>
      <c r="C75" s="19">
        <v>668169</v>
      </c>
      <c r="D75" s="15" t="s">
        <v>25</v>
      </c>
      <c r="E75" s="16" t="s">
        <v>24</v>
      </c>
      <c r="F75" s="16">
        <v>7</v>
      </c>
      <c r="G75" s="16">
        <v>0</v>
      </c>
      <c r="H75" s="17">
        <v>2074</v>
      </c>
      <c r="I75" s="17">
        <v>2074</v>
      </c>
      <c r="J75" s="17">
        <f t="shared" si="0"/>
        <v>14518</v>
      </c>
      <c r="K75" s="27">
        <f t="shared" si="3"/>
        <v>2322.88</v>
      </c>
      <c r="L75" s="10">
        <f t="shared" si="1"/>
        <v>0</v>
      </c>
      <c r="M75" s="18">
        <f t="shared" si="2"/>
        <v>16840.88</v>
      </c>
    </row>
    <row r="76" spans="1:13" x14ac:dyDescent="0.2">
      <c r="A76" s="33" t="s">
        <v>22</v>
      </c>
      <c r="B76" s="34">
        <v>45511</v>
      </c>
      <c r="C76" s="19">
        <v>668170</v>
      </c>
      <c r="D76" s="15" t="s">
        <v>25</v>
      </c>
      <c r="E76" s="16" t="s">
        <v>26</v>
      </c>
      <c r="F76" s="16">
        <v>5</v>
      </c>
      <c r="G76" s="16">
        <v>0</v>
      </c>
      <c r="H76" s="17">
        <v>2000</v>
      </c>
      <c r="I76" s="17">
        <v>2000</v>
      </c>
      <c r="J76" s="17">
        <f t="shared" ref="J76:J141" si="6">+H76*F76</f>
        <v>10000</v>
      </c>
      <c r="K76" s="27">
        <f t="shared" ref="K76:K141" si="7">+J76*0.16</f>
        <v>1600</v>
      </c>
      <c r="L76" s="10">
        <f t="shared" ref="L76:L141" si="8">IF(K76&gt;0,0,J76)</f>
        <v>0</v>
      </c>
      <c r="M76" s="18">
        <f t="shared" ref="M76:M141" si="9">IF(K76=0,0,L76+J76+K76)</f>
        <v>11600</v>
      </c>
    </row>
    <row r="77" spans="1:13" x14ac:dyDescent="0.2">
      <c r="A77" s="33" t="s">
        <v>22</v>
      </c>
      <c r="B77" s="34">
        <v>45511</v>
      </c>
      <c r="C77" s="19">
        <v>668171</v>
      </c>
      <c r="D77" s="15" t="s">
        <v>23</v>
      </c>
      <c r="E77" s="16" t="s">
        <v>21</v>
      </c>
      <c r="F77" s="16">
        <v>14</v>
      </c>
      <c r="G77" s="16">
        <v>0</v>
      </c>
      <c r="H77" s="17">
        <v>1940</v>
      </c>
      <c r="I77" s="17">
        <v>1940</v>
      </c>
      <c r="J77" s="17">
        <f t="shared" si="6"/>
        <v>27160</v>
      </c>
      <c r="K77" s="27">
        <f t="shared" si="7"/>
        <v>4345.6000000000004</v>
      </c>
      <c r="L77" s="10">
        <f t="shared" si="8"/>
        <v>0</v>
      </c>
      <c r="M77" s="18">
        <f t="shared" si="9"/>
        <v>31505.599999999999</v>
      </c>
    </row>
    <row r="78" spans="1:13" x14ac:dyDescent="0.2">
      <c r="A78" s="33" t="s">
        <v>22</v>
      </c>
      <c r="B78" s="34">
        <v>45511</v>
      </c>
      <c r="C78" s="19">
        <v>668172</v>
      </c>
      <c r="D78" s="15" t="s">
        <v>23</v>
      </c>
      <c r="E78" s="16" t="s">
        <v>24</v>
      </c>
      <c r="F78" s="16">
        <v>7</v>
      </c>
      <c r="G78" s="16">
        <v>0</v>
      </c>
      <c r="H78" s="17">
        <v>2074</v>
      </c>
      <c r="I78" s="17">
        <v>2074</v>
      </c>
      <c r="J78" s="17">
        <f t="shared" si="6"/>
        <v>14518</v>
      </c>
      <c r="K78" s="27">
        <f t="shared" si="7"/>
        <v>2322.88</v>
      </c>
      <c r="L78" s="10">
        <f t="shared" si="8"/>
        <v>0</v>
      </c>
      <c r="M78" s="18">
        <f t="shared" si="9"/>
        <v>16840.88</v>
      </c>
    </row>
    <row r="79" spans="1:13" x14ac:dyDescent="0.2">
      <c r="A79" s="33" t="s">
        <v>22</v>
      </c>
      <c r="B79" s="34">
        <v>45511</v>
      </c>
      <c r="C79" s="19">
        <v>668173</v>
      </c>
      <c r="D79" s="15" t="s">
        <v>16</v>
      </c>
      <c r="E79" s="16" t="s">
        <v>17</v>
      </c>
      <c r="F79" s="16">
        <v>10</v>
      </c>
      <c r="G79" s="16">
        <v>0</v>
      </c>
      <c r="H79" s="17">
        <v>2632</v>
      </c>
      <c r="I79" s="17">
        <v>2632</v>
      </c>
      <c r="J79" s="17">
        <f t="shared" si="6"/>
        <v>26320</v>
      </c>
      <c r="K79" s="27">
        <v>0</v>
      </c>
      <c r="L79" s="10">
        <f t="shared" si="8"/>
        <v>26320</v>
      </c>
      <c r="M79" s="18">
        <f t="shared" si="9"/>
        <v>0</v>
      </c>
    </row>
    <row r="80" spans="1:13" x14ac:dyDescent="0.2">
      <c r="A80" s="26" t="s">
        <v>18</v>
      </c>
      <c r="B80" s="34">
        <v>45511</v>
      </c>
      <c r="C80" s="19">
        <v>668174</v>
      </c>
      <c r="D80" s="15" t="s">
        <v>16</v>
      </c>
      <c r="E80" s="16" t="s">
        <v>27</v>
      </c>
      <c r="F80" s="16">
        <v>7</v>
      </c>
      <c r="G80" s="16">
        <v>0</v>
      </c>
      <c r="H80" s="17">
        <v>2554</v>
      </c>
      <c r="I80" s="17">
        <v>2554</v>
      </c>
      <c r="J80" s="17">
        <f t="shared" si="6"/>
        <v>17878</v>
      </c>
      <c r="K80" s="27">
        <v>0</v>
      </c>
      <c r="L80" s="10">
        <f t="shared" si="8"/>
        <v>17878</v>
      </c>
      <c r="M80" s="18">
        <f t="shared" si="9"/>
        <v>0</v>
      </c>
    </row>
    <row r="81" spans="1:13" x14ac:dyDescent="0.2">
      <c r="A81" s="26" t="s">
        <v>18</v>
      </c>
      <c r="B81" s="34">
        <v>45511</v>
      </c>
      <c r="C81" s="19">
        <v>668175</v>
      </c>
      <c r="D81" s="15" t="s">
        <v>23</v>
      </c>
      <c r="E81" s="16" t="s">
        <v>24</v>
      </c>
      <c r="F81" s="16">
        <v>4</v>
      </c>
      <c r="G81" s="16">
        <v>0</v>
      </c>
      <c r="H81" s="17">
        <v>2074</v>
      </c>
      <c r="I81" s="17">
        <v>2074</v>
      </c>
      <c r="J81" s="17">
        <f t="shared" si="6"/>
        <v>8296</v>
      </c>
      <c r="K81" s="27">
        <f t="shared" si="7"/>
        <v>1327.3600000000001</v>
      </c>
      <c r="L81" s="10">
        <f t="shared" si="8"/>
        <v>0</v>
      </c>
      <c r="M81" s="18">
        <f t="shared" si="9"/>
        <v>9623.36</v>
      </c>
    </row>
    <row r="82" spans="1:13" x14ac:dyDescent="0.2">
      <c r="A82" s="26" t="s">
        <v>18</v>
      </c>
      <c r="B82" s="34">
        <v>45511</v>
      </c>
      <c r="C82" s="19">
        <v>669176</v>
      </c>
      <c r="D82" s="15" t="s">
        <v>23</v>
      </c>
      <c r="E82" s="16" t="s">
        <v>24</v>
      </c>
      <c r="F82" s="16">
        <v>4</v>
      </c>
      <c r="G82" s="16">
        <v>0</v>
      </c>
      <c r="H82" s="17">
        <v>2074</v>
      </c>
      <c r="I82" s="17">
        <v>2074</v>
      </c>
      <c r="J82" s="17">
        <f t="shared" si="6"/>
        <v>8296</v>
      </c>
      <c r="K82" s="27">
        <f t="shared" si="7"/>
        <v>1327.3600000000001</v>
      </c>
      <c r="L82" s="10">
        <f t="shared" si="8"/>
        <v>0</v>
      </c>
      <c r="M82" s="18">
        <f t="shared" si="9"/>
        <v>9623.36</v>
      </c>
    </row>
    <row r="83" spans="1:13" x14ac:dyDescent="0.2">
      <c r="A83" s="26" t="s">
        <v>18</v>
      </c>
      <c r="B83" s="34">
        <v>45511</v>
      </c>
      <c r="C83" s="19">
        <v>668177</v>
      </c>
      <c r="D83" s="15" t="s">
        <v>25</v>
      </c>
      <c r="E83" s="16" t="s">
        <v>27</v>
      </c>
      <c r="F83" s="16">
        <v>4</v>
      </c>
      <c r="G83" s="16">
        <v>0</v>
      </c>
      <c r="H83" s="17">
        <v>2506</v>
      </c>
      <c r="I83" s="17">
        <v>2506</v>
      </c>
      <c r="J83" s="17">
        <f t="shared" si="6"/>
        <v>10024</v>
      </c>
      <c r="K83" s="27">
        <f t="shared" si="7"/>
        <v>1603.8400000000001</v>
      </c>
      <c r="L83" s="10">
        <f t="shared" si="8"/>
        <v>0</v>
      </c>
      <c r="M83" s="18">
        <f t="shared" si="9"/>
        <v>11627.84</v>
      </c>
    </row>
    <row r="84" spans="1:13" x14ac:dyDescent="0.2">
      <c r="A84" s="26" t="s">
        <v>18</v>
      </c>
      <c r="B84" s="34">
        <v>45511</v>
      </c>
      <c r="C84" s="19">
        <v>668178</v>
      </c>
      <c r="D84" s="15" t="s">
        <v>25</v>
      </c>
      <c r="E84" s="16" t="s">
        <v>17</v>
      </c>
      <c r="F84" s="16">
        <v>5.5</v>
      </c>
      <c r="G84" s="16">
        <v>0</v>
      </c>
      <c r="H84" s="17">
        <v>2264</v>
      </c>
      <c r="I84" s="17">
        <v>2074</v>
      </c>
      <c r="J84" s="17">
        <f t="shared" si="6"/>
        <v>12452</v>
      </c>
      <c r="K84" s="27">
        <f t="shared" si="7"/>
        <v>1992.32</v>
      </c>
      <c r="L84" s="10">
        <f t="shared" si="8"/>
        <v>0</v>
      </c>
      <c r="M84" s="18">
        <f t="shared" si="9"/>
        <v>14444.32</v>
      </c>
    </row>
    <row r="85" spans="1:13" x14ac:dyDescent="0.2">
      <c r="A85" s="26" t="s">
        <v>18</v>
      </c>
      <c r="B85" s="34">
        <v>45511</v>
      </c>
      <c r="C85" s="19">
        <v>668179</v>
      </c>
      <c r="D85" s="15" t="s">
        <v>25</v>
      </c>
      <c r="E85" s="16" t="s">
        <v>24</v>
      </c>
      <c r="F85" s="16">
        <v>7</v>
      </c>
      <c r="G85" s="16">
        <v>0</v>
      </c>
      <c r="H85" s="17">
        <v>2074</v>
      </c>
      <c r="I85" s="17">
        <v>2074</v>
      </c>
      <c r="J85" s="17">
        <f t="shared" si="6"/>
        <v>14518</v>
      </c>
      <c r="K85" s="27">
        <f t="shared" si="7"/>
        <v>2322.88</v>
      </c>
      <c r="L85" s="10">
        <f t="shared" si="8"/>
        <v>0</v>
      </c>
      <c r="M85" s="18">
        <f t="shared" si="9"/>
        <v>16840.88</v>
      </c>
    </row>
    <row r="86" spans="1:13" x14ac:dyDescent="0.2">
      <c r="A86" s="26" t="s">
        <v>18</v>
      </c>
      <c r="B86" s="34">
        <v>45511</v>
      </c>
      <c r="C86" s="19">
        <v>668180</v>
      </c>
      <c r="D86" s="15" t="s">
        <v>25</v>
      </c>
      <c r="E86" s="16" t="s">
        <v>24</v>
      </c>
      <c r="F86" s="16">
        <v>6</v>
      </c>
      <c r="G86" s="16">
        <v>0</v>
      </c>
      <c r="H86" s="17">
        <v>2074</v>
      </c>
      <c r="I86" s="17">
        <v>2074</v>
      </c>
      <c r="J86" s="17">
        <f t="shared" si="6"/>
        <v>12444</v>
      </c>
      <c r="K86" s="27">
        <f t="shared" si="7"/>
        <v>1991.04</v>
      </c>
      <c r="L86" s="10">
        <f t="shared" si="8"/>
        <v>0</v>
      </c>
      <c r="M86" s="18">
        <f t="shared" si="9"/>
        <v>14435.04</v>
      </c>
    </row>
    <row r="87" spans="1:13" x14ac:dyDescent="0.2">
      <c r="A87" s="26" t="s">
        <v>18</v>
      </c>
      <c r="B87" s="34">
        <v>45511</v>
      </c>
      <c r="C87" s="19">
        <v>668181</v>
      </c>
      <c r="D87" s="15" t="s">
        <v>25</v>
      </c>
      <c r="E87" s="16" t="s">
        <v>20</v>
      </c>
      <c r="F87" s="16">
        <v>21</v>
      </c>
      <c r="G87" s="16">
        <v>21</v>
      </c>
      <c r="H87" s="17">
        <f>2074+334</f>
        <v>2408</v>
      </c>
      <c r="I87" s="17">
        <v>2074</v>
      </c>
      <c r="J87" s="17">
        <f t="shared" si="6"/>
        <v>50568</v>
      </c>
      <c r="K87" s="27">
        <f t="shared" si="7"/>
        <v>8090.88</v>
      </c>
      <c r="L87" s="10">
        <f t="shared" si="8"/>
        <v>0</v>
      </c>
      <c r="M87" s="18">
        <f t="shared" si="9"/>
        <v>58658.879999999997</v>
      </c>
    </row>
    <row r="88" spans="1:13" x14ac:dyDescent="0.2">
      <c r="A88" s="26" t="s">
        <v>15</v>
      </c>
      <c r="B88" s="31">
        <v>45512</v>
      </c>
      <c r="C88" s="19">
        <v>668226</v>
      </c>
      <c r="D88" s="15" t="s">
        <v>16</v>
      </c>
      <c r="E88" s="16" t="s">
        <v>17</v>
      </c>
      <c r="F88" s="16">
        <v>9</v>
      </c>
      <c r="G88" s="16">
        <v>0</v>
      </c>
      <c r="H88" s="17">
        <v>2632</v>
      </c>
      <c r="I88" s="17">
        <v>2632</v>
      </c>
      <c r="J88" s="17">
        <f t="shared" si="6"/>
        <v>23688</v>
      </c>
      <c r="K88" s="27">
        <v>0</v>
      </c>
      <c r="L88" s="10">
        <f t="shared" si="8"/>
        <v>23688</v>
      </c>
      <c r="M88" s="18">
        <f t="shared" si="9"/>
        <v>0</v>
      </c>
    </row>
    <row r="89" spans="1:13" x14ac:dyDescent="0.2">
      <c r="A89" s="26" t="s">
        <v>15</v>
      </c>
      <c r="B89" s="31">
        <v>45512</v>
      </c>
      <c r="C89" s="19">
        <v>668225</v>
      </c>
      <c r="D89" s="15" t="s">
        <v>25</v>
      </c>
      <c r="E89" s="16" t="s">
        <v>24</v>
      </c>
      <c r="F89" s="16">
        <v>4</v>
      </c>
      <c r="G89" s="16">
        <v>0</v>
      </c>
      <c r="H89" s="17">
        <v>2074</v>
      </c>
      <c r="I89" s="17">
        <v>2074</v>
      </c>
      <c r="J89" s="17">
        <f t="shared" si="6"/>
        <v>8296</v>
      </c>
      <c r="K89" s="27">
        <f t="shared" si="7"/>
        <v>1327.3600000000001</v>
      </c>
      <c r="L89" s="10">
        <f t="shared" si="8"/>
        <v>0</v>
      </c>
      <c r="M89" s="18">
        <f t="shared" si="9"/>
        <v>9623.36</v>
      </c>
    </row>
    <row r="90" spans="1:13" x14ac:dyDescent="0.2">
      <c r="A90" s="26" t="s">
        <v>15</v>
      </c>
      <c r="B90" s="31">
        <v>45512</v>
      </c>
      <c r="C90" s="19">
        <v>668228</v>
      </c>
      <c r="D90" s="15" t="s">
        <v>16</v>
      </c>
      <c r="E90" s="16" t="s">
        <v>17</v>
      </c>
      <c r="F90" s="16">
        <v>7</v>
      </c>
      <c r="G90" s="16">
        <v>0</v>
      </c>
      <c r="H90" s="17">
        <f>2264+190</f>
        <v>2454</v>
      </c>
      <c r="I90" s="17">
        <v>2264</v>
      </c>
      <c r="J90" s="17">
        <f t="shared" si="6"/>
        <v>17178</v>
      </c>
      <c r="K90" s="27">
        <f t="shared" si="7"/>
        <v>2748.48</v>
      </c>
      <c r="L90" s="10">
        <f t="shared" si="8"/>
        <v>0</v>
      </c>
      <c r="M90" s="18">
        <f t="shared" si="9"/>
        <v>19926.48</v>
      </c>
    </row>
    <row r="91" spans="1:13" x14ac:dyDescent="0.2">
      <c r="A91" s="26" t="s">
        <v>15</v>
      </c>
      <c r="B91" s="31">
        <v>45512</v>
      </c>
      <c r="C91" s="19">
        <v>668229</v>
      </c>
      <c r="D91" s="15" t="s">
        <v>16</v>
      </c>
      <c r="E91" s="16" t="s">
        <v>26</v>
      </c>
      <c r="F91" s="16">
        <v>7</v>
      </c>
      <c r="G91" s="16">
        <v>0</v>
      </c>
      <c r="H91" s="17">
        <v>2117</v>
      </c>
      <c r="I91" s="17">
        <v>2000</v>
      </c>
      <c r="J91" s="17">
        <f t="shared" si="6"/>
        <v>14819</v>
      </c>
      <c r="K91" s="27">
        <f t="shared" si="7"/>
        <v>2371.04</v>
      </c>
      <c r="L91" s="10">
        <f t="shared" si="8"/>
        <v>0</v>
      </c>
      <c r="M91" s="18">
        <f t="shared" si="9"/>
        <v>17190.04</v>
      </c>
    </row>
    <row r="92" spans="1:13" x14ac:dyDescent="0.2">
      <c r="A92" s="26" t="s">
        <v>22</v>
      </c>
      <c r="B92" s="31">
        <v>45512</v>
      </c>
      <c r="C92" s="19">
        <v>668236</v>
      </c>
      <c r="D92" s="15" t="s">
        <v>23</v>
      </c>
      <c r="E92" s="16" t="s">
        <v>20</v>
      </c>
      <c r="F92" s="16">
        <v>12</v>
      </c>
      <c r="G92" s="16">
        <v>12</v>
      </c>
      <c r="H92" s="17">
        <f>2074+334</f>
        <v>2408</v>
      </c>
      <c r="I92" s="17">
        <v>2076</v>
      </c>
      <c r="J92" s="17">
        <f t="shared" si="6"/>
        <v>28896</v>
      </c>
      <c r="K92" s="27">
        <f t="shared" si="7"/>
        <v>4623.3599999999997</v>
      </c>
      <c r="L92" s="10">
        <f t="shared" si="8"/>
        <v>0</v>
      </c>
      <c r="M92" s="18">
        <f t="shared" si="9"/>
        <v>33519.360000000001</v>
      </c>
    </row>
    <row r="93" spans="1:13" x14ac:dyDescent="0.2">
      <c r="A93" s="26" t="s">
        <v>22</v>
      </c>
      <c r="B93" s="31">
        <v>45512</v>
      </c>
      <c r="C93" s="19">
        <v>668235</v>
      </c>
      <c r="D93" s="15" t="s">
        <v>23</v>
      </c>
      <c r="E93" s="16" t="s">
        <v>26</v>
      </c>
      <c r="F93" s="16">
        <v>7</v>
      </c>
      <c r="G93" s="16">
        <v>0</v>
      </c>
      <c r="H93" s="17">
        <v>2000</v>
      </c>
      <c r="I93" s="17">
        <v>2000</v>
      </c>
      <c r="J93" s="17">
        <f t="shared" si="6"/>
        <v>14000</v>
      </c>
      <c r="K93" s="27">
        <f t="shared" si="7"/>
        <v>2240</v>
      </c>
      <c r="L93" s="10">
        <f t="shared" si="8"/>
        <v>0</v>
      </c>
      <c r="M93" s="18">
        <f t="shared" si="9"/>
        <v>16240</v>
      </c>
    </row>
    <row r="94" spans="1:13" x14ac:dyDescent="0.2">
      <c r="A94" s="26" t="s">
        <v>22</v>
      </c>
      <c r="B94" s="31">
        <v>45512</v>
      </c>
      <c r="C94" s="19">
        <v>668234</v>
      </c>
      <c r="D94" s="15" t="s">
        <v>16</v>
      </c>
      <c r="E94" s="16" t="s">
        <v>24</v>
      </c>
      <c r="F94" s="16">
        <v>7</v>
      </c>
      <c r="G94" s="16">
        <v>0</v>
      </c>
      <c r="H94" s="17">
        <v>2074</v>
      </c>
      <c r="I94" s="17">
        <v>2074</v>
      </c>
      <c r="J94" s="17">
        <f t="shared" si="6"/>
        <v>14518</v>
      </c>
      <c r="K94" s="27">
        <f t="shared" si="7"/>
        <v>2322.88</v>
      </c>
      <c r="L94" s="10">
        <f t="shared" si="8"/>
        <v>0</v>
      </c>
      <c r="M94" s="18">
        <f t="shared" si="9"/>
        <v>16840.88</v>
      </c>
    </row>
    <row r="95" spans="1:13" x14ac:dyDescent="0.2">
      <c r="A95" s="26" t="s">
        <v>18</v>
      </c>
      <c r="B95" s="31">
        <v>45512</v>
      </c>
      <c r="C95" s="19">
        <v>668233</v>
      </c>
      <c r="D95" s="15" t="s">
        <v>19</v>
      </c>
      <c r="E95" s="16" t="s">
        <v>24</v>
      </c>
      <c r="F95" s="16">
        <v>15</v>
      </c>
      <c r="G95" s="16">
        <v>0</v>
      </c>
      <c r="H95" s="17">
        <v>2027</v>
      </c>
      <c r="I95" s="17">
        <v>2027</v>
      </c>
      <c r="J95" s="17">
        <f t="shared" si="6"/>
        <v>30405</v>
      </c>
      <c r="K95" s="27">
        <f t="shared" si="7"/>
        <v>4864.8</v>
      </c>
      <c r="L95" s="10">
        <f t="shared" si="8"/>
        <v>0</v>
      </c>
      <c r="M95" s="18">
        <f t="shared" si="9"/>
        <v>35269.800000000003</v>
      </c>
    </row>
    <row r="96" spans="1:13" x14ac:dyDescent="0.2">
      <c r="A96" s="26" t="s">
        <v>18</v>
      </c>
      <c r="B96" s="31">
        <v>45512</v>
      </c>
      <c r="C96" s="19">
        <v>668232</v>
      </c>
      <c r="D96" s="15" t="s">
        <v>25</v>
      </c>
      <c r="E96" s="16" t="s">
        <v>24</v>
      </c>
      <c r="F96" s="16">
        <v>8</v>
      </c>
      <c r="G96" s="16">
        <v>0</v>
      </c>
      <c r="H96" s="17">
        <v>2074</v>
      </c>
      <c r="I96" s="17">
        <v>2074</v>
      </c>
      <c r="J96" s="17">
        <f t="shared" si="6"/>
        <v>16592</v>
      </c>
      <c r="K96" s="27">
        <f t="shared" si="7"/>
        <v>2654.7200000000003</v>
      </c>
      <c r="L96" s="10">
        <f t="shared" si="8"/>
        <v>0</v>
      </c>
      <c r="M96" s="18">
        <f t="shared" si="9"/>
        <v>19246.72</v>
      </c>
    </row>
    <row r="97" spans="1:13" x14ac:dyDescent="0.2">
      <c r="A97" s="26" t="s">
        <v>15</v>
      </c>
      <c r="B97" s="34">
        <v>45513</v>
      </c>
      <c r="C97" s="19">
        <v>668224</v>
      </c>
      <c r="D97" s="15" t="s">
        <v>16</v>
      </c>
      <c r="E97" s="16" t="s">
        <v>30</v>
      </c>
      <c r="F97" s="16">
        <v>18</v>
      </c>
      <c r="G97" s="16">
        <v>0</v>
      </c>
      <c r="H97" s="17">
        <f>2264+117</f>
        <v>2381</v>
      </c>
      <c r="I97" s="17">
        <v>2264</v>
      </c>
      <c r="J97" s="17">
        <f t="shared" si="6"/>
        <v>42858</v>
      </c>
      <c r="K97" s="27">
        <f t="shared" si="7"/>
        <v>6857.28</v>
      </c>
      <c r="L97" s="10">
        <f t="shared" si="8"/>
        <v>0</v>
      </c>
      <c r="M97" s="18">
        <f t="shared" si="9"/>
        <v>49715.28</v>
      </c>
    </row>
    <row r="98" spans="1:13" x14ac:dyDescent="0.2">
      <c r="A98" s="26" t="s">
        <v>15</v>
      </c>
      <c r="B98" s="34">
        <v>45513</v>
      </c>
      <c r="C98" s="19">
        <v>668304</v>
      </c>
      <c r="D98" s="15" t="s">
        <v>16</v>
      </c>
      <c r="E98" s="16" t="s">
        <v>24</v>
      </c>
      <c r="F98" s="16">
        <v>4</v>
      </c>
      <c r="G98" s="16">
        <v>0</v>
      </c>
      <c r="H98" s="17">
        <v>2412</v>
      </c>
      <c r="I98" s="17">
        <v>2412</v>
      </c>
      <c r="J98" s="17">
        <f t="shared" ref="J98" si="10">+H98*F98</f>
        <v>9648</v>
      </c>
      <c r="K98" s="27">
        <v>0</v>
      </c>
      <c r="L98" s="10">
        <f t="shared" ref="L98" si="11">IF(K98&gt;0,0,J98)</f>
        <v>9648</v>
      </c>
      <c r="M98" s="18">
        <f t="shared" ref="M98" si="12">IF(K98=0,0,L98+J98+K98)</f>
        <v>0</v>
      </c>
    </row>
    <row r="99" spans="1:13" x14ac:dyDescent="0.2">
      <c r="A99" s="26" t="s">
        <v>15</v>
      </c>
      <c r="B99" s="34">
        <v>45513</v>
      </c>
      <c r="C99" s="19">
        <v>668308</v>
      </c>
      <c r="D99" s="15" t="s">
        <v>16</v>
      </c>
      <c r="E99" s="16" t="s">
        <v>26</v>
      </c>
      <c r="F99" s="16">
        <v>4</v>
      </c>
      <c r="G99" s="16">
        <v>0</v>
      </c>
      <c r="H99" s="17">
        <v>2117</v>
      </c>
      <c r="I99" s="17">
        <v>2000</v>
      </c>
      <c r="J99" s="17">
        <f t="shared" si="6"/>
        <v>8468</v>
      </c>
      <c r="K99" s="27">
        <f t="shared" si="7"/>
        <v>1354.88</v>
      </c>
      <c r="L99" s="10">
        <f t="shared" si="8"/>
        <v>0</v>
      </c>
      <c r="M99" s="18">
        <f t="shared" si="9"/>
        <v>9822.880000000001</v>
      </c>
    </row>
    <row r="100" spans="1:13" x14ac:dyDescent="0.2">
      <c r="A100" s="26" t="s">
        <v>15</v>
      </c>
      <c r="B100" s="34">
        <v>45513</v>
      </c>
      <c r="C100" s="19">
        <v>668307</v>
      </c>
      <c r="D100" s="15" t="s">
        <v>16</v>
      </c>
      <c r="E100" s="16" t="s">
        <v>17</v>
      </c>
      <c r="F100" s="16">
        <v>3</v>
      </c>
      <c r="G100" s="16">
        <v>0</v>
      </c>
      <c r="H100" s="17">
        <v>2632</v>
      </c>
      <c r="I100" s="17">
        <v>2632</v>
      </c>
      <c r="J100" s="17">
        <f t="shared" si="6"/>
        <v>7896</v>
      </c>
      <c r="K100" s="27">
        <v>0</v>
      </c>
      <c r="L100" s="10">
        <f t="shared" si="8"/>
        <v>7896</v>
      </c>
      <c r="M100" s="18">
        <f t="shared" si="9"/>
        <v>0</v>
      </c>
    </row>
    <row r="101" spans="1:13" x14ac:dyDescent="0.2">
      <c r="A101" s="26" t="s">
        <v>15</v>
      </c>
      <c r="B101" s="34">
        <v>45513</v>
      </c>
      <c r="C101" s="19">
        <v>668306</v>
      </c>
      <c r="D101" s="15" t="s">
        <v>16</v>
      </c>
      <c r="E101" s="16" t="s">
        <v>31</v>
      </c>
      <c r="F101" s="16">
        <v>7</v>
      </c>
      <c r="G101" s="16">
        <v>0</v>
      </c>
      <c r="H101" s="17">
        <v>2502</v>
      </c>
      <c r="I101" s="17">
        <v>2502</v>
      </c>
      <c r="J101" s="17">
        <f t="shared" si="6"/>
        <v>17514</v>
      </c>
      <c r="K101" s="27">
        <v>0</v>
      </c>
      <c r="L101" s="10">
        <f t="shared" si="8"/>
        <v>17514</v>
      </c>
      <c r="M101" s="18">
        <f t="shared" si="9"/>
        <v>0</v>
      </c>
    </row>
    <row r="102" spans="1:13" x14ac:dyDescent="0.2">
      <c r="A102" s="26" t="s">
        <v>15</v>
      </c>
      <c r="B102" s="34">
        <v>45513</v>
      </c>
      <c r="C102" s="19">
        <v>668231</v>
      </c>
      <c r="D102" s="15" t="s">
        <v>16</v>
      </c>
      <c r="E102" s="16" t="s">
        <v>30</v>
      </c>
      <c r="F102" s="16">
        <v>16</v>
      </c>
      <c r="G102" s="16">
        <v>0</v>
      </c>
      <c r="H102" s="17">
        <f>40800/F102</f>
        <v>2550</v>
      </c>
      <c r="I102" s="17">
        <v>2264</v>
      </c>
      <c r="J102" s="17">
        <f t="shared" si="6"/>
        <v>40800</v>
      </c>
      <c r="K102" s="27">
        <f t="shared" si="7"/>
        <v>6528</v>
      </c>
      <c r="L102" s="10">
        <f t="shared" si="8"/>
        <v>0</v>
      </c>
      <c r="M102" s="18">
        <f t="shared" si="9"/>
        <v>47328</v>
      </c>
    </row>
    <row r="103" spans="1:13" x14ac:dyDescent="0.2">
      <c r="A103" s="26" t="s">
        <v>15</v>
      </c>
      <c r="B103" s="34">
        <v>45513</v>
      </c>
      <c r="C103" s="19">
        <v>668305</v>
      </c>
      <c r="D103" s="15" t="s">
        <v>25</v>
      </c>
      <c r="E103" s="16" t="s">
        <v>26</v>
      </c>
      <c r="F103" s="16">
        <v>6</v>
      </c>
      <c r="G103" s="16">
        <v>0</v>
      </c>
      <c r="H103" s="17">
        <v>2000</v>
      </c>
      <c r="I103" s="17">
        <v>2000</v>
      </c>
      <c r="J103" s="17">
        <f t="shared" si="6"/>
        <v>12000</v>
      </c>
      <c r="K103" s="27">
        <f t="shared" si="7"/>
        <v>1920</v>
      </c>
      <c r="L103" s="10">
        <f t="shared" si="8"/>
        <v>0</v>
      </c>
      <c r="M103" s="18">
        <f t="shared" si="9"/>
        <v>13920</v>
      </c>
    </row>
    <row r="104" spans="1:13" x14ac:dyDescent="0.2">
      <c r="A104" s="26" t="s">
        <v>22</v>
      </c>
      <c r="B104" s="34">
        <v>45513</v>
      </c>
      <c r="C104" s="19">
        <v>668313</v>
      </c>
      <c r="D104" s="15" t="s">
        <v>19</v>
      </c>
      <c r="E104" s="16" t="s">
        <v>24</v>
      </c>
      <c r="F104" s="16">
        <v>15</v>
      </c>
      <c r="G104" s="16">
        <v>0</v>
      </c>
      <c r="H104" s="17">
        <v>2027</v>
      </c>
      <c r="I104" s="17">
        <v>2027</v>
      </c>
      <c r="J104" s="17">
        <f t="shared" si="6"/>
        <v>30405</v>
      </c>
      <c r="K104" s="27">
        <f t="shared" si="7"/>
        <v>4864.8</v>
      </c>
      <c r="L104" s="10">
        <f t="shared" si="8"/>
        <v>0</v>
      </c>
      <c r="M104" s="18">
        <f t="shared" si="9"/>
        <v>35269.800000000003</v>
      </c>
    </row>
    <row r="105" spans="1:13" x14ac:dyDescent="0.2">
      <c r="A105" s="26" t="s">
        <v>22</v>
      </c>
      <c r="B105" s="34">
        <v>45513</v>
      </c>
      <c r="C105" s="19">
        <v>668314</v>
      </c>
      <c r="D105" s="15" t="s">
        <v>23</v>
      </c>
      <c r="E105" s="16" t="s">
        <v>20</v>
      </c>
      <c r="F105" s="16">
        <v>19</v>
      </c>
      <c r="G105" s="16">
        <v>19</v>
      </c>
      <c r="H105" s="17">
        <f>2074+334</f>
        <v>2408</v>
      </c>
      <c r="I105" s="17">
        <v>2074</v>
      </c>
      <c r="J105" s="17">
        <f t="shared" si="6"/>
        <v>45752</v>
      </c>
      <c r="K105" s="27">
        <f t="shared" si="7"/>
        <v>7320.32</v>
      </c>
      <c r="L105" s="10">
        <f t="shared" si="8"/>
        <v>0</v>
      </c>
      <c r="M105" s="18">
        <f t="shared" si="9"/>
        <v>53072.32</v>
      </c>
    </row>
    <row r="106" spans="1:13" x14ac:dyDescent="0.2">
      <c r="A106" s="26" t="s">
        <v>22</v>
      </c>
      <c r="B106" s="34">
        <v>45513</v>
      </c>
      <c r="C106" s="19">
        <v>668315</v>
      </c>
      <c r="D106" s="15" t="s">
        <v>23</v>
      </c>
      <c r="E106" s="16" t="s">
        <v>24</v>
      </c>
      <c r="F106" s="16">
        <v>4</v>
      </c>
      <c r="G106" s="16">
        <v>0</v>
      </c>
      <c r="H106" s="17">
        <v>2074</v>
      </c>
      <c r="I106" s="17">
        <v>2074</v>
      </c>
      <c r="J106" s="17">
        <f t="shared" si="6"/>
        <v>8296</v>
      </c>
      <c r="K106" s="27">
        <f t="shared" si="7"/>
        <v>1327.3600000000001</v>
      </c>
      <c r="L106" s="10">
        <f t="shared" si="8"/>
        <v>0</v>
      </c>
      <c r="M106" s="18">
        <f t="shared" si="9"/>
        <v>9623.36</v>
      </c>
    </row>
    <row r="107" spans="1:13" x14ac:dyDescent="0.2">
      <c r="A107" s="26" t="s">
        <v>22</v>
      </c>
      <c r="B107" s="34">
        <v>45513</v>
      </c>
      <c r="C107" s="19">
        <v>668316</v>
      </c>
      <c r="D107" s="15" t="s">
        <v>23</v>
      </c>
      <c r="E107" s="16" t="s">
        <v>20</v>
      </c>
      <c r="F107" s="16">
        <v>14</v>
      </c>
      <c r="G107" s="16">
        <v>14</v>
      </c>
      <c r="H107" s="17">
        <v>2408</v>
      </c>
      <c r="I107" s="17">
        <v>2074</v>
      </c>
      <c r="J107" s="17">
        <f t="shared" si="6"/>
        <v>33712</v>
      </c>
      <c r="K107" s="27">
        <f t="shared" si="7"/>
        <v>5393.92</v>
      </c>
      <c r="L107" s="10">
        <f t="shared" si="8"/>
        <v>0</v>
      </c>
      <c r="M107" s="18">
        <f t="shared" si="9"/>
        <v>39105.919999999998</v>
      </c>
    </row>
    <row r="108" spans="1:13" x14ac:dyDescent="0.2">
      <c r="A108" s="26" t="s">
        <v>22</v>
      </c>
      <c r="B108" s="34">
        <v>45513</v>
      </c>
      <c r="C108" s="19">
        <v>668312</v>
      </c>
      <c r="D108" s="15" t="s">
        <v>16</v>
      </c>
      <c r="E108" s="16" t="s">
        <v>26</v>
      </c>
      <c r="F108" s="16">
        <v>4</v>
      </c>
      <c r="G108" s="16">
        <v>0</v>
      </c>
      <c r="H108" s="17">
        <v>2326</v>
      </c>
      <c r="I108" s="17">
        <v>2326</v>
      </c>
      <c r="J108" s="17">
        <f t="shared" si="6"/>
        <v>9304</v>
      </c>
      <c r="K108" s="27">
        <v>0</v>
      </c>
      <c r="L108" s="10">
        <f t="shared" si="8"/>
        <v>9304</v>
      </c>
      <c r="M108" s="18">
        <f t="shared" si="9"/>
        <v>0</v>
      </c>
    </row>
    <row r="109" spans="1:13" x14ac:dyDescent="0.2">
      <c r="A109" s="26" t="s">
        <v>22</v>
      </c>
      <c r="B109" s="34">
        <v>45513</v>
      </c>
      <c r="C109" s="19">
        <v>668311</v>
      </c>
      <c r="D109" s="15" t="s">
        <v>16</v>
      </c>
      <c r="E109" s="16" t="s">
        <v>24</v>
      </c>
      <c r="F109" s="16">
        <v>7</v>
      </c>
      <c r="G109" s="16">
        <v>0</v>
      </c>
      <c r="H109" s="17">
        <v>2074</v>
      </c>
      <c r="I109" s="17">
        <v>2074</v>
      </c>
      <c r="J109" s="17">
        <f t="shared" si="6"/>
        <v>14518</v>
      </c>
      <c r="K109" s="27">
        <f t="shared" si="7"/>
        <v>2322.88</v>
      </c>
      <c r="L109" s="10">
        <f t="shared" si="8"/>
        <v>0</v>
      </c>
      <c r="M109" s="18">
        <f t="shared" si="9"/>
        <v>16840.88</v>
      </c>
    </row>
    <row r="110" spans="1:13" x14ac:dyDescent="0.2">
      <c r="A110" s="26" t="s">
        <v>18</v>
      </c>
      <c r="B110" s="34">
        <v>45513</v>
      </c>
      <c r="C110" s="19">
        <v>668309</v>
      </c>
      <c r="D110" s="15" t="s">
        <v>16</v>
      </c>
      <c r="E110" s="16" t="s">
        <v>24</v>
      </c>
      <c r="F110" s="16">
        <v>1</v>
      </c>
      <c r="G110" s="16">
        <v>0</v>
      </c>
      <c r="H110" s="17">
        <v>2412</v>
      </c>
      <c r="I110" s="17">
        <v>2412</v>
      </c>
      <c r="J110" s="17">
        <f t="shared" si="6"/>
        <v>2412</v>
      </c>
      <c r="K110" s="27">
        <v>0</v>
      </c>
      <c r="L110" s="10">
        <f t="shared" si="8"/>
        <v>2412</v>
      </c>
      <c r="M110" s="18">
        <f t="shared" si="9"/>
        <v>0</v>
      </c>
    </row>
    <row r="111" spans="1:13" x14ac:dyDescent="0.2">
      <c r="A111" s="26" t="s">
        <v>18</v>
      </c>
      <c r="B111" s="34">
        <v>45513</v>
      </c>
      <c r="C111" s="19">
        <v>668310</v>
      </c>
      <c r="D111" s="15" t="s">
        <v>25</v>
      </c>
      <c r="E111" s="16" t="s">
        <v>24</v>
      </c>
      <c r="F111" s="16">
        <v>4</v>
      </c>
      <c r="G111" s="16">
        <v>0</v>
      </c>
      <c r="H111" s="17">
        <v>2074</v>
      </c>
      <c r="I111" s="17">
        <v>2074</v>
      </c>
      <c r="J111" s="17">
        <f t="shared" si="6"/>
        <v>8296</v>
      </c>
      <c r="K111" s="27">
        <f t="shared" si="7"/>
        <v>1327.3600000000001</v>
      </c>
      <c r="L111" s="10">
        <f t="shared" si="8"/>
        <v>0</v>
      </c>
      <c r="M111" s="18">
        <f t="shared" si="9"/>
        <v>9623.36</v>
      </c>
    </row>
    <row r="112" spans="1:13" x14ac:dyDescent="0.2">
      <c r="A112" s="26" t="s">
        <v>22</v>
      </c>
      <c r="B112" s="34">
        <v>45513</v>
      </c>
      <c r="C112" s="19">
        <v>668320</v>
      </c>
      <c r="D112" s="15" t="s">
        <v>25</v>
      </c>
      <c r="E112" s="16" t="s">
        <v>26</v>
      </c>
      <c r="F112" s="16">
        <v>14</v>
      </c>
      <c r="G112" s="16">
        <v>0</v>
      </c>
      <c r="H112" s="17">
        <v>2000</v>
      </c>
      <c r="I112" s="17">
        <v>2000</v>
      </c>
      <c r="J112" s="17">
        <f t="shared" si="6"/>
        <v>28000</v>
      </c>
      <c r="K112" s="27">
        <f t="shared" si="7"/>
        <v>4480</v>
      </c>
      <c r="L112" s="10">
        <f t="shared" si="8"/>
        <v>0</v>
      </c>
      <c r="M112" s="18">
        <f t="shared" si="9"/>
        <v>32480</v>
      </c>
    </row>
    <row r="113" spans="1:13" x14ac:dyDescent="0.2">
      <c r="A113" s="26" t="s">
        <v>15</v>
      </c>
      <c r="B113" s="31">
        <v>45514</v>
      </c>
      <c r="C113" s="19">
        <v>668317</v>
      </c>
      <c r="D113" s="15" t="s">
        <v>16</v>
      </c>
      <c r="E113" s="16" t="s">
        <v>17</v>
      </c>
      <c r="F113" s="38">
        <v>4</v>
      </c>
      <c r="G113" s="16">
        <v>0</v>
      </c>
      <c r="H113" s="17">
        <v>2632</v>
      </c>
      <c r="I113" s="17">
        <v>2632</v>
      </c>
      <c r="J113" s="17">
        <f t="shared" si="6"/>
        <v>10528</v>
      </c>
      <c r="K113" s="27">
        <v>0</v>
      </c>
      <c r="L113" s="10">
        <f t="shared" si="8"/>
        <v>10528</v>
      </c>
      <c r="M113" s="18">
        <f t="shared" si="9"/>
        <v>0</v>
      </c>
    </row>
    <row r="114" spans="1:13" x14ac:dyDescent="0.2">
      <c r="A114" s="26" t="s">
        <v>15</v>
      </c>
      <c r="B114" s="31">
        <v>45514</v>
      </c>
      <c r="C114" s="19">
        <v>668326</v>
      </c>
      <c r="D114" s="15" t="s">
        <v>16</v>
      </c>
      <c r="E114" s="16" t="s">
        <v>17</v>
      </c>
      <c r="F114" s="16">
        <v>15</v>
      </c>
      <c r="G114" s="16">
        <v>0</v>
      </c>
      <c r="H114" s="17">
        <v>2632</v>
      </c>
      <c r="I114" s="17">
        <v>2632</v>
      </c>
      <c r="J114" s="17">
        <f t="shared" si="6"/>
        <v>39480</v>
      </c>
      <c r="K114" s="27">
        <v>0</v>
      </c>
      <c r="L114" s="10">
        <f t="shared" si="8"/>
        <v>39480</v>
      </c>
      <c r="M114" s="18">
        <f t="shared" si="9"/>
        <v>0</v>
      </c>
    </row>
    <row r="115" spans="1:13" x14ac:dyDescent="0.2">
      <c r="A115" s="26" t="s">
        <v>15</v>
      </c>
      <c r="B115" s="31">
        <v>45514</v>
      </c>
      <c r="C115" s="19">
        <v>668318</v>
      </c>
      <c r="D115" s="15" t="s">
        <v>16</v>
      </c>
      <c r="E115" s="16" t="s">
        <v>20</v>
      </c>
      <c r="F115" s="16">
        <v>9</v>
      </c>
      <c r="G115" s="16">
        <v>0</v>
      </c>
      <c r="H115" s="17">
        <v>2412</v>
      </c>
      <c r="I115" s="17">
        <v>2412</v>
      </c>
      <c r="J115" s="17">
        <f t="shared" si="6"/>
        <v>21708</v>
      </c>
      <c r="K115" s="27">
        <v>0</v>
      </c>
      <c r="L115" s="10">
        <f t="shared" si="8"/>
        <v>21708</v>
      </c>
      <c r="M115" s="18">
        <f t="shared" si="9"/>
        <v>0</v>
      </c>
    </row>
    <row r="116" spans="1:13" x14ac:dyDescent="0.2">
      <c r="A116" s="26" t="s">
        <v>15</v>
      </c>
      <c r="B116" s="31">
        <v>45514</v>
      </c>
      <c r="C116" s="19">
        <v>668227</v>
      </c>
      <c r="D116" s="15" t="s">
        <v>16</v>
      </c>
      <c r="E116" s="16" t="s">
        <v>24</v>
      </c>
      <c r="F116" s="16">
        <v>7</v>
      </c>
      <c r="G116" s="16">
        <v>0</v>
      </c>
      <c r="H116" s="17">
        <v>2412</v>
      </c>
      <c r="I116" s="17">
        <v>2412</v>
      </c>
      <c r="J116" s="17">
        <f t="shared" si="6"/>
        <v>16884</v>
      </c>
      <c r="K116" s="27">
        <v>0</v>
      </c>
      <c r="L116" s="10">
        <f t="shared" si="8"/>
        <v>16884</v>
      </c>
      <c r="M116" s="18">
        <f t="shared" si="9"/>
        <v>0</v>
      </c>
    </row>
    <row r="117" spans="1:13" x14ac:dyDescent="0.2">
      <c r="A117" s="26" t="s">
        <v>18</v>
      </c>
      <c r="B117" s="31">
        <v>45514</v>
      </c>
      <c r="C117" s="19">
        <v>668327</v>
      </c>
      <c r="D117" s="15" t="s">
        <v>16</v>
      </c>
      <c r="E117" s="16" t="s">
        <v>24</v>
      </c>
      <c r="F117" s="16">
        <v>7</v>
      </c>
      <c r="G117" s="16">
        <v>0</v>
      </c>
      <c r="H117" s="17">
        <v>2074</v>
      </c>
      <c r="I117" s="17">
        <v>2074</v>
      </c>
      <c r="J117" s="17">
        <f t="shared" si="6"/>
        <v>14518</v>
      </c>
      <c r="K117" s="27">
        <f t="shared" si="7"/>
        <v>2322.88</v>
      </c>
      <c r="L117" s="10">
        <f t="shared" si="8"/>
        <v>0</v>
      </c>
      <c r="M117" s="18">
        <f t="shared" si="9"/>
        <v>16840.88</v>
      </c>
    </row>
    <row r="118" spans="1:13" x14ac:dyDescent="0.2">
      <c r="A118" s="26" t="s">
        <v>18</v>
      </c>
      <c r="B118" s="31">
        <v>45514</v>
      </c>
      <c r="C118" s="19">
        <v>668328</v>
      </c>
      <c r="D118" s="15" t="s">
        <v>16</v>
      </c>
      <c r="E118" s="16" t="s">
        <v>24</v>
      </c>
      <c r="F118" s="16">
        <v>8</v>
      </c>
      <c r="G118" s="16">
        <v>0</v>
      </c>
      <c r="H118" s="17">
        <v>2124</v>
      </c>
      <c r="I118" s="17">
        <v>2074</v>
      </c>
      <c r="J118" s="17">
        <f t="shared" si="6"/>
        <v>16992</v>
      </c>
      <c r="K118" s="27">
        <f t="shared" si="7"/>
        <v>2718.7200000000003</v>
      </c>
      <c r="L118" s="10">
        <f t="shared" si="8"/>
        <v>0</v>
      </c>
      <c r="M118" s="18">
        <f t="shared" si="9"/>
        <v>19710.72</v>
      </c>
    </row>
    <row r="119" spans="1:13" x14ac:dyDescent="0.2">
      <c r="A119" s="26" t="s">
        <v>18</v>
      </c>
      <c r="B119" s="31">
        <v>45514</v>
      </c>
      <c r="C119" s="19">
        <v>668330</v>
      </c>
      <c r="D119" s="15" t="s">
        <v>23</v>
      </c>
      <c r="E119" s="16" t="s">
        <v>21</v>
      </c>
      <c r="F119" s="16">
        <v>15</v>
      </c>
      <c r="G119" s="16">
        <v>0</v>
      </c>
      <c r="H119" s="17">
        <v>1940</v>
      </c>
      <c r="I119" s="17">
        <v>1940</v>
      </c>
      <c r="J119" s="17">
        <f t="shared" si="6"/>
        <v>29100</v>
      </c>
      <c r="K119" s="27">
        <f t="shared" si="7"/>
        <v>4656</v>
      </c>
      <c r="L119" s="10">
        <f t="shared" si="8"/>
        <v>0</v>
      </c>
      <c r="M119" s="18">
        <f t="shared" si="9"/>
        <v>33756</v>
      </c>
    </row>
    <row r="120" spans="1:13" x14ac:dyDescent="0.2">
      <c r="A120" s="26" t="s">
        <v>18</v>
      </c>
      <c r="B120" s="31">
        <v>45514</v>
      </c>
      <c r="C120" s="19">
        <v>668331</v>
      </c>
      <c r="D120" s="15" t="s">
        <v>23</v>
      </c>
      <c r="E120" s="16" t="s">
        <v>24</v>
      </c>
      <c r="F120" s="16">
        <v>4</v>
      </c>
      <c r="G120" s="16">
        <v>0</v>
      </c>
      <c r="H120" s="17">
        <v>2074</v>
      </c>
      <c r="I120" s="17">
        <v>2074</v>
      </c>
      <c r="J120" s="17">
        <f t="shared" si="6"/>
        <v>8296</v>
      </c>
      <c r="K120" s="27">
        <f t="shared" si="7"/>
        <v>1327.3600000000001</v>
      </c>
      <c r="L120" s="10">
        <f t="shared" si="8"/>
        <v>0</v>
      </c>
      <c r="M120" s="18">
        <f t="shared" si="9"/>
        <v>9623.36</v>
      </c>
    </row>
    <row r="121" spans="1:13" x14ac:dyDescent="0.2">
      <c r="A121" s="26" t="s">
        <v>18</v>
      </c>
      <c r="B121" s="31">
        <v>45514</v>
      </c>
      <c r="C121" s="19">
        <v>668329</v>
      </c>
      <c r="D121" s="15" t="s">
        <v>25</v>
      </c>
      <c r="E121" s="16" t="s">
        <v>20</v>
      </c>
      <c r="F121" s="16">
        <v>13</v>
      </c>
      <c r="G121" s="16">
        <v>13</v>
      </c>
      <c r="H121" s="17">
        <f>2074+334</f>
        <v>2408</v>
      </c>
      <c r="I121" s="17">
        <v>2074</v>
      </c>
      <c r="J121" s="17">
        <f t="shared" si="6"/>
        <v>31304</v>
      </c>
      <c r="K121" s="27">
        <f t="shared" si="7"/>
        <v>5008.6400000000003</v>
      </c>
      <c r="L121" s="10">
        <f t="shared" si="8"/>
        <v>0</v>
      </c>
      <c r="M121" s="18">
        <f t="shared" si="9"/>
        <v>36312.639999999999</v>
      </c>
    </row>
    <row r="122" spans="1:13" x14ac:dyDescent="0.2">
      <c r="A122" s="26" t="s">
        <v>15</v>
      </c>
      <c r="B122" s="31">
        <v>45516</v>
      </c>
      <c r="C122" s="19">
        <v>668373</v>
      </c>
      <c r="D122" s="15" t="s">
        <v>16</v>
      </c>
      <c r="E122" s="16" t="s">
        <v>24</v>
      </c>
      <c r="F122" s="16">
        <v>6.5</v>
      </c>
      <c r="G122" s="16">
        <v>0</v>
      </c>
      <c r="H122" s="17">
        <v>2074</v>
      </c>
      <c r="I122" s="17">
        <v>2074</v>
      </c>
      <c r="J122" s="17">
        <f t="shared" si="6"/>
        <v>13481</v>
      </c>
      <c r="K122" s="27">
        <v>0</v>
      </c>
      <c r="L122" s="10">
        <f t="shared" si="8"/>
        <v>13481</v>
      </c>
      <c r="M122" s="18">
        <f t="shared" si="9"/>
        <v>0</v>
      </c>
    </row>
    <row r="123" spans="1:13" x14ac:dyDescent="0.2">
      <c r="A123" s="26" t="s">
        <v>15</v>
      </c>
      <c r="B123" s="31">
        <v>45516</v>
      </c>
      <c r="C123" s="19">
        <v>668372</v>
      </c>
      <c r="D123" s="15" t="s">
        <v>25</v>
      </c>
      <c r="E123" s="16" t="s">
        <v>24</v>
      </c>
      <c r="F123" s="16">
        <v>4</v>
      </c>
      <c r="G123" s="16">
        <v>0</v>
      </c>
      <c r="H123" s="17">
        <v>2074</v>
      </c>
      <c r="I123" s="17">
        <v>2074</v>
      </c>
      <c r="J123" s="17">
        <f t="shared" si="6"/>
        <v>8296</v>
      </c>
      <c r="K123" s="27">
        <f t="shared" si="7"/>
        <v>1327.3600000000001</v>
      </c>
      <c r="L123" s="10">
        <f t="shared" si="8"/>
        <v>0</v>
      </c>
      <c r="M123" s="18">
        <f t="shared" si="9"/>
        <v>9623.36</v>
      </c>
    </row>
    <row r="124" spans="1:13" x14ac:dyDescent="0.2">
      <c r="A124" s="26" t="s">
        <v>15</v>
      </c>
      <c r="B124" s="31">
        <v>45516</v>
      </c>
      <c r="C124" s="19">
        <v>668371</v>
      </c>
      <c r="D124" s="15" t="s">
        <v>16</v>
      </c>
      <c r="E124" s="16" t="s">
        <v>17</v>
      </c>
      <c r="F124" s="16">
        <v>14</v>
      </c>
      <c r="G124" s="16">
        <v>0</v>
      </c>
      <c r="H124" s="17">
        <v>2632</v>
      </c>
      <c r="I124" s="17">
        <v>2632</v>
      </c>
      <c r="J124" s="17">
        <f t="shared" si="6"/>
        <v>36848</v>
      </c>
      <c r="K124" s="27">
        <v>0</v>
      </c>
      <c r="L124" s="10">
        <f t="shared" si="8"/>
        <v>36848</v>
      </c>
      <c r="M124" s="18">
        <f t="shared" si="9"/>
        <v>0</v>
      </c>
    </row>
    <row r="125" spans="1:13" x14ac:dyDescent="0.2">
      <c r="A125" s="26" t="s">
        <v>15</v>
      </c>
      <c r="B125" s="31">
        <v>45516</v>
      </c>
      <c r="C125" s="19">
        <v>668370</v>
      </c>
      <c r="D125" s="15" t="s">
        <v>16</v>
      </c>
      <c r="E125" s="16" t="s">
        <v>26</v>
      </c>
      <c r="F125" s="16">
        <v>5</v>
      </c>
      <c r="G125" s="16">
        <v>0</v>
      </c>
      <c r="H125" s="17">
        <v>2000</v>
      </c>
      <c r="I125" s="17">
        <v>2000</v>
      </c>
      <c r="J125" s="17">
        <f t="shared" si="6"/>
        <v>10000</v>
      </c>
      <c r="K125" s="27">
        <f t="shared" si="7"/>
        <v>1600</v>
      </c>
      <c r="L125" s="10">
        <f t="shared" si="8"/>
        <v>0</v>
      </c>
      <c r="M125" s="18">
        <f t="shared" si="9"/>
        <v>11600</v>
      </c>
    </row>
    <row r="126" spans="1:13" x14ac:dyDescent="0.2">
      <c r="A126" s="26" t="s">
        <v>15</v>
      </c>
      <c r="B126" s="31">
        <v>45516</v>
      </c>
      <c r="C126" s="19">
        <v>668369</v>
      </c>
      <c r="D126" s="15" t="s">
        <v>25</v>
      </c>
      <c r="E126" s="16" t="s">
        <v>17</v>
      </c>
      <c r="F126" s="16">
        <v>4</v>
      </c>
      <c r="G126" s="16">
        <v>0</v>
      </c>
      <c r="H126" s="17">
        <f>2264+245</f>
        <v>2509</v>
      </c>
      <c r="I126" s="17">
        <v>2264</v>
      </c>
      <c r="J126" s="17">
        <f t="shared" si="6"/>
        <v>10036</v>
      </c>
      <c r="K126" s="27">
        <f t="shared" si="7"/>
        <v>1605.76</v>
      </c>
      <c r="L126" s="10">
        <f t="shared" si="8"/>
        <v>0</v>
      </c>
      <c r="M126" s="18">
        <f t="shared" si="9"/>
        <v>11641.76</v>
      </c>
    </row>
    <row r="127" spans="1:13" x14ac:dyDescent="0.2">
      <c r="A127" s="26" t="s">
        <v>15</v>
      </c>
      <c r="B127" s="31">
        <v>45516</v>
      </c>
      <c r="C127" s="19">
        <v>668368</v>
      </c>
      <c r="D127" s="15" t="s">
        <v>16</v>
      </c>
      <c r="E127" s="16" t="s">
        <v>17</v>
      </c>
      <c r="F127" s="16">
        <v>2</v>
      </c>
      <c r="G127" s="16">
        <v>0</v>
      </c>
      <c r="H127" s="17">
        <v>3032</v>
      </c>
      <c r="I127" s="17">
        <v>2264</v>
      </c>
      <c r="J127" s="17">
        <f t="shared" ref="J127" si="13">+H127*F127</f>
        <v>6064</v>
      </c>
      <c r="K127" s="27">
        <v>0</v>
      </c>
      <c r="L127" s="10">
        <f t="shared" ref="L127" si="14">IF(K127&gt;0,0,J127)</f>
        <v>6064</v>
      </c>
      <c r="M127" s="18">
        <f t="shared" ref="M127" si="15">IF(K127=0,0,L127+J127+K127)</f>
        <v>0</v>
      </c>
    </row>
    <row r="128" spans="1:13" x14ac:dyDescent="0.2">
      <c r="A128" s="26" t="s">
        <v>18</v>
      </c>
      <c r="B128" s="31">
        <v>45516</v>
      </c>
      <c r="C128" s="19">
        <v>668374</v>
      </c>
      <c r="D128" s="15" t="s">
        <v>19</v>
      </c>
      <c r="E128" s="16" t="s">
        <v>24</v>
      </c>
      <c r="F128" s="16">
        <v>15</v>
      </c>
      <c r="G128" s="16">
        <v>0</v>
      </c>
      <c r="H128" s="17">
        <v>2027</v>
      </c>
      <c r="I128" s="17">
        <v>2027</v>
      </c>
      <c r="J128" s="17">
        <f t="shared" si="6"/>
        <v>30405</v>
      </c>
      <c r="K128" s="27">
        <f t="shared" si="7"/>
        <v>4864.8</v>
      </c>
      <c r="L128" s="10">
        <f t="shared" si="8"/>
        <v>0</v>
      </c>
      <c r="M128" s="18">
        <f t="shared" si="9"/>
        <v>35269.800000000003</v>
      </c>
    </row>
    <row r="129" spans="1:13" x14ac:dyDescent="0.2">
      <c r="A129" s="26" t="s">
        <v>18</v>
      </c>
      <c r="B129" s="31">
        <v>45516</v>
      </c>
      <c r="C129" s="19">
        <v>668375</v>
      </c>
      <c r="D129" s="15" t="s">
        <v>19</v>
      </c>
      <c r="E129" s="16" t="s">
        <v>20</v>
      </c>
      <c r="F129" s="38">
        <v>12.5</v>
      </c>
      <c r="G129" s="16">
        <v>12.5</v>
      </c>
      <c r="H129" s="17">
        <f>2027+326</f>
        <v>2353</v>
      </c>
      <c r="I129" s="17">
        <v>2027</v>
      </c>
      <c r="J129" s="17">
        <f t="shared" si="6"/>
        <v>29412.5</v>
      </c>
      <c r="K129" s="27">
        <f t="shared" si="7"/>
        <v>4706</v>
      </c>
      <c r="L129" s="10">
        <f t="shared" si="8"/>
        <v>0</v>
      </c>
      <c r="M129" s="18">
        <f t="shared" si="9"/>
        <v>34118.5</v>
      </c>
    </row>
    <row r="130" spans="1:13" x14ac:dyDescent="0.2">
      <c r="A130" s="26" t="s">
        <v>18</v>
      </c>
      <c r="B130" s="31">
        <v>45516</v>
      </c>
      <c r="C130" s="19">
        <v>668376</v>
      </c>
      <c r="D130" s="15" t="s">
        <v>19</v>
      </c>
      <c r="E130" s="16" t="s">
        <v>20</v>
      </c>
      <c r="F130" s="40">
        <v>11.5</v>
      </c>
      <c r="G130" s="16">
        <v>11.5</v>
      </c>
      <c r="H130" s="17">
        <f>2027+326</f>
        <v>2353</v>
      </c>
      <c r="I130" s="17">
        <v>2027</v>
      </c>
      <c r="J130" s="17">
        <f t="shared" si="6"/>
        <v>27059.5</v>
      </c>
      <c r="K130" s="27">
        <f t="shared" si="7"/>
        <v>4329.5200000000004</v>
      </c>
      <c r="L130" s="10">
        <f t="shared" si="8"/>
        <v>0</v>
      </c>
      <c r="M130" s="18">
        <f t="shared" si="9"/>
        <v>31389.02</v>
      </c>
    </row>
    <row r="131" spans="1:13" x14ac:dyDescent="0.2">
      <c r="A131" s="26" t="s">
        <v>18</v>
      </c>
      <c r="B131" s="31">
        <v>45516</v>
      </c>
      <c r="C131" s="19">
        <v>668377</v>
      </c>
      <c r="D131" s="15" t="s">
        <v>19</v>
      </c>
      <c r="E131" s="16" t="s">
        <v>24</v>
      </c>
      <c r="F131" s="40">
        <v>15</v>
      </c>
      <c r="G131" s="16">
        <v>0</v>
      </c>
      <c r="H131" s="17">
        <v>2027</v>
      </c>
      <c r="I131" s="17">
        <v>2027</v>
      </c>
      <c r="J131" s="17">
        <f t="shared" si="6"/>
        <v>30405</v>
      </c>
      <c r="K131" s="27">
        <f t="shared" si="7"/>
        <v>4864.8</v>
      </c>
      <c r="L131" s="10">
        <f t="shared" si="8"/>
        <v>0</v>
      </c>
      <c r="M131" s="18">
        <f t="shared" si="9"/>
        <v>35269.800000000003</v>
      </c>
    </row>
    <row r="132" spans="1:13" x14ac:dyDescent="0.2">
      <c r="A132" s="26" t="s">
        <v>18</v>
      </c>
      <c r="B132" s="31">
        <v>45516</v>
      </c>
      <c r="C132" s="19">
        <v>668378</v>
      </c>
      <c r="D132" s="15" t="s">
        <v>19</v>
      </c>
      <c r="E132" s="16" t="s">
        <v>24</v>
      </c>
      <c r="F132" s="38">
        <v>6</v>
      </c>
      <c r="G132" s="16">
        <v>0</v>
      </c>
      <c r="H132" s="17">
        <v>2027</v>
      </c>
      <c r="I132" s="17">
        <v>2027</v>
      </c>
      <c r="J132" s="17">
        <f t="shared" si="6"/>
        <v>12162</v>
      </c>
      <c r="K132" s="27">
        <f t="shared" si="7"/>
        <v>1945.92</v>
      </c>
      <c r="L132" s="10">
        <f t="shared" si="8"/>
        <v>0</v>
      </c>
      <c r="M132" s="18">
        <f t="shared" si="9"/>
        <v>14107.92</v>
      </c>
    </row>
    <row r="133" spans="1:13" x14ac:dyDescent="0.2">
      <c r="A133" s="26" t="s">
        <v>18</v>
      </c>
      <c r="B133" s="31">
        <v>45516</v>
      </c>
      <c r="C133" s="19">
        <v>668379</v>
      </c>
      <c r="D133" s="15" t="s">
        <v>19</v>
      </c>
      <c r="E133" s="16" t="s">
        <v>20</v>
      </c>
      <c r="F133" s="16">
        <v>7.5</v>
      </c>
      <c r="G133" s="16">
        <v>7.5</v>
      </c>
      <c r="H133" s="17">
        <f>2027+326</f>
        <v>2353</v>
      </c>
      <c r="I133" s="17">
        <v>2027</v>
      </c>
      <c r="J133" s="17">
        <f t="shared" si="6"/>
        <v>17647.5</v>
      </c>
      <c r="K133" s="27">
        <f t="shared" si="7"/>
        <v>2823.6</v>
      </c>
      <c r="L133" s="10">
        <f t="shared" si="8"/>
        <v>0</v>
      </c>
      <c r="M133" s="18">
        <f t="shared" si="9"/>
        <v>20471.099999999999</v>
      </c>
    </row>
    <row r="134" spans="1:13" x14ac:dyDescent="0.2">
      <c r="A134" s="26" t="s">
        <v>18</v>
      </c>
      <c r="B134" s="31">
        <v>45516</v>
      </c>
      <c r="C134" s="19">
        <v>668380</v>
      </c>
      <c r="D134" s="15" t="s">
        <v>32</v>
      </c>
      <c r="E134" s="16" t="s">
        <v>24</v>
      </c>
      <c r="F134" s="16">
        <v>4</v>
      </c>
      <c r="G134" s="16">
        <v>0</v>
      </c>
      <c r="H134" s="17">
        <v>2074</v>
      </c>
      <c r="I134" s="17">
        <v>2074</v>
      </c>
      <c r="J134" s="17">
        <f t="shared" si="6"/>
        <v>8296</v>
      </c>
      <c r="K134" s="27">
        <f t="shared" si="7"/>
        <v>1327.3600000000001</v>
      </c>
      <c r="L134" s="10">
        <f t="shared" si="8"/>
        <v>0</v>
      </c>
      <c r="M134" s="18">
        <f t="shared" si="9"/>
        <v>9623.36</v>
      </c>
    </row>
    <row r="135" spans="1:13" x14ac:dyDescent="0.2">
      <c r="A135" s="26" t="s">
        <v>18</v>
      </c>
      <c r="B135" s="31">
        <v>45516</v>
      </c>
      <c r="C135" s="19">
        <v>668382</v>
      </c>
      <c r="D135" s="15" t="s">
        <v>23</v>
      </c>
      <c r="E135" s="16" t="s">
        <v>26</v>
      </c>
      <c r="F135" s="16">
        <v>7</v>
      </c>
      <c r="G135" s="16">
        <v>0</v>
      </c>
      <c r="H135" s="17">
        <v>2000</v>
      </c>
      <c r="I135" s="17">
        <v>2000</v>
      </c>
      <c r="J135" s="17">
        <f t="shared" si="6"/>
        <v>14000</v>
      </c>
      <c r="K135" s="27">
        <f t="shared" si="7"/>
        <v>2240</v>
      </c>
      <c r="L135" s="10">
        <f t="shared" si="8"/>
        <v>0</v>
      </c>
      <c r="M135" s="18">
        <f t="shared" si="9"/>
        <v>16240</v>
      </c>
    </row>
    <row r="136" spans="1:13" x14ac:dyDescent="0.2">
      <c r="A136" s="26" t="s">
        <v>18</v>
      </c>
      <c r="B136" s="31">
        <v>45516</v>
      </c>
      <c r="C136" s="19">
        <v>668383</v>
      </c>
      <c r="D136" s="15" t="s">
        <v>23</v>
      </c>
      <c r="E136" s="16" t="s">
        <v>24</v>
      </c>
      <c r="F136" s="16">
        <v>4</v>
      </c>
      <c r="G136" s="16">
        <v>0</v>
      </c>
      <c r="H136" s="17">
        <v>2074</v>
      </c>
      <c r="I136" s="17">
        <v>2074</v>
      </c>
      <c r="J136" s="17">
        <f t="shared" si="6"/>
        <v>8296</v>
      </c>
      <c r="K136" s="27">
        <f t="shared" si="7"/>
        <v>1327.3600000000001</v>
      </c>
      <c r="L136" s="10">
        <f t="shared" si="8"/>
        <v>0</v>
      </c>
      <c r="M136" s="18">
        <f t="shared" si="9"/>
        <v>9623.36</v>
      </c>
    </row>
    <row r="137" spans="1:13" x14ac:dyDescent="0.2">
      <c r="A137" s="26" t="s">
        <v>18</v>
      </c>
      <c r="B137" s="31">
        <v>45516</v>
      </c>
      <c r="C137" s="19">
        <v>668381</v>
      </c>
      <c r="D137" s="15" t="s">
        <v>25</v>
      </c>
      <c r="E137" s="16" t="s">
        <v>27</v>
      </c>
      <c r="F137" s="16">
        <v>4</v>
      </c>
      <c r="G137" s="16">
        <v>0</v>
      </c>
      <c r="H137" s="17">
        <v>2506</v>
      </c>
      <c r="I137" s="17">
        <v>2506</v>
      </c>
      <c r="J137" s="17">
        <f t="shared" si="6"/>
        <v>10024</v>
      </c>
      <c r="K137" s="27">
        <f t="shared" si="7"/>
        <v>1603.8400000000001</v>
      </c>
      <c r="L137" s="10">
        <f t="shared" si="8"/>
        <v>0</v>
      </c>
      <c r="M137" s="18">
        <f t="shared" si="9"/>
        <v>11627.84</v>
      </c>
    </row>
    <row r="138" spans="1:13" x14ac:dyDescent="0.2">
      <c r="A138" s="26" t="s">
        <v>15</v>
      </c>
      <c r="B138" s="31">
        <v>45517</v>
      </c>
      <c r="C138" s="19">
        <v>668432</v>
      </c>
      <c r="D138" s="15" t="s">
        <v>16</v>
      </c>
      <c r="E138" s="16" t="s">
        <v>17</v>
      </c>
      <c r="F138" s="16">
        <v>3.5</v>
      </c>
      <c r="G138" s="16">
        <v>0</v>
      </c>
      <c r="H138" s="17">
        <v>2632</v>
      </c>
      <c r="I138" s="17">
        <v>2632</v>
      </c>
      <c r="J138" s="17">
        <f t="shared" si="6"/>
        <v>9212</v>
      </c>
      <c r="K138" s="27">
        <v>0</v>
      </c>
      <c r="L138" s="10">
        <f t="shared" si="8"/>
        <v>9212</v>
      </c>
      <c r="M138" s="18">
        <f t="shared" si="9"/>
        <v>0</v>
      </c>
    </row>
    <row r="139" spans="1:13" x14ac:dyDescent="0.2">
      <c r="A139" s="26" t="s">
        <v>15</v>
      </c>
      <c r="B139" s="31">
        <v>45517</v>
      </c>
      <c r="C139" s="19">
        <v>668433</v>
      </c>
      <c r="D139" s="15" t="s">
        <v>16</v>
      </c>
      <c r="E139" s="16" t="s">
        <v>17</v>
      </c>
      <c r="F139" s="16">
        <v>8.5</v>
      </c>
      <c r="G139" s="16">
        <v>0</v>
      </c>
      <c r="H139" s="17">
        <f>2264+190</f>
        <v>2454</v>
      </c>
      <c r="I139" s="17">
        <v>2264</v>
      </c>
      <c r="J139" s="17">
        <f t="shared" si="6"/>
        <v>20859</v>
      </c>
      <c r="K139" s="27">
        <f t="shared" si="7"/>
        <v>3337.44</v>
      </c>
      <c r="L139" s="10">
        <f t="shared" si="8"/>
        <v>0</v>
      </c>
      <c r="M139" s="18">
        <f t="shared" si="9"/>
        <v>24196.44</v>
      </c>
    </row>
    <row r="140" spans="1:13" x14ac:dyDescent="0.2">
      <c r="A140" s="26" t="s">
        <v>18</v>
      </c>
      <c r="B140" s="31">
        <v>45517</v>
      </c>
      <c r="C140" s="19">
        <v>668434</v>
      </c>
      <c r="D140" s="15" t="s">
        <v>25</v>
      </c>
      <c r="E140" s="16" t="s">
        <v>24</v>
      </c>
      <c r="F140" s="16">
        <v>11.5</v>
      </c>
      <c r="G140" s="16">
        <v>0</v>
      </c>
      <c r="H140" s="17">
        <v>2074</v>
      </c>
      <c r="I140" s="17">
        <v>2074</v>
      </c>
      <c r="J140" s="17">
        <f t="shared" si="6"/>
        <v>23851</v>
      </c>
      <c r="K140" s="27">
        <f t="shared" si="7"/>
        <v>3816.16</v>
      </c>
      <c r="L140" s="10">
        <f t="shared" si="8"/>
        <v>0</v>
      </c>
      <c r="M140" s="18">
        <f t="shared" si="9"/>
        <v>27667.16</v>
      </c>
    </row>
    <row r="141" spans="1:13" x14ac:dyDescent="0.2">
      <c r="A141" s="26" t="s">
        <v>18</v>
      </c>
      <c r="B141" s="31">
        <v>45517</v>
      </c>
      <c r="C141" s="19">
        <v>668435</v>
      </c>
      <c r="D141" s="15" t="s">
        <v>25</v>
      </c>
      <c r="E141" s="16" t="s">
        <v>24</v>
      </c>
      <c r="F141" s="16">
        <v>5</v>
      </c>
      <c r="G141" s="16">
        <v>0</v>
      </c>
      <c r="H141" s="17">
        <v>2074</v>
      </c>
      <c r="I141" s="17">
        <v>2074</v>
      </c>
      <c r="J141" s="17">
        <f t="shared" si="6"/>
        <v>10370</v>
      </c>
      <c r="K141" s="27">
        <f t="shared" si="7"/>
        <v>1659.2</v>
      </c>
      <c r="L141" s="10">
        <f t="shared" si="8"/>
        <v>0</v>
      </c>
      <c r="M141" s="18">
        <f t="shared" si="9"/>
        <v>12029.2</v>
      </c>
    </row>
    <row r="142" spans="1:13" x14ac:dyDescent="0.2">
      <c r="A142" s="26" t="s">
        <v>18</v>
      </c>
      <c r="B142" s="31">
        <v>45517</v>
      </c>
      <c r="C142" s="19">
        <v>668436</v>
      </c>
      <c r="D142" s="15" t="s">
        <v>23</v>
      </c>
      <c r="E142" s="16" t="s">
        <v>24</v>
      </c>
      <c r="F142" s="16">
        <v>7</v>
      </c>
      <c r="G142" s="16">
        <v>0</v>
      </c>
      <c r="H142" s="17">
        <v>2074</v>
      </c>
      <c r="I142" s="17">
        <v>2074</v>
      </c>
      <c r="J142" s="17">
        <f t="shared" ref="J142:J210" si="16">+H142*F142</f>
        <v>14518</v>
      </c>
      <c r="K142" s="27">
        <f t="shared" ref="K142:K210" si="17">+J142*0.16</f>
        <v>2322.88</v>
      </c>
      <c r="L142" s="10">
        <f t="shared" ref="L142:L210" si="18">IF(K142&gt;0,0,J142)</f>
        <v>0</v>
      </c>
      <c r="M142" s="18">
        <f t="shared" ref="M142:M210" si="19">IF(K142=0,0,L142+J142+K142)</f>
        <v>16840.88</v>
      </c>
    </row>
    <row r="143" spans="1:13" x14ac:dyDescent="0.2">
      <c r="A143" s="26" t="s">
        <v>22</v>
      </c>
      <c r="B143" s="31">
        <v>45517</v>
      </c>
      <c r="C143" s="19">
        <v>668237</v>
      </c>
      <c r="D143" s="15" t="s">
        <v>19</v>
      </c>
      <c r="E143" s="16" t="s">
        <v>20</v>
      </c>
      <c r="F143" s="16">
        <v>5</v>
      </c>
      <c r="G143" s="16">
        <v>5</v>
      </c>
      <c r="H143" s="17">
        <f>2027+326</f>
        <v>2353</v>
      </c>
      <c r="I143" s="17">
        <v>2027</v>
      </c>
      <c r="J143" s="17">
        <f t="shared" si="16"/>
        <v>11765</v>
      </c>
      <c r="K143" s="27">
        <f t="shared" si="17"/>
        <v>1882.4</v>
      </c>
      <c r="L143" s="10">
        <f t="shared" si="18"/>
        <v>0</v>
      </c>
      <c r="M143" s="18">
        <f t="shared" si="19"/>
        <v>13647.4</v>
      </c>
    </row>
    <row r="144" spans="1:13" x14ac:dyDescent="0.2">
      <c r="A144" s="26" t="s">
        <v>22</v>
      </c>
      <c r="B144" s="31">
        <v>45517</v>
      </c>
      <c r="C144" s="19">
        <v>668487</v>
      </c>
      <c r="D144" s="15" t="s">
        <v>19</v>
      </c>
      <c r="E144" s="16" t="s">
        <v>20</v>
      </c>
      <c r="F144" s="16">
        <v>9</v>
      </c>
      <c r="G144" s="16">
        <v>9</v>
      </c>
      <c r="H144" s="17">
        <f>2027+326</f>
        <v>2353</v>
      </c>
      <c r="I144" s="17">
        <v>2027</v>
      </c>
      <c r="J144" s="17">
        <f t="shared" si="16"/>
        <v>21177</v>
      </c>
      <c r="K144" s="27">
        <f t="shared" si="17"/>
        <v>3388.32</v>
      </c>
      <c r="L144" s="10">
        <f t="shared" si="18"/>
        <v>0</v>
      </c>
      <c r="M144" s="18">
        <f t="shared" si="19"/>
        <v>24565.32</v>
      </c>
    </row>
    <row r="145" spans="1:13" x14ac:dyDescent="0.2">
      <c r="A145" s="26" t="s">
        <v>22</v>
      </c>
      <c r="B145" s="31">
        <v>45517</v>
      </c>
      <c r="C145" s="19">
        <v>668488</v>
      </c>
      <c r="D145" s="15" t="s">
        <v>19</v>
      </c>
      <c r="E145" s="16" t="s">
        <v>21</v>
      </c>
      <c r="F145" s="16">
        <v>4</v>
      </c>
      <c r="G145" s="16">
        <v>0</v>
      </c>
      <c r="H145" s="17">
        <v>1896</v>
      </c>
      <c r="I145" s="17">
        <v>1896</v>
      </c>
      <c r="J145" s="17">
        <f t="shared" si="16"/>
        <v>7584</v>
      </c>
      <c r="K145" s="27">
        <f t="shared" si="17"/>
        <v>1213.44</v>
      </c>
      <c r="L145" s="10">
        <f t="shared" si="18"/>
        <v>0</v>
      </c>
      <c r="M145" s="18">
        <f t="shared" si="19"/>
        <v>8797.44</v>
      </c>
    </row>
    <row r="146" spans="1:13" x14ac:dyDescent="0.2">
      <c r="A146" s="26" t="s">
        <v>22</v>
      </c>
      <c r="B146" s="31">
        <v>45517</v>
      </c>
      <c r="C146" s="19">
        <v>668489</v>
      </c>
      <c r="D146" s="15" t="s">
        <v>19</v>
      </c>
      <c r="E146" s="16" t="s">
        <v>20</v>
      </c>
      <c r="F146" s="16">
        <v>6</v>
      </c>
      <c r="G146" s="16">
        <v>6</v>
      </c>
      <c r="H146" s="17">
        <f>2027+326</f>
        <v>2353</v>
      </c>
      <c r="I146" s="17">
        <v>2027</v>
      </c>
      <c r="J146" s="17">
        <f t="shared" si="16"/>
        <v>14118</v>
      </c>
      <c r="K146" s="27">
        <f t="shared" si="17"/>
        <v>2258.88</v>
      </c>
      <c r="L146" s="10">
        <f t="shared" si="18"/>
        <v>0</v>
      </c>
      <c r="M146" s="18">
        <f t="shared" si="19"/>
        <v>16376.880000000001</v>
      </c>
    </row>
    <row r="147" spans="1:13" x14ac:dyDescent="0.2">
      <c r="A147" s="26" t="s">
        <v>22</v>
      </c>
      <c r="B147" s="31">
        <v>45517</v>
      </c>
      <c r="C147" s="19">
        <v>668484</v>
      </c>
      <c r="D147" s="15" t="s">
        <v>19</v>
      </c>
      <c r="E147" s="16" t="s">
        <v>24</v>
      </c>
      <c r="F147" s="16">
        <v>5</v>
      </c>
      <c r="G147" s="16">
        <v>0</v>
      </c>
      <c r="H147" s="17">
        <v>2027</v>
      </c>
      <c r="I147" s="17">
        <v>2027</v>
      </c>
      <c r="J147" s="17">
        <f t="shared" si="16"/>
        <v>10135</v>
      </c>
      <c r="K147" s="27">
        <f t="shared" si="17"/>
        <v>1621.6000000000001</v>
      </c>
      <c r="L147" s="10">
        <f t="shared" si="18"/>
        <v>0</v>
      </c>
      <c r="M147" s="18">
        <f t="shared" si="19"/>
        <v>11756.6</v>
      </c>
    </row>
    <row r="148" spans="1:13" x14ac:dyDescent="0.2">
      <c r="A148" s="26" t="s">
        <v>22</v>
      </c>
      <c r="B148" s="31">
        <v>45517</v>
      </c>
      <c r="C148" s="19">
        <v>668486</v>
      </c>
      <c r="D148" s="15" t="s">
        <v>19</v>
      </c>
      <c r="E148" s="16" t="s">
        <v>24</v>
      </c>
      <c r="F148" s="16">
        <v>5</v>
      </c>
      <c r="G148" s="16">
        <v>0</v>
      </c>
      <c r="H148" s="17">
        <v>2027</v>
      </c>
      <c r="I148" s="17">
        <v>2027</v>
      </c>
      <c r="J148" s="17">
        <f t="shared" si="16"/>
        <v>10135</v>
      </c>
      <c r="K148" s="27">
        <f t="shared" si="17"/>
        <v>1621.6000000000001</v>
      </c>
      <c r="L148" s="10">
        <f t="shared" si="18"/>
        <v>0</v>
      </c>
      <c r="M148" s="18">
        <f t="shared" si="19"/>
        <v>11756.6</v>
      </c>
    </row>
    <row r="149" spans="1:13" x14ac:dyDescent="0.2">
      <c r="A149" s="26" t="s">
        <v>22</v>
      </c>
      <c r="B149" s="31">
        <v>45517</v>
      </c>
      <c r="C149" s="19">
        <v>668485</v>
      </c>
      <c r="D149" s="15" t="s">
        <v>19</v>
      </c>
      <c r="E149" s="16" t="s">
        <v>24</v>
      </c>
      <c r="F149" s="16">
        <v>2</v>
      </c>
      <c r="G149" s="16">
        <v>0</v>
      </c>
      <c r="H149" s="17">
        <v>2027</v>
      </c>
      <c r="I149" s="17">
        <v>2027</v>
      </c>
      <c r="J149" s="17">
        <f t="shared" si="16"/>
        <v>4054</v>
      </c>
      <c r="K149" s="27">
        <f t="shared" si="17"/>
        <v>648.64</v>
      </c>
      <c r="L149" s="10">
        <f t="shared" si="18"/>
        <v>0</v>
      </c>
      <c r="M149" s="18">
        <f t="shared" si="19"/>
        <v>4702.6400000000003</v>
      </c>
    </row>
    <row r="150" spans="1:13" x14ac:dyDescent="0.2">
      <c r="A150" s="26" t="s">
        <v>22</v>
      </c>
      <c r="B150" s="31">
        <v>45517</v>
      </c>
      <c r="C150" s="19">
        <v>668493</v>
      </c>
      <c r="D150" s="15" t="s">
        <v>25</v>
      </c>
      <c r="E150" s="16" t="s">
        <v>24</v>
      </c>
      <c r="F150" s="16">
        <v>7</v>
      </c>
      <c r="G150" s="16">
        <v>0</v>
      </c>
      <c r="H150" s="17">
        <v>2074</v>
      </c>
      <c r="I150" s="17">
        <v>2074</v>
      </c>
      <c r="J150" s="17">
        <f t="shared" si="16"/>
        <v>14518</v>
      </c>
      <c r="K150" s="27">
        <f t="shared" si="17"/>
        <v>2322.88</v>
      </c>
      <c r="L150" s="10">
        <f t="shared" si="18"/>
        <v>0</v>
      </c>
      <c r="M150" s="18">
        <f t="shared" si="19"/>
        <v>16840.88</v>
      </c>
    </row>
    <row r="151" spans="1:13" x14ac:dyDescent="0.2">
      <c r="A151" s="26" t="s">
        <v>22</v>
      </c>
      <c r="B151" s="31">
        <v>45517</v>
      </c>
      <c r="C151" s="19">
        <v>668490</v>
      </c>
      <c r="D151" s="15" t="s">
        <v>25</v>
      </c>
      <c r="E151" s="16" t="s">
        <v>20</v>
      </c>
      <c r="F151" s="40">
        <v>19</v>
      </c>
      <c r="G151" s="16">
        <v>19</v>
      </c>
      <c r="H151" s="17">
        <f>2074+334</f>
        <v>2408</v>
      </c>
      <c r="I151" s="17">
        <v>2074</v>
      </c>
      <c r="J151" s="17">
        <f t="shared" si="16"/>
        <v>45752</v>
      </c>
      <c r="K151" s="27">
        <f t="shared" si="17"/>
        <v>7320.32</v>
      </c>
      <c r="L151" s="10">
        <f t="shared" si="18"/>
        <v>0</v>
      </c>
      <c r="M151" s="18">
        <f t="shared" si="19"/>
        <v>53072.32</v>
      </c>
    </row>
    <row r="152" spans="1:13" x14ac:dyDescent="0.2">
      <c r="A152" s="26" t="s">
        <v>22</v>
      </c>
      <c r="B152" s="31">
        <v>45517</v>
      </c>
      <c r="C152" s="19">
        <v>668492</v>
      </c>
      <c r="D152" s="15" t="s">
        <v>25</v>
      </c>
      <c r="E152" s="16" t="s">
        <v>24</v>
      </c>
      <c r="F152" s="40">
        <v>7</v>
      </c>
      <c r="G152" s="16">
        <v>0</v>
      </c>
      <c r="H152" s="17">
        <v>2074</v>
      </c>
      <c r="I152" s="17">
        <v>2074</v>
      </c>
      <c r="J152" s="17">
        <f t="shared" si="16"/>
        <v>14518</v>
      </c>
      <c r="K152" s="27">
        <f t="shared" si="17"/>
        <v>2322.88</v>
      </c>
      <c r="L152" s="10">
        <f t="shared" si="18"/>
        <v>0</v>
      </c>
      <c r="M152" s="18">
        <f t="shared" si="19"/>
        <v>16840.88</v>
      </c>
    </row>
    <row r="153" spans="1:13" x14ac:dyDescent="0.2">
      <c r="A153" s="26" t="s">
        <v>22</v>
      </c>
      <c r="B153" s="31">
        <v>45517</v>
      </c>
      <c r="C153" s="19">
        <v>668491</v>
      </c>
      <c r="D153" s="15" t="s">
        <v>25</v>
      </c>
      <c r="E153" s="16" t="s">
        <v>17</v>
      </c>
      <c r="F153" s="16">
        <v>6</v>
      </c>
      <c r="G153" s="16">
        <v>0</v>
      </c>
      <c r="H153" s="17">
        <v>2264</v>
      </c>
      <c r="I153" s="17">
        <v>2264</v>
      </c>
      <c r="J153" s="17">
        <f t="shared" si="16"/>
        <v>13584</v>
      </c>
      <c r="K153" s="27">
        <f t="shared" si="17"/>
        <v>2173.44</v>
      </c>
      <c r="L153" s="10">
        <f t="shared" si="18"/>
        <v>0</v>
      </c>
      <c r="M153" s="18">
        <f t="shared" si="19"/>
        <v>15757.44</v>
      </c>
    </row>
    <row r="154" spans="1:13" x14ac:dyDescent="0.2">
      <c r="A154" s="26" t="s">
        <v>22</v>
      </c>
      <c r="B154" s="31">
        <v>45517</v>
      </c>
      <c r="C154" s="19">
        <v>668483</v>
      </c>
      <c r="D154" s="15" t="s">
        <v>16</v>
      </c>
      <c r="E154" s="16" t="s">
        <v>24</v>
      </c>
      <c r="F154" s="16">
        <v>6</v>
      </c>
      <c r="G154" s="16">
        <v>0</v>
      </c>
      <c r="H154" s="17">
        <v>2074</v>
      </c>
      <c r="I154" s="17">
        <v>2074</v>
      </c>
      <c r="J154" s="17">
        <f t="shared" si="16"/>
        <v>12444</v>
      </c>
      <c r="K154" s="27">
        <f t="shared" si="17"/>
        <v>1991.04</v>
      </c>
      <c r="L154" s="10">
        <f t="shared" si="18"/>
        <v>0</v>
      </c>
      <c r="M154" s="18">
        <f t="shared" si="19"/>
        <v>14435.04</v>
      </c>
    </row>
    <row r="155" spans="1:13" x14ac:dyDescent="0.2">
      <c r="A155" s="26" t="s">
        <v>15</v>
      </c>
      <c r="B155" s="13">
        <v>45518</v>
      </c>
      <c r="C155" s="19">
        <v>668502</v>
      </c>
      <c r="D155" s="15" t="s">
        <v>25</v>
      </c>
      <c r="E155" s="16" t="s">
        <v>17</v>
      </c>
      <c r="F155" s="16">
        <v>4</v>
      </c>
      <c r="G155" s="16">
        <v>0</v>
      </c>
      <c r="H155" s="17">
        <f>2264+145</f>
        <v>2409</v>
      </c>
      <c r="I155" s="17">
        <v>2264</v>
      </c>
      <c r="J155" s="17">
        <f t="shared" si="16"/>
        <v>9636</v>
      </c>
      <c r="K155" s="27">
        <f t="shared" si="17"/>
        <v>1541.76</v>
      </c>
      <c r="L155" s="10">
        <f t="shared" si="18"/>
        <v>0</v>
      </c>
      <c r="M155" s="18">
        <f t="shared" si="19"/>
        <v>11177.76</v>
      </c>
    </row>
    <row r="156" spans="1:13" x14ac:dyDescent="0.2">
      <c r="A156" s="26" t="s">
        <v>15</v>
      </c>
      <c r="B156" s="13">
        <v>45518</v>
      </c>
      <c r="C156" s="19">
        <v>668503</v>
      </c>
      <c r="D156" s="15" t="s">
        <v>16</v>
      </c>
      <c r="E156" s="16" t="s">
        <v>24</v>
      </c>
      <c r="F156" s="16">
        <v>8</v>
      </c>
      <c r="G156" s="16">
        <v>0</v>
      </c>
      <c r="H156" s="17">
        <f>2074+121</f>
        <v>2195</v>
      </c>
      <c r="I156" s="17">
        <v>2074</v>
      </c>
      <c r="J156" s="17">
        <f t="shared" si="16"/>
        <v>17560</v>
      </c>
      <c r="K156" s="27">
        <f t="shared" si="17"/>
        <v>2809.6</v>
      </c>
      <c r="L156" s="10">
        <f t="shared" si="18"/>
        <v>0</v>
      </c>
      <c r="M156" s="18">
        <f t="shared" si="19"/>
        <v>20369.599999999999</v>
      </c>
    </row>
    <row r="157" spans="1:13" x14ac:dyDescent="0.2">
      <c r="A157" s="26" t="s">
        <v>15</v>
      </c>
      <c r="B157" s="13">
        <v>45518</v>
      </c>
      <c r="C157" s="19">
        <v>668504</v>
      </c>
      <c r="D157" s="15" t="s">
        <v>16</v>
      </c>
      <c r="E157" s="16" t="s">
        <v>17</v>
      </c>
      <c r="F157" s="16">
        <v>29</v>
      </c>
      <c r="G157" s="16">
        <v>0</v>
      </c>
      <c r="H157" s="17">
        <v>2632</v>
      </c>
      <c r="I157" s="17">
        <v>2632</v>
      </c>
      <c r="J157" s="17">
        <f t="shared" si="16"/>
        <v>76328</v>
      </c>
      <c r="K157" s="27">
        <v>0</v>
      </c>
      <c r="L157" s="10">
        <f t="shared" si="18"/>
        <v>76328</v>
      </c>
      <c r="M157" s="18">
        <f t="shared" si="19"/>
        <v>0</v>
      </c>
    </row>
    <row r="158" spans="1:13" x14ac:dyDescent="0.2">
      <c r="A158" s="26" t="s">
        <v>15</v>
      </c>
      <c r="B158" s="13">
        <v>45518</v>
      </c>
      <c r="C158" s="19">
        <v>668506</v>
      </c>
      <c r="D158" s="15" t="s">
        <v>16</v>
      </c>
      <c r="E158" s="16" t="s">
        <v>31</v>
      </c>
      <c r="F158" s="16">
        <v>7</v>
      </c>
      <c r="G158" s="16">
        <v>0</v>
      </c>
      <c r="H158" s="17">
        <v>2502</v>
      </c>
      <c r="I158" s="17">
        <v>2502</v>
      </c>
      <c r="J158" s="17">
        <f t="shared" si="16"/>
        <v>17514</v>
      </c>
      <c r="K158" s="27">
        <v>0</v>
      </c>
      <c r="L158" s="10">
        <f t="shared" si="18"/>
        <v>17514</v>
      </c>
      <c r="M158" s="18">
        <f t="shared" si="19"/>
        <v>0</v>
      </c>
    </row>
    <row r="159" spans="1:13" x14ac:dyDescent="0.2">
      <c r="A159" s="26" t="s">
        <v>15</v>
      </c>
      <c r="B159" s="13">
        <v>45518</v>
      </c>
      <c r="C159" s="19">
        <v>668505</v>
      </c>
      <c r="D159" s="15" t="s">
        <v>16</v>
      </c>
      <c r="E159" s="16" t="s">
        <v>17</v>
      </c>
      <c r="F159" s="16">
        <v>2.5</v>
      </c>
      <c r="G159" s="16">
        <v>0</v>
      </c>
      <c r="H159" s="17">
        <v>2632</v>
      </c>
      <c r="I159" s="17">
        <v>2632</v>
      </c>
      <c r="J159" s="17">
        <f t="shared" si="16"/>
        <v>6580</v>
      </c>
      <c r="K159" s="27">
        <v>0</v>
      </c>
      <c r="L159" s="10">
        <f t="shared" si="18"/>
        <v>6580</v>
      </c>
      <c r="M159" s="18">
        <f t="shared" si="19"/>
        <v>0</v>
      </c>
    </row>
    <row r="160" spans="1:13" x14ac:dyDescent="0.2">
      <c r="A160" s="26" t="s">
        <v>15</v>
      </c>
      <c r="B160" s="13">
        <v>45518</v>
      </c>
      <c r="C160" s="19">
        <v>668507</v>
      </c>
      <c r="D160" s="15" t="s">
        <v>16</v>
      </c>
      <c r="E160" s="16" t="s">
        <v>26</v>
      </c>
      <c r="F160" s="38">
        <v>4</v>
      </c>
      <c r="G160" s="38">
        <v>0</v>
      </c>
      <c r="H160" s="17">
        <f>8464/F160</f>
        <v>2116</v>
      </c>
      <c r="I160" s="17">
        <v>2000</v>
      </c>
      <c r="J160" s="17">
        <f t="shared" si="16"/>
        <v>8464</v>
      </c>
      <c r="K160" s="27">
        <f t="shared" si="17"/>
        <v>1354.24</v>
      </c>
      <c r="L160" s="10">
        <f t="shared" si="18"/>
        <v>0</v>
      </c>
      <c r="M160" s="18">
        <f t="shared" si="19"/>
        <v>9818.24</v>
      </c>
    </row>
    <row r="161" spans="1:13" x14ac:dyDescent="0.2">
      <c r="A161" s="26" t="s">
        <v>15</v>
      </c>
      <c r="B161" s="13">
        <v>45518</v>
      </c>
      <c r="C161" s="19">
        <v>668508</v>
      </c>
      <c r="D161" s="15" t="s">
        <v>19</v>
      </c>
      <c r="E161" s="16" t="s">
        <v>21</v>
      </c>
      <c r="F161" s="16">
        <v>4.5</v>
      </c>
      <c r="G161" s="16">
        <v>0</v>
      </c>
      <c r="H161" s="17">
        <v>1896</v>
      </c>
      <c r="I161" s="17">
        <v>1896</v>
      </c>
      <c r="J161" s="17">
        <f t="shared" si="16"/>
        <v>8532</v>
      </c>
      <c r="K161" s="27">
        <f t="shared" si="17"/>
        <v>1365.1200000000001</v>
      </c>
      <c r="L161" s="10">
        <f t="shared" si="18"/>
        <v>0</v>
      </c>
      <c r="M161" s="18">
        <f t="shared" si="19"/>
        <v>9897.1200000000008</v>
      </c>
    </row>
    <row r="162" spans="1:13" x14ac:dyDescent="0.2">
      <c r="A162" s="26" t="s">
        <v>18</v>
      </c>
      <c r="B162" s="13">
        <v>45518</v>
      </c>
      <c r="C162" s="19">
        <v>668496</v>
      </c>
      <c r="D162" s="15" t="s">
        <v>16</v>
      </c>
      <c r="E162" s="16" t="s">
        <v>24</v>
      </c>
      <c r="F162" s="16">
        <v>5</v>
      </c>
      <c r="G162" s="16">
        <v>0</v>
      </c>
      <c r="H162" s="17">
        <v>2412</v>
      </c>
      <c r="I162" s="17">
        <v>2412</v>
      </c>
      <c r="J162" s="17">
        <f t="shared" si="16"/>
        <v>12060</v>
      </c>
      <c r="K162" s="27">
        <v>0</v>
      </c>
      <c r="L162" s="10">
        <f t="shared" si="18"/>
        <v>12060</v>
      </c>
      <c r="M162" s="18">
        <f t="shared" si="19"/>
        <v>0</v>
      </c>
    </row>
    <row r="163" spans="1:13" x14ac:dyDescent="0.2">
      <c r="A163" s="26" t="s">
        <v>18</v>
      </c>
      <c r="B163" s="13">
        <v>45518</v>
      </c>
      <c r="C163" s="19">
        <v>668497</v>
      </c>
      <c r="D163" s="15" t="s">
        <v>25</v>
      </c>
      <c r="E163" s="16" t="s">
        <v>24</v>
      </c>
      <c r="F163" s="16">
        <v>7</v>
      </c>
      <c r="G163" s="16">
        <v>0</v>
      </c>
      <c r="H163" s="17">
        <v>2074</v>
      </c>
      <c r="I163" s="17">
        <v>2074</v>
      </c>
      <c r="J163" s="17">
        <f t="shared" si="16"/>
        <v>14518</v>
      </c>
      <c r="K163" s="27">
        <f t="shared" si="17"/>
        <v>2322.88</v>
      </c>
      <c r="L163" s="10">
        <f t="shared" si="18"/>
        <v>0</v>
      </c>
      <c r="M163" s="18">
        <f t="shared" si="19"/>
        <v>16840.88</v>
      </c>
    </row>
    <row r="164" spans="1:13" x14ac:dyDescent="0.2">
      <c r="A164" s="26" t="s">
        <v>18</v>
      </c>
      <c r="B164" s="13">
        <v>45518</v>
      </c>
      <c r="C164" s="19">
        <v>668499</v>
      </c>
      <c r="D164" s="15" t="s">
        <v>25</v>
      </c>
      <c r="E164" s="16" t="s">
        <v>24</v>
      </c>
      <c r="F164" s="16">
        <v>12.5</v>
      </c>
      <c r="G164" s="16">
        <v>0</v>
      </c>
      <c r="H164" s="17">
        <v>2074</v>
      </c>
      <c r="I164" s="17">
        <v>2074</v>
      </c>
      <c r="J164" s="17">
        <f t="shared" si="16"/>
        <v>25925</v>
      </c>
      <c r="K164" s="27">
        <f t="shared" si="17"/>
        <v>4148</v>
      </c>
      <c r="L164" s="10">
        <f t="shared" si="18"/>
        <v>0</v>
      </c>
      <c r="M164" s="18">
        <f t="shared" si="19"/>
        <v>30073</v>
      </c>
    </row>
    <row r="165" spans="1:13" x14ac:dyDescent="0.2">
      <c r="A165" s="26" t="s">
        <v>18</v>
      </c>
      <c r="B165" s="13">
        <v>45518</v>
      </c>
      <c r="C165" s="19">
        <v>668498</v>
      </c>
      <c r="D165" s="15" t="s">
        <v>25</v>
      </c>
      <c r="E165" s="16" t="s">
        <v>27</v>
      </c>
      <c r="F165" s="16">
        <v>4</v>
      </c>
      <c r="G165" s="16">
        <v>0</v>
      </c>
      <c r="H165" s="17">
        <v>2506</v>
      </c>
      <c r="I165" s="17">
        <v>2506</v>
      </c>
      <c r="J165" s="17">
        <f t="shared" si="16"/>
        <v>10024</v>
      </c>
      <c r="K165" s="27">
        <f t="shared" si="17"/>
        <v>1603.8400000000001</v>
      </c>
      <c r="L165" s="10">
        <f t="shared" si="18"/>
        <v>0</v>
      </c>
      <c r="M165" s="18">
        <f t="shared" si="19"/>
        <v>11627.84</v>
      </c>
    </row>
    <row r="166" spans="1:13" x14ac:dyDescent="0.2">
      <c r="A166" s="26" t="s">
        <v>18</v>
      </c>
      <c r="B166" s="13">
        <v>45518</v>
      </c>
      <c r="C166" s="19">
        <v>668495</v>
      </c>
      <c r="D166" s="15" t="s">
        <v>19</v>
      </c>
      <c r="E166" s="16" t="s">
        <v>24</v>
      </c>
      <c r="F166" s="16">
        <v>15</v>
      </c>
      <c r="G166" s="16">
        <v>0</v>
      </c>
      <c r="H166" s="17">
        <v>2027</v>
      </c>
      <c r="I166" s="17">
        <v>2027</v>
      </c>
      <c r="J166" s="17">
        <f t="shared" si="16"/>
        <v>30405</v>
      </c>
      <c r="K166" s="27">
        <f t="shared" si="17"/>
        <v>4864.8</v>
      </c>
      <c r="L166" s="10">
        <f t="shared" si="18"/>
        <v>0</v>
      </c>
      <c r="M166" s="18">
        <f t="shared" si="19"/>
        <v>35269.800000000003</v>
      </c>
    </row>
    <row r="167" spans="1:13" x14ac:dyDescent="0.2">
      <c r="A167" s="26" t="s">
        <v>18</v>
      </c>
      <c r="B167" s="13">
        <v>45518</v>
      </c>
      <c r="C167" s="19">
        <v>668494</v>
      </c>
      <c r="D167" s="15" t="s">
        <v>19</v>
      </c>
      <c r="E167" s="16" t="s">
        <v>24</v>
      </c>
      <c r="F167" s="16">
        <v>15</v>
      </c>
      <c r="G167" s="16">
        <v>0</v>
      </c>
      <c r="H167" s="17">
        <v>2027</v>
      </c>
      <c r="I167" s="17">
        <v>2027</v>
      </c>
      <c r="J167" s="17">
        <f t="shared" si="16"/>
        <v>30405</v>
      </c>
      <c r="K167" s="27">
        <f t="shared" si="17"/>
        <v>4864.8</v>
      </c>
      <c r="L167" s="10">
        <f t="shared" si="18"/>
        <v>0</v>
      </c>
      <c r="M167" s="18">
        <f t="shared" si="19"/>
        <v>35269.800000000003</v>
      </c>
    </row>
    <row r="168" spans="1:13" x14ac:dyDescent="0.2">
      <c r="A168" s="26" t="s">
        <v>18</v>
      </c>
      <c r="B168" s="13">
        <v>45518</v>
      </c>
      <c r="C168" s="19">
        <v>668501</v>
      </c>
      <c r="D168" s="15" t="s">
        <v>23</v>
      </c>
      <c r="E168" s="16" t="s">
        <v>24</v>
      </c>
      <c r="F168" s="40">
        <v>7</v>
      </c>
      <c r="G168" s="16">
        <v>0</v>
      </c>
      <c r="H168" s="17">
        <v>2074</v>
      </c>
      <c r="I168" s="17">
        <v>2074</v>
      </c>
      <c r="J168" s="17">
        <f t="shared" si="16"/>
        <v>14518</v>
      </c>
      <c r="K168" s="27">
        <f t="shared" si="17"/>
        <v>2322.88</v>
      </c>
      <c r="L168" s="10">
        <f t="shared" si="18"/>
        <v>0</v>
      </c>
      <c r="M168" s="18">
        <f t="shared" si="19"/>
        <v>16840.88</v>
      </c>
    </row>
    <row r="169" spans="1:13" x14ac:dyDescent="0.2">
      <c r="A169" s="26" t="s">
        <v>18</v>
      </c>
      <c r="B169" s="13">
        <v>45518</v>
      </c>
      <c r="C169" s="19">
        <v>668500</v>
      </c>
      <c r="D169" s="15" t="s">
        <v>23</v>
      </c>
      <c r="E169" s="16" t="s">
        <v>21</v>
      </c>
      <c r="F169" s="40">
        <v>15</v>
      </c>
      <c r="G169" s="16">
        <v>0</v>
      </c>
      <c r="H169" s="17">
        <v>1940</v>
      </c>
      <c r="I169" s="17">
        <v>1940</v>
      </c>
      <c r="J169" s="17">
        <f t="shared" si="16"/>
        <v>29100</v>
      </c>
      <c r="K169" s="27">
        <f t="shared" si="17"/>
        <v>4656</v>
      </c>
      <c r="L169" s="10">
        <f t="shared" si="18"/>
        <v>0</v>
      </c>
      <c r="M169" s="18">
        <f t="shared" si="19"/>
        <v>33756</v>
      </c>
    </row>
    <row r="170" spans="1:13" x14ac:dyDescent="0.2">
      <c r="A170" s="26" t="s">
        <v>22</v>
      </c>
      <c r="B170" s="13">
        <v>45518</v>
      </c>
      <c r="C170" s="19">
        <v>668564</v>
      </c>
      <c r="D170" s="15" t="s">
        <v>25</v>
      </c>
      <c r="E170" s="16" t="s">
        <v>26</v>
      </c>
      <c r="F170" s="40">
        <v>5</v>
      </c>
      <c r="G170" s="16">
        <v>0</v>
      </c>
      <c r="H170" s="17">
        <v>2000</v>
      </c>
      <c r="I170" s="17">
        <v>2000</v>
      </c>
      <c r="J170" s="17">
        <f t="shared" si="16"/>
        <v>10000</v>
      </c>
      <c r="K170" s="27">
        <f t="shared" si="17"/>
        <v>1600</v>
      </c>
      <c r="L170" s="10">
        <f t="shared" si="18"/>
        <v>0</v>
      </c>
      <c r="M170" s="18">
        <f t="shared" si="19"/>
        <v>11600</v>
      </c>
    </row>
    <row r="171" spans="1:13" x14ac:dyDescent="0.2">
      <c r="A171" s="26" t="s">
        <v>15</v>
      </c>
      <c r="B171" s="13">
        <v>45519</v>
      </c>
      <c r="C171" s="19">
        <v>668569</v>
      </c>
      <c r="D171" s="15" t="s">
        <v>16</v>
      </c>
      <c r="E171" s="16" t="s">
        <v>33</v>
      </c>
      <c r="F171" s="40">
        <v>27</v>
      </c>
      <c r="G171" s="16">
        <v>0</v>
      </c>
      <c r="H171" s="17">
        <v>2853</v>
      </c>
      <c r="I171" s="17">
        <v>2853</v>
      </c>
      <c r="J171" s="17">
        <f t="shared" si="16"/>
        <v>77031</v>
      </c>
      <c r="K171" s="27">
        <v>0</v>
      </c>
      <c r="L171" s="10">
        <f t="shared" si="18"/>
        <v>77031</v>
      </c>
      <c r="M171" s="18">
        <f t="shared" si="19"/>
        <v>0</v>
      </c>
    </row>
    <row r="172" spans="1:13" x14ac:dyDescent="0.2">
      <c r="A172" s="26" t="s">
        <v>15</v>
      </c>
      <c r="B172" s="13">
        <v>45519</v>
      </c>
      <c r="C172" s="19">
        <v>668570</v>
      </c>
      <c r="D172" s="15" t="s">
        <v>16</v>
      </c>
      <c r="E172" s="16" t="s">
        <v>17</v>
      </c>
      <c r="F172" s="40">
        <v>7.5</v>
      </c>
      <c r="G172" s="16">
        <v>0</v>
      </c>
      <c r="H172" s="17">
        <v>2632</v>
      </c>
      <c r="I172" s="17">
        <v>2632</v>
      </c>
      <c r="J172" s="17">
        <f t="shared" si="16"/>
        <v>19740</v>
      </c>
      <c r="K172" s="27">
        <v>0</v>
      </c>
      <c r="L172" s="10">
        <f t="shared" si="18"/>
        <v>19740</v>
      </c>
      <c r="M172" s="18">
        <f t="shared" si="19"/>
        <v>0</v>
      </c>
    </row>
    <row r="173" spans="1:13" x14ac:dyDescent="0.2">
      <c r="A173" s="26" t="s">
        <v>15</v>
      </c>
      <c r="B173" s="13">
        <v>45519</v>
      </c>
      <c r="C173" s="19">
        <v>668568</v>
      </c>
      <c r="D173" s="15" t="s">
        <v>16</v>
      </c>
      <c r="E173" s="16" t="s">
        <v>21</v>
      </c>
      <c r="F173" s="40">
        <v>4</v>
      </c>
      <c r="G173" s="16">
        <v>0</v>
      </c>
      <c r="H173" s="17">
        <v>2256</v>
      </c>
      <c r="I173" s="17">
        <v>2256</v>
      </c>
      <c r="J173" s="17">
        <f t="shared" si="16"/>
        <v>9024</v>
      </c>
      <c r="K173" s="27">
        <v>0</v>
      </c>
      <c r="L173" s="10">
        <f t="shared" si="18"/>
        <v>9024</v>
      </c>
      <c r="M173" s="18">
        <f t="shared" si="19"/>
        <v>0</v>
      </c>
    </row>
    <row r="174" spans="1:13" x14ac:dyDescent="0.2">
      <c r="A174" s="26" t="s">
        <v>15</v>
      </c>
      <c r="B174" s="13">
        <v>45519</v>
      </c>
      <c r="C174" s="19">
        <v>668567</v>
      </c>
      <c r="D174" s="15" t="s">
        <v>16</v>
      </c>
      <c r="E174" s="16" t="s">
        <v>24</v>
      </c>
      <c r="F174" s="40">
        <v>4</v>
      </c>
      <c r="G174" s="16">
        <v>0</v>
      </c>
      <c r="H174" s="17">
        <v>2412</v>
      </c>
      <c r="I174" s="17">
        <v>2412</v>
      </c>
      <c r="J174" s="17">
        <f t="shared" si="16"/>
        <v>9648</v>
      </c>
      <c r="K174" s="27">
        <v>0</v>
      </c>
      <c r="L174" s="10">
        <f t="shared" si="18"/>
        <v>9648</v>
      </c>
      <c r="M174" s="18">
        <f t="shared" si="19"/>
        <v>0</v>
      </c>
    </row>
    <row r="175" spans="1:13" x14ac:dyDescent="0.2">
      <c r="A175" s="26" t="s">
        <v>15</v>
      </c>
      <c r="B175" s="13">
        <v>45519</v>
      </c>
      <c r="C175" s="19">
        <v>668565</v>
      </c>
      <c r="D175" s="15" t="s">
        <v>16</v>
      </c>
      <c r="E175" s="16" t="s">
        <v>24</v>
      </c>
      <c r="F175" s="40">
        <v>5</v>
      </c>
      <c r="G175" s="16">
        <v>0</v>
      </c>
      <c r="H175" s="17">
        <f>2074+190</f>
        <v>2264</v>
      </c>
      <c r="I175" s="17">
        <v>2074</v>
      </c>
      <c r="J175" s="17">
        <f t="shared" si="16"/>
        <v>11320</v>
      </c>
      <c r="K175" s="27">
        <f t="shared" si="17"/>
        <v>1811.2</v>
      </c>
      <c r="L175" s="10">
        <f t="shared" si="18"/>
        <v>0</v>
      </c>
      <c r="M175" s="18">
        <f t="shared" si="19"/>
        <v>13131.2</v>
      </c>
    </row>
    <row r="176" spans="1:13" x14ac:dyDescent="0.2">
      <c r="A176" s="26" t="s">
        <v>15</v>
      </c>
      <c r="B176" s="13">
        <v>45519</v>
      </c>
      <c r="C176" s="19">
        <v>668566</v>
      </c>
      <c r="D176" s="15" t="s">
        <v>16</v>
      </c>
      <c r="E176" s="16" t="s">
        <v>26</v>
      </c>
      <c r="F176" s="40">
        <v>4.5</v>
      </c>
      <c r="G176" s="16">
        <v>0</v>
      </c>
      <c r="H176" s="17">
        <v>2000</v>
      </c>
      <c r="I176" s="17">
        <v>2000</v>
      </c>
      <c r="J176" s="17">
        <f t="shared" si="16"/>
        <v>9000</v>
      </c>
      <c r="K176" s="27">
        <f t="shared" si="17"/>
        <v>1440</v>
      </c>
      <c r="L176" s="10">
        <f t="shared" si="18"/>
        <v>0</v>
      </c>
      <c r="M176" s="18">
        <f t="shared" si="19"/>
        <v>10440</v>
      </c>
    </row>
    <row r="177" spans="1:13" x14ac:dyDescent="0.2">
      <c r="A177" s="26" t="s">
        <v>22</v>
      </c>
      <c r="B177" s="13">
        <v>45519</v>
      </c>
      <c r="C177" s="19">
        <v>668582</v>
      </c>
      <c r="D177" s="15" t="s">
        <v>32</v>
      </c>
      <c r="E177" s="16" t="s">
        <v>24</v>
      </c>
      <c r="F177" s="40">
        <v>4</v>
      </c>
      <c r="G177" s="16">
        <v>0</v>
      </c>
      <c r="H177" s="17">
        <v>2074</v>
      </c>
      <c r="I177" s="17">
        <v>2074</v>
      </c>
      <c r="J177" s="17">
        <f t="shared" si="16"/>
        <v>8296</v>
      </c>
      <c r="K177" s="27">
        <f t="shared" si="17"/>
        <v>1327.3600000000001</v>
      </c>
      <c r="L177" s="10">
        <f t="shared" si="18"/>
        <v>0</v>
      </c>
      <c r="M177" s="18">
        <f t="shared" si="19"/>
        <v>9623.36</v>
      </c>
    </row>
    <row r="178" spans="1:13" x14ac:dyDescent="0.2">
      <c r="A178" s="26" t="s">
        <v>22</v>
      </c>
      <c r="B178" s="13">
        <v>45519</v>
      </c>
      <c r="C178" s="19">
        <v>668583</v>
      </c>
      <c r="D178" s="15" t="s">
        <v>16</v>
      </c>
      <c r="E178" s="16" t="s">
        <v>24</v>
      </c>
      <c r="F178" s="40">
        <v>5</v>
      </c>
      <c r="G178" s="16">
        <v>0</v>
      </c>
      <c r="H178" s="17">
        <v>2412</v>
      </c>
      <c r="I178" s="17">
        <v>2412</v>
      </c>
      <c r="J178" s="17">
        <f t="shared" si="16"/>
        <v>12060</v>
      </c>
      <c r="K178" s="27">
        <v>0</v>
      </c>
      <c r="L178" s="10">
        <f t="shared" si="18"/>
        <v>12060</v>
      </c>
      <c r="M178" s="18">
        <f t="shared" si="19"/>
        <v>0</v>
      </c>
    </row>
    <row r="179" spans="1:13" x14ac:dyDescent="0.2">
      <c r="A179" s="26" t="s">
        <v>22</v>
      </c>
      <c r="B179" s="13">
        <v>45519</v>
      </c>
      <c r="C179" s="19">
        <v>668589</v>
      </c>
      <c r="D179" s="15" t="s">
        <v>23</v>
      </c>
      <c r="E179" s="16" t="s">
        <v>26</v>
      </c>
      <c r="F179" s="40">
        <v>7</v>
      </c>
      <c r="G179" s="16">
        <v>0</v>
      </c>
      <c r="H179" s="17">
        <v>2000</v>
      </c>
      <c r="I179" s="17">
        <v>2000</v>
      </c>
      <c r="J179" s="17">
        <f t="shared" si="16"/>
        <v>14000</v>
      </c>
      <c r="K179" s="27">
        <f t="shared" si="17"/>
        <v>2240</v>
      </c>
      <c r="L179" s="10">
        <f t="shared" si="18"/>
        <v>0</v>
      </c>
      <c r="M179" s="18">
        <f t="shared" si="19"/>
        <v>16240</v>
      </c>
    </row>
    <row r="180" spans="1:13" x14ac:dyDescent="0.2">
      <c r="A180" s="26" t="s">
        <v>22</v>
      </c>
      <c r="B180" s="13">
        <v>45519</v>
      </c>
      <c r="C180" s="19">
        <v>668588</v>
      </c>
      <c r="D180" s="15" t="s">
        <v>19</v>
      </c>
      <c r="E180" s="16" t="s">
        <v>24</v>
      </c>
      <c r="F180" s="16">
        <v>5.5</v>
      </c>
      <c r="G180" s="16">
        <v>0</v>
      </c>
      <c r="H180" s="17">
        <v>2027</v>
      </c>
      <c r="I180" s="17">
        <v>2027</v>
      </c>
      <c r="J180" s="17">
        <f t="shared" si="16"/>
        <v>11148.5</v>
      </c>
      <c r="K180" s="27">
        <f t="shared" si="17"/>
        <v>1783.76</v>
      </c>
      <c r="L180" s="10">
        <f t="shared" si="18"/>
        <v>0</v>
      </c>
      <c r="M180" s="18">
        <f t="shared" si="19"/>
        <v>12932.26</v>
      </c>
    </row>
    <row r="181" spans="1:13" x14ac:dyDescent="0.2">
      <c r="A181" s="26" t="s">
        <v>22</v>
      </c>
      <c r="B181" s="13">
        <v>45519</v>
      </c>
      <c r="C181" s="19">
        <v>668601</v>
      </c>
      <c r="D181" s="15" t="s">
        <v>19</v>
      </c>
      <c r="E181" s="16" t="s">
        <v>24</v>
      </c>
      <c r="F181" s="16">
        <v>4</v>
      </c>
      <c r="G181" s="16">
        <v>0</v>
      </c>
      <c r="H181" s="17">
        <v>1896</v>
      </c>
      <c r="I181" s="17">
        <v>1896</v>
      </c>
      <c r="J181" s="17">
        <f t="shared" si="16"/>
        <v>7584</v>
      </c>
      <c r="K181" s="27">
        <f t="shared" si="17"/>
        <v>1213.44</v>
      </c>
      <c r="L181" s="10">
        <f t="shared" si="18"/>
        <v>0</v>
      </c>
      <c r="M181" s="18">
        <f t="shared" si="19"/>
        <v>8797.44</v>
      </c>
    </row>
    <row r="182" spans="1:13" x14ac:dyDescent="0.2">
      <c r="A182" s="26" t="s">
        <v>22</v>
      </c>
      <c r="B182" s="13">
        <v>45519</v>
      </c>
      <c r="C182" s="19">
        <v>668591</v>
      </c>
      <c r="D182" s="15" t="s">
        <v>25</v>
      </c>
      <c r="E182" s="16" t="s">
        <v>20</v>
      </c>
      <c r="F182" s="16">
        <v>12.5</v>
      </c>
      <c r="G182" s="16">
        <v>12.5</v>
      </c>
      <c r="H182" s="17">
        <f>2074+334</f>
        <v>2408</v>
      </c>
      <c r="I182" s="17">
        <v>2074</v>
      </c>
      <c r="J182" s="17">
        <f t="shared" si="16"/>
        <v>30100</v>
      </c>
      <c r="K182" s="27">
        <f t="shared" si="17"/>
        <v>4816</v>
      </c>
      <c r="L182" s="10">
        <f t="shared" si="18"/>
        <v>0</v>
      </c>
      <c r="M182" s="18">
        <f t="shared" si="19"/>
        <v>34916</v>
      </c>
    </row>
    <row r="183" spans="1:13" x14ac:dyDescent="0.2">
      <c r="A183" s="26" t="s">
        <v>22</v>
      </c>
      <c r="B183" s="13">
        <v>45519</v>
      </c>
      <c r="C183" s="19">
        <v>668592</v>
      </c>
      <c r="D183" s="15" t="s">
        <v>25</v>
      </c>
      <c r="E183" s="16" t="s">
        <v>26</v>
      </c>
      <c r="F183" s="40">
        <v>4.5</v>
      </c>
      <c r="G183" s="16">
        <v>0</v>
      </c>
      <c r="H183" s="17">
        <v>2000</v>
      </c>
      <c r="I183" s="17">
        <v>2000</v>
      </c>
      <c r="J183" s="17">
        <f t="shared" si="16"/>
        <v>9000</v>
      </c>
      <c r="K183" s="27">
        <f t="shared" si="17"/>
        <v>1440</v>
      </c>
      <c r="L183" s="10">
        <f t="shared" si="18"/>
        <v>0</v>
      </c>
      <c r="M183" s="18">
        <f t="shared" si="19"/>
        <v>10440</v>
      </c>
    </row>
    <row r="184" spans="1:13" x14ac:dyDescent="0.2">
      <c r="A184" s="26" t="s">
        <v>22</v>
      </c>
      <c r="B184" s="13">
        <v>45519</v>
      </c>
      <c r="C184" s="19">
        <v>668593</v>
      </c>
      <c r="D184" s="15" t="s">
        <v>25</v>
      </c>
      <c r="E184" s="16" t="s">
        <v>24</v>
      </c>
      <c r="F184" s="16">
        <v>8</v>
      </c>
      <c r="G184" s="16">
        <v>0</v>
      </c>
      <c r="H184" s="17">
        <v>2074</v>
      </c>
      <c r="I184" s="17">
        <v>2074</v>
      </c>
      <c r="J184" s="17">
        <f t="shared" si="16"/>
        <v>16592</v>
      </c>
      <c r="K184" s="27">
        <f t="shared" si="17"/>
        <v>2654.7200000000003</v>
      </c>
      <c r="L184" s="10">
        <f t="shared" si="18"/>
        <v>0</v>
      </c>
      <c r="M184" s="18">
        <f t="shared" si="19"/>
        <v>19246.72</v>
      </c>
    </row>
    <row r="185" spans="1:13" x14ac:dyDescent="0.2">
      <c r="A185" s="26" t="s">
        <v>22</v>
      </c>
      <c r="B185" s="13">
        <v>45519</v>
      </c>
      <c r="C185" s="19">
        <v>668595</v>
      </c>
      <c r="D185" s="15" t="s">
        <v>25</v>
      </c>
      <c r="E185" s="16" t="s">
        <v>26</v>
      </c>
      <c r="F185" s="16">
        <v>5</v>
      </c>
      <c r="G185" s="16">
        <v>0</v>
      </c>
      <c r="H185" s="17">
        <v>2000</v>
      </c>
      <c r="I185" s="17">
        <v>2000</v>
      </c>
      <c r="J185" s="17">
        <f t="shared" si="16"/>
        <v>10000</v>
      </c>
      <c r="K185" s="27">
        <f t="shared" si="17"/>
        <v>1600</v>
      </c>
      <c r="L185" s="10">
        <f t="shared" si="18"/>
        <v>0</v>
      </c>
      <c r="M185" s="18">
        <f t="shared" si="19"/>
        <v>11600</v>
      </c>
    </row>
    <row r="186" spans="1:13" x14ac:dyDescent="0.2">
      <c r="A186" s="26" t="s">
        <v>18</v>
      </c>
      <c r="B186" s="13">
        <v>45519</v>
      </c>
      <c r="C186" s="19">
        <v>668603</v>
      </c>
      <c r="D186" s="15" t="s">
        <v>19</v>
      </c>
      <c r="E186" s="16" t="s">
        <v>24</v>
      </c>
      <c r="F186" s="16">
        <v>4</v>
      </c>
      <c r="G186" s="16">
        <v>0</v>
      </c>
      <c r="H186" s="17">
        <v>2027</v>
      </c>
      <c r="I186" s="17">
        <v>2027</v>
      </c>
      <c r="J186" s="17">
        <f t="shared" si="16"/>
        <v>8108</v>
      </c>
      <c r="K186" s="27">
        <f t="shared" si="17"/>
        <v>1297.28</v>
      </c>
      <c r="L186" s="10">
        <f t="shared" si="18"/>
        <v>0</v>
      </c>
      <c r="M186" s="18">
        <f t="shared" si="19"/>
        <v>9405.2800000000007</v>
      </c>
    </row>
    <row r="187" spans="1:13" x14ac:dyDescent="0.2">
      <c r="A187" s="26" t="s">
        <v>18</v>
      </c>
      <c r="B187" s="13">
        <v>45519</v>
      </c>
      <c r="C187" s="19">
        <v>668602</v>
      </c>
      <c r="D187" s="15" t="s">
        <v>19</v>
      </c>
      <c r="E187" s="16" t="s">
        <v>20</v>
      </c>
      <c r="F187" s="16">
        <v>6.5</v>
      </c>
      <c r="G187" s="16">
        <v>6.5</v>
      </c>
      <c r="H187" s="17">
        <f>2027+326</f>
        <v>2353</v>
      </c>
      <c r="I187" s="17">
        <v>2027</v>
      </c>
      <c r="J187" s="17">
        <f t="shared" si="16"/>
        <v>15294.5</v>
      </c>
      <c r="K187" s="27">
        <f t="shared" si="17"/>
        <v>2447.12</v>
      </c>
      <c r="L187" s="10">
        <f t="shared" si="18"/>
        <v>0</v>
      </c>
      <c r="M187" s="18">
        <f t="shared" si="19"/>
        <v>17741.62</v>
      </c>
    </row>
    <row r="188" spans="1:13" x14ac:dyDescent="0.2">
      <c r="A188" s="26" t="s">
        <v>18</v>
      </c>
      <c r="B188" s="13">
        <v>45519</v>
      </c>
      <c r="C188" s="19">
        <v>668605</v>
      </c>
      <c r="D188" s="15" t="s">
        <v>23</v>
      </c>
      <c r="E188" s="16" t="s">
        <v>20</v>
      </c>
      <c r="F188" s="40">
        <v>12</v>
      </c>
      <c r="G188" s="16">
        <v>12</v>
      </c>
      <c r="H188" s="17">
        <f>2074+334</f>
        <v>2408</v>
      </c>
      <c r="I188" s="17">
        <v>2074</v>
      </c>
      <c r="J188" s="17">
        <f t="shared" si="16"/>
        <v>28896</v>
      </c>
      <c r="K188" s="27">
        <f t="shared" si="17"/>
        <v>4623.3599999999997</v>
      </c>
      <c r="L188" s="10">
        <f t="shared" si="18"/>
        <v>0</v>
      </c>
      <c r="M188" s="18">
        <f t="shared" si="19"/>
        <v>33519.360000000001</v>
      </c>
    </row>
    <row r="189" spans="1:13" x14ac:dyDescent="0.2">
      <c r="A189" s="26" t="s">
        <v>15</v>
      </c>
      <c r="B189" s="13">
        <v>45520</v>
      </c>
      <c r="C189" s="19">
        <v>668657</v>
      </c>
      <c r="D189" s="15" t="s">
        <v>16</v>
      </c>
      <c r="E189" s="16" t="s">
        <v>26</v>
      </c>
      <c r="F189" s="40">
        <v>4</v>
      </c>
      <c r="G189" s="16">
        <v>0</v>
      </c>
      <c r="H189" s="17">
        <f>+(2000+97)*1.035</f>
        <v>2170.395</v>
      </c>
      <c r="I189" s="17">
        <v>2070</v>
      </c>
      <c r="J189" s="17">
        <f t="shared" si="16"/>
        <v>8681.58</v>
      </c>
      <c r="K189" s="27">
        <f t="shared" si="17"/>
        <v>1389.0527999999999</v>
      </c>
      <c r="L189" s="10">
        <f t="shared" si="18"/>
        <v>0</v>
      </c>
      <c r="M189" s="18">
        <f t="shared" si="19"/>
        <v>10070.632799999999</v>
      </c>
    </row>
    <row r="190" spans="1:13" x14ac:dyDescent="0.2">
      <c r="A190" s="26" t="s">
        <v>15</v>
      </c>
      <c r="B190" s="13">
        <v>45520</v>
      </c>
      <c r="C190" s="19">
        <v>668657</v>
      </c>
      <c r="D190" s="15" t="s">
        <v>16</v>
      </c>
      <c r="E190" s="16" t="s">
        <v>20</v>
      </c>
      <c r="F190" s="16">
        <v>14</v>
      </c>
      <c r="G190" s="16">
        <v>0</v>
      </c>
      <c r="H190" s="17">
        <f>+(2074+126+388)*1.035</f>
        <v>2678.58</v>
      </c>
      <c r="I190" s="17">
        <v>2147</v>
      </c>
      <c r="J190" s="17">
        <f t="shared" si="16"/>
        <v>37500.119999999995</v>
      </c>
      <c r="K190" s="27">
        <f t="shared" si="17"/>
        <v>6000.0191999999997</v>
      </c>
      <c r="L190" s="10">
        <f t="shared" si="18"/>
        <v>0</v>
      </c>
      <c r="M190" s="18">
        <f t="shared" si="19"/>
        <v>43500.139199999998</v>
      </c>
    </row>
    <row r="191" spans="1:13" x14ac:dyDescent="0.2">
      <c r="A191" s="26" t="s">
        <v>15</v>
      </c>
      <c r="B191" s="13">
        <v>45520</v>
      </c>
      <c r="C191" s="19">
        <v>668657</v>
      </c>
      <c r="D191" s="15" t="s">
        <v>16</v>
      </c>
      <c r="E191" s="16" t="s">
        <v>24</v>
      </c>
      <c r="F191" s="40">
        <v>5</v>
      </c>
      <c r="G191" s="16">
        <v>0</v>
      </c>
      <c r="H191" s="17">
        <f>+(2074+116)*1.035</f>
        <v>2266.6499999999996</v>
      </c>
      <c r="I191" s="17">
        <v>2147</v>
      </c>
      <c r="J191" s="17">
        <f t="shared" si="16"/>
        <v>11333.249999999998</v>
      </c>
      <c r="K191" s="27">
        <f t="shared" si="17"/>
        <v>1813.3199999999997</v>
      </c>
      <c r="L191" s="10">
        <f t="shared" si="18"/>
        <v>0</v>
      </c>
      <c r="M191" s="18">
        <f t="shared" si="19"/>
        <v>13146.569999999998</v>
      </c>
    </row>
    <row r="192" spans="1:13" x14ac:dyDescent="0.2">
      <c r="A192" s="26" t="s">
        <v>15</v>
      </c>
      <c r="B192" s="13">
        <v>45520</v>
      </c>
      <c r="C192" s="19">
        <v>668658</v>
      </c>
      <c r="D192" s="15" t="s">
        <v>16</v>
      </c>
      <c r="E192" s="16" t="s">
        <v>17</v>
      </c>
      <c r="F192" s="40">
        <v>6</v>
      </c>
      <c r="G192" s="16">
        <v>0</v>
      </c>
      <c r="H192" s="17">
        <v>2724</v>
      </c>
      <c r="I192" s="17">
        <v>2724</v>
      </c>
      <c r="J192" s="17">
        <f t="shared" si="16"/>
        <v>16344</v>
      </c>
      <c r="K192" s="27">
        <v>0</v>
      </c>
      <c r="L192" s="10">
        <f t="shared" si="18"/>
        <v>16344</v>
      </c>
      <c r="M192" s="18">
        <f t="shared" si="19"/>
        <v>0</v>
      </c>
    </row>
    <row r="193" spans="1:13" x14ac:dyDescent="0.2">
      <c r="A193" s="26" t="s">
        <v>15</v>
      </c>
      <c r="B193" s="13">
        <v>45520</v>
      </c>
      <c r="C193" s="19">
        <v>668676</v>
      </c>
      <c r="D193" s="15" t="s">
        <v>25</v>
      </c>
      <c r="E193" s="16" t="s">
        <v>26</v>
      </c>
      <c r="F193" s="38">
        <v>6</v>
      </c>
      <c r="G193" s="16">
        <v>0</v>
      </c>
      <c r="H193" s="17">
        <v>2000</v>
      </c>
      <c r="I193" s="17">
        <v>2000</v>
      </c>
      <c r="J193" s="17">
        <f t="shared" si="16"/>
        <v>12000</v>
      </c>
      <c r="K193" s="27">
        <f t="shared" si="17"/>
        <v>1920</v>
      </c>
      <c r="L193" s="10">
        <f t="shared" si="18"/>
        <v>0</v>
      </c>
      <c r="M193" s="18">
        <f t="shared" si="19"/>
        <v>13920</v>
      </c>
    </row>
    <row r="194" spans="1:13" x14ac:dyDescent="0.2">
      <c r="A194" s="26" t="s">
        <v>15</v>
      </c>
      <c r="B194" s="13">
        <v>45520</v>
      </c>
      <c r="C194" s="19">
        <v>668677</v>
      </c>
      <c r="D194" s="15" t="s">
        <v>25</v>
      </c>
      <c r="E194" s="16" t="s">
        <v>26</v>
      </c>
      <c r="F194" s="16">
        <v>5.5</v>
      </c>
      <c r="G194" s="16">
        <v>0</v>
      </c>
      <c r="H194" s="17">
        <v>2000</v>
      </c>
      <c r="I194" s="17">
        <v>2000</v>
      </c>
      <c r="J194" s="17">
        <f t="shared" si="16"/>
        <v>11000</v>
      </c>
      <c r="K194" s="27">
        <f t="shared" si="17"/>
        <v>1760</v>
      </c>
      <c r="L194" s="10">
        <f t="shared" si="18"/>
        <v>0</v>
      </c>
      <c r="M194" s="18">
        <f t="shared" si="19"/>
        <v>12760</v>
      </c>
    </row>
    <row r="195" spans="1:13" x14ac:dyDescent="0.2">
      <c r="A195" s="26" t="s">
        <v>18</v>
      </c>
      <c r="B195" s="13">
        <v>45520</v>
      </c>
      <c r="C195" s="19">
        <v>668690</v>
      </c>
      <c r="D195" s="15" t="s">
        <v>23</v>
      </c>
      <c r="E195" s="16" t="s">
        <v>24</v>
      </c>
      <c r="F195" s="16">
        <v>10</v>
      </c>
      <c r="G195" s="16">
        <v>0</v>
      </c>
      <c r="H195" s="17">
        <v>2074</v>
      </c>
      <c r="I195" s="17">
        <v>2074</v>
      </c>
      <c r="J195" s="17">
        <f t="shared" si="16"/>
        <v>20740</v>
      </c>
      <c r="K195" s="27">
        <f t="shared" si="17"/>
        <v>3318.4</v>
      </c>
      <c r="L195" s="10">
        <f t="shared" si="18"/>
        <v>0</v>
      </c>
      <c r="M195" s="18">
        <f t="shared" si="19"/>
        <v>24058.400000000001</v>
      </c>
    </row>
    <row r="196" spans="1:13" x14ac:dyDescent="0.2">
      <c r="A196" s="26" t="s">
        <v>22</v>
      </c>
      <c r="B196" s="13">
        <v>45520</v>
      </c>
      <c r="C196" s="19">
        <v>668689</v>
      </c>
      <c r="D196" s="15" t="s">
        <v>25</v>
      </c>
      <c r="E196" s="16" t="s">
        <v>24</v>
      </c>
      <c r="F196" s="16">
        <v>5.5</v>
      </c>
      <c r="G196" s="16">
        <v>0</v>
      </c>
      <c r="H196" s="17">
        <v>2074</v>
      </c>
      <c r="I196" s="17">
        <v>2074</v>
      </c>
      <c r="J196" s="17">
        <f t="shared" si="16"/>
        <v>11407</v>
      </c>
      <c r="K196" s="27">
        <f t="shared" si="17"/>
        <v>1825.1200000000001</v>
      </c>
      <c r="L196" s="10">
        <f t="shared" si="18"/>
        <v>0</v>
      </c>
      <c r="M196" s="18">
        <f t="shared" si="19"/>
        <v>13232.12</v>
      </c>
    </row>
    <row r="197" spans="1:13" x14ac:dyDescent="0.2">
      <c r="A197" s="26" t="s">
        <v>18</v>
      </c>
      <c r="B197" s="13">
        <v>45520</v>
      </c>
      <c r="C197" s="19">
        <v>668686</v>
      </c>
      <c r="D197" s="15" t="s">
        <v>25</v>
      </c>
      <c r="E197" s="16" t="s">
        <v>26</v>
      </c>
      <c r="F197" s="16">
        <v>11</v>
      </c>
      <c r="G197" s="16">
        <v>0</v>
      </c>
      <c r="H197" s="17">
        <v>2000</v>
      </c>
      <c r="I197" s="17">
        <v>2000</v>
      </c>
      <c r="J197" s="17">
        <f t="shared" si="16"/>
        <v>22000</v>
      </c>
      <c r="K197" s="27">
        <f t="shared" si="17"/>
        <v>3520</v>
      </c>
      <c r="L197" s="10">
        <f t="shared" si="18"/>
        <v>0</v>
      </c>
      <c r="M197" s="18">
        <f t="shared" si="19"/>
        <v>25520</v>
      </c>
    </row>
    <row r="198" spans="1:13" x14ac:dyDescent="0.2">
      <c r="A198" s="26" t="s">
        <v>18</v>
      </c>
      <c r="B198" s="13">
        <v>45520</v>
      </c>
      <c r="C198" s="19">
        <v>668687</v>
      </c>
      <c r="D198" s="15" t="s">
        <v>25</v>
      </c>
      <c r="E198" s="16" t="s">
        <v>24</v>
      </c>
      <c r="F198" s="16">
        <v>4</v>
      </c>
      <c r="G198" s="16">
        <v>0</v>
      </c>
      <c r="H198" s="17">
        <v>2074</v>
      </c>
      <c r="I198" s="17">
        <v>2074</v>
      </c>
      <c r="J198" s="17">
        <f t="shared" si="16"/>
        <v>8296</v>
      </c>
      <c r="K198" s="27">
        <f t="shared" si="17"/>
        <v>1327.3600000000001</v>
      </c>
      <c r="L198" s="10">
        <f t="shared" si="18"/>
        <v>0</v>
      </c>
      <c r="M198" s="18">
        <f t="shared" si="19"/>
        <v>9623.36</v>
      </c>
    </row>
    <row r="199" spans="1:13" x14ac:dyDescent="0.2">
      <c r="A199" s="26" t="s">
        <v>18</v>
      </c>
      <c r="B199" s="13">
        <v>45520</v>
      </c>
      <c r="C199" s="19">
        <v>668688</v>
      </c>
      <c r="D199" s="15" t="s">
        <v>25</v>
      </c>
      <c r="E199" s="16" t="s">
        <v>27</v>
      </c>
      <c r="F199" s="16">
        <v>4</v>
      </c>
      <c r="G199" s="16">
        <v>0</v>
      </c>
      <c r="H199" s="17">
        <v>2506</v>
      </c>
      <c r="I199" s="17">
        <v>2506</v>
      </c>
      <c r="J199" s="17">
        <f t="shared" si="16"/>
        <v>10024</v>
      </c>
      <c r="K199" s="27">
        <f t="shared" si="17"/>
        <v>1603.8400000000001</v>
      </c>
      <c r="L199" s="10">
        <f t="shared" si="18"/>
        <v>0</v>
      </c>
      <c r="M199" s="18">
        <f t="shared" si="19"/>
        <v>11627.84</v>
      </c>
    </row>
    <row r="200" spans="1:13" x14ac:dyDescent="0.2">
      <c r="A200" s="26" t="s">
        <v>18</v>
      </c>
      <c r="B200" s="13">
        <v>45520</v>
      </c>
      <c r="C200" s="19">
        <v>668686</v>
      </c>
      <c r="D200" s="15" t="s">
        <v>25</v>
      </c>
      <c r="E200" s="16" t="s">
        <v>26</v>
      </c>
      <c r="F200" s="16">
        <v>11</v>
      </c>
      <c r="G200" s="16">
        <v>0</v>
      </c>
      <c r="H200" s="17">
        <v>2000</v>
      </c>
      <c r="I200" s="17">
        <v>2000</v>
      </c>
      <c r="J200" s="17">
        <f t="shared" si="16"/>
        <v>22000</v>
      </c>
      <c r="K200" s="27">
        <f t="shared" si="17"/>
        <v>3520</v>
      </c>
      <c r="L200" s="10">
        <f t="shared" si="18"/>
        <v>0</v>
      </c>
      <c r="M200" s="18">
        <f t="shared" si="19"/>
        <v>25520</v>
      </c>
    </row>
    <row r="201" spans="1:13" x14ac:dyDescent="0.2">
      <c r="A201" s="26" t="s">
        <v>18</v>
      </c>
      <c r="B201" s="13">
        <v>45520</v>
      </c>
      <c r="C201" s="19">
        <v>668687</v>
      </c>
      <c r="D201" s="15" t="s">
        <v>25</v>
      </c>
      <c r="E201" s="16" t="s">
        <v>24</v>
      </c>
      <c r="F201" s="38">
        <v>4</v>
      </c>
      <c r="G201" s="16">
        <v>0</v>
      </c>
      <c r="H201" s="17">
        <v>2074</v>
      </c>
      <c r="I201" s="17">
        <v>2074</v>
      </c>
      <c r="J201" s="17">
        <f t="shared" si="16"/>
        <v>8296</v>
      </c>
      <c r="K201" s="27">
        <f t="shared" si="17"/>
        <v>1327.3600000000001</v>
      </c>
      <c r="L201" s="10">
        <f t="shared" si="18"/>
        <v>0</v>
      </c>
      <c r="M201" s="18">
        <f t="shared" si="19"/>
        <v>9623.36</v>
      </c>
    </row>
    <row r="202" spans="1:13" x14ac:dyDescent="0.2">
      <c r="A202" s="26" t="s">
        <v>18</v>
      </c>
      <c r="B202" s="13">
        <v>45520</v>
      </c>
      <c r="C202" s="19">
        <v>668688</v>
      </c>
      <c r="D202" s="15" t="s">
        <v>25</v>
      </c>
      <c r="E202" s="16" t="s">
        <v>27</v>
      </c>
      <c r="F202" s="42">
        <v>4</v>
      </c>
      <c r="G202" s="16">
        <v>0</v>
      </c>
      <c r="H202" s="17">
        <v>2506</v>
      </c>
      <c r="I202" s="17">
        <v>2506</v>
      </c>
      <c r="J202" s="17">
        <f t="shared" si="16"/>
        <v>10024</v>
      </c>
      <c r="K202" s="27">
        <f t="shared" si="17"/>
        <v>1603.8400000000001</v>
      </c>
      <c r="L202" s="10">
        <f t="shared" si="18"/>
        <v>0</v>
      </c>
      <c r="M202" s="18">
        <f t="shared" si="19"/>
        <v>11627.84</v>
      </c>
    </row>
    <row r="203" spans="1:13" x14ac:dyDescent="0.2">
      <c r="A203" s="26" t="s">
        <v>18</v>
      </c>
      <c r="B203" s="13">
        <v>45520</v>
      </c>
      <c r="C203" s="19">
        <v>668722</v>
      </c>
      <c r="D203" s="15" t="s">
        <v>19</v>
      </c>
      <c r="E203" s="16" t="s">
        <v>24</v>
      </c>
      <c r="F203" s="42">
        <v>16.5</v>
      </c>
      <c r="G203" s="16">
        <v>0</v>
      </c>
      <c r="H203" s="17">
        <v>2027</v>
      </c>
      <c r="I203" s="17">
        <v>2027</v>
      </c>
      <c r="J203" s="17">
        <f t="shared" si="16"/>
        <v>33445.5</v>
      </c>
      <c r="K203" s="27">
        <f t="shared" si="17"/>
        <v>5351.28</v>
      </c>
      <c r="L203" s="10">
        <f t="shared" si="18"/>
        <v>0</v>
      </c>
      <c r="M203" s="18">
        <f t="shared" si="19"/>
        <v>38796.78</v>
      </c>
    </row>
    <row r="204" spans="1:13" x14ac:dyDescent="0.2">
      <c r="A204" s="26" t="s">
        <v>18</v>
      </c>
      <c r="B204" s="13">
        <v>45520</v>
      </c>
      <c r="C204" s="19">
        <v>668723</v>
      </c>
      <c r="D204" s="15" t="s">
        <v>19</v>
      </c>
      <c r="E204" s="16" t="s">
        <v>24</v>
      </c>
      <c r="F204" s="42">
        <v>4.5</v>
      </c>
      <c r="G204" s="16">
        <v>0</v>
      </c>
      <c r="H204" s="17">
        <v>2027</v>
      </c>
      <c r="I204" s="17">
        <v>2027</v>
      </c>
      <c r="J204" s="17">
        <f t="shared" si="16"/>
        <v>9121.5</v>
      </c>
      <c r="K204" s="27">
        <f t="shared" si="17"/>
        <v>1459.44</v>
      </c>
      <c r="L204" s="10">
        <f t="shared" si="18"/>
        <v>0</v>
      </c>
      <c r="M204" s="18">
        <f t="shared" si="19"/>
        <v>10580.94</v>
      </c>
    </row>
    <row r="205" spans="1:13" x14ac:dyDescent="0.2">
      <c r="A205" s="26" t="s">
        <v>18</v>
      </c>
      <c r="B205" s="13">
        <v>45520</v>
      </c>
      <c r="C205" s="19">
        <v>668721</v>
      </c>
      <c r="D205" s="15" t="s">
        <v>19</v>
      </c>
      <c r="E205" s="16" t="s">
        <v>24</v>
      </c>
      <c r="F205" s="42">
        <v>15</v>
      </c>
      <c r="G205" s="16">
        <v>0</v>
      </c>
      <c r="H205" s="17">
        <v>2027</v>
      </c>
      <c r="I205" s="17">
        <v>2027</v>
      </c>
      <c r="J205" s="17">
        <f t="shared" si="16"/>
        <v>30405</v>
      </c>
      <c r="K205" s="27">
        <f t="shared" si="17"/>
        <v>4864.8</v>
      </c>
      <c r="L205" s="10">
        <f t="shared" si="18"/>
        <v>0</v>
      </c>
      <c r="M205" s="18">
        <f t="shared" si="19"/>
        <v>35269.800000000003</v>
      </c>
    </row>
    <row r="206" spans="1:13" x14ac:dyDescent="0.2">
      <c r="A206" s="26" t="s">
        <v>18</v>
      </c>
      <c r="B206" s="13">
        <v>45520</v>
      </c>
      <c r="C206" s="19">
        <v>668720</v>
      </c>
      <c r="D206" s="15" t="s">
        <v>19</v>
      </c>
      <c r="E206" s="16" t="s">
        <v>20</v>
      </c>
      <c r="F206" s="42">
        <v>6</v>
      </c>
      <c r="G206" s="16">
        <v>0</v>
      </c>
      <c r="H206" s="17">
        <f>2027+326</f>
        <v>2353</v>
      </c>
      <c r="I206" s="17">
        <v>2027</v>
      </c>
      <c r="J206" s="17">
        <f t="shared" ref="J206:J207" si="20">+H206*F206</f>
        <v>14118</v>
      </c>
      <c r="K206" s="27">
        <f t="shared" ref="K206:K207" si="21">+J206*0.16</f>
        <v>2258.88</v>
      </c>
      <c r="L206" s="10">
        <f t="shared" ref="L206:L207" si="22">IF(K206&gt;0,0,J206)</f>
        <v>0</v>
      </c>
      <c r="M206" s="18">
        <f t="shared" ref="M206:M207" si="23">IF(K206=0,0,L206+J206+K206)</f>
        <v>16376.880000000001</v>
      </c>
    </row>
    <row r="207" spans="1:13" x14ac:dyDescent="0.2">
      <c r="A207" s="26" t="s">
        <v>18</v>
      </c>
      <c r="B207" s="13">
        <v>45520</v>
      </c>
      <c r="C207" s="19">
        <v>668719</v>
      </c>
      <c r="D207" s="15" t="s">
        <v>19</v>
      </c>
      <c r="E207" s="16" t="s">
        <v>24</v>
      </c>
      <c r="F207" s="42">
        <v>15</v>
      </c>
      <c r="G207" s="16">
        <v>0</v>
      </c>
      <c r="H207" s="17">
        <v>2027</v>
      </c>
      <c r="I207" s="17">
        <v>2027</v>
      </c>
      <c r="J207" s="17">
        <f t="shared" si="20"/>
        <v>30405</v>
      </c>
      <c r="K207" s="27">
        <f t="shared" si="21"/>
        <v>4864.8</v>
      </c>
      <c r="L207" s="10">
        <f t="shared" si="22"/>
        <v>0</v>
      </c>
      <c r="M207" s="18">
        <f t="shared" si="23"/>
        <v>35269.800000000003</v>
      </c>
    </row>
    <row r="208" spans="1:13" x14ac:dyDescent="0.2">
      <c r="A208" s="26" t="s">
        <v>15</v>
      </c>
      <c r="B208" s="13">
        <v>45521</v>
      </c>
      <c r="C208" s="19">
        <v>668670</v>
      </c>
      <c r="D208" s="15" t="s">
        <v>16</v>
      </c>
      <c r="E208" s="16" t="s">
        <v>24</v>
      </c>
      <c r="F208" s="42">
        <v>8</v>
      </c>
      <c r="G208" s="16">
        <v>0</v>
      </c>
      <c r="H208" s="17">
        <v>2496</v>
      </c>
      <c r="I208" s="17">
        <v>2496</v>
      </c>
      <c r="J208" s="17">
        <f t="shared" si="16"/>
        <v>19968</v>
      </c>
      <c r="K208" s="27">
        <v>0</v>
      </c>
      <c r="L208" s="10">
        <f t="shared" si="18"/>
        <v>19968</v>
      </c>
      <c r="M208" s="18">
        <f t="shared" si="19"/>
        <v>0</v>
      </c>
    </row>
    <row r="209" spans="1:13" x14ac:dyDescent="0.2">
      <c r="A209" s="26" t="s">
        <v>15</v>
      </c>
      <c r="B209" s="13">
        <v>45521</v>
      </c>
      <c r="C209" s="19">
        <v>668669</v>
      </c>
      <c r="D209" s="15" t="s">
        <v>16</v>
      </c>
      <c r="E209" s="16" t="s">
        <v>20</v>
      </c>
      <c r="F209" s="42">
        <v>10.5</v>
      </c>
      <c r="G209" s="16">
        <v>10.5</v>
      </c>
      <c r="H209" s="17">
        <f>388+2496</f>
        <v>2884</v>
      </c>
      <c r="I209" s="17">
        <v>2496</v>
      </c>
      <c r="J209" s="17">
        <f t="shared" si="16"/>
        <v>30282</v>
      </c>
      <c r="K209" s="27">
        <v>0</v>
      </c>
      <c r="L209" s="10">
        <f t="shared" si="18"/>
        <v>30282</v>
      </c>
      <c r="M209" s="18">
        <f t="shared" si="19"/>
        <v>0</v>
      </c>
    </row>
    <row r="210" spans="1:13" x14ac:dyDescent="0.2">
      <c r="A210" s="26" t="s">
        <v>15</v>
      </c>
      <c r="B210" s="13">
        <v>45521</v>
      </c>
      <c r="C210" s="19">
        <v>668663</v>
      </c>
      <c r="D210" s="15" t="s">
        <v>16</v>
      </c>
      <c r="E210" s="16" t="s">
        <v>24</v>
      </c>
      <c r="F210" s="42">
        <v>32</v>
      </c>
      <c r="G210" s="16">
        <v>0</v>
      </c>
      <c r="H210" s="17">
        <f>72448/F210</f>
        <v>2264</v>
      </c>
      <c r="I210" s="17">
        <v>2147</v>
      </c>
      <c r="J210" s="17">
        <f t="shared" si="16"/>
        <v>72448</v>
      </c>
      <c r="K210" s="27">
        <f t="shared" si="17"/>
        <v>11591.68</v>
      </c>
      <c r="L210" s="10">
        <f t="shared" si="18"/>
        <v>0</v>
      </c>
      <c r="M210" s="18">
        <f t="shared" si="19"/>
        <v>84039.679999999993</v>
      </c>
    </row>
    <row r="211" spans="1:13" x14ac:dyDescent="0.2">
      <c r="A211" s="26" t="s">
        <v>22</v>
      </c>
      <c r="B211" s="13">
        <v>45521</v>
      </c>
      <c r="C211" s="19">
        <v>668691</v>
      </c>
      <c r="D211" s="15" t="s">
        <v>23</v>
      </c>
      <c r="E211" s="16" t="s">
        <v>24</v>
      </c>
      <c r="F211" s="42">
        <v>11</v>
      </c>
      <c r="G211" s="16">
        <v>0</v>
      </c>
      <c r="H211" s="17">
        <v>2412</v>
      </c>
      <c r="I211" s="17">
        <v>2412</v>
      </c>
      <c r="J211" s="17">
        <f t="shared" ref="J211:J286" si="24">+H211*F211</f>
        <v>26532</v>
      </c>
      <c r="K211" s="27">
        <f t="shared" ref="K211:K286" si="25">+J211*0.16</f>
        <v>4245.12</v>
      </c>
      <c r="L211" s="10">
        <f t="shared" ref="L211:L286" si="26">IF(K211&gt;0,0,J211)</f>
        <v>0</v>
      </c>
      <c r="M211" s="18">
        <f t="shared" ref="M211:M286" si="27">IF(K211=0,0,L211+J211+K211)</f>
        <v>30777.119999999999</v>
      </c>
    </row>
    <row r="212" spans="1:13" x14ac:dyDescent="0.2">
      <c r="A212" s="26" t="s">
        <v>22</v>
      </c>
      <c r="B212" s="13">
        <v>45521</v>
      </c>
      <c r="C212" s="19">
        <v>668846</v>
      </c>
      <c r="D212" s="15" t="s">
        <v>25</v>
      </c>
      <c r="E212" s="16" t="s">
        <v>26</v>
      </c>
      <c r="F212" s="42">
        <v>5</v>
      </c>
      <c r="G212" s="16">
        <v>0</v>
      </c>
      <c r="H212" s="17">
        <v>2070</v>
      </c>
      <c r="I212" s="17">
        <v>2070</v>
      </c>
      <c r="J212" s="17">
        <f t="shared" si="24"/>
        <v>10350</v>
      </c>
      <c r="K212" s="27">
        <f t="shared" ref="K212:K213" si="28">+J212*0.16</f>
        <v>1656</v>
      </c>
      <c r="L212" s="10">
        <f t="shared" ref="L212:L213" si="29">IF(K212&gt;0,0,J212)</f>
        <v>0</v>
      </c>
      <c r="M212" s="18">
        <f t="shared" ref="M212:M213" si="30">IF(K212=0,0,L212+J212+K212)</f>
        <v>12006</v>
      </c>
    </row>
    <row r="213" spans="1:13" x14ac:dyDescent="0.2">
      <c r="A213" s="26" t="s">
        <v>22</v>
      </c>
      <c r="B213" s="13">
        <v>45521</v>
      </c>
      <c r="C213" s="19">
        <v>668847</v>
      </c>
      <c r="D213" s="15" t="s">
        <v>25</v>
      </c>
      <c r="E213" s="16" t="s">
        <v>24</v>
      </c>
      <c r="F213" s="42">
        <v>5</v>
      </c>
      <c r="G213" s="16">
        <v>0</v>
      </c>
      <c r="H213" s="17">
        <v>2147</v>
      </c>
      <c r="I213" s="17">
        <v>2147</v>
      </c>
      <c r="J213" s="17">
        <f t="shared" si="24"/>
        <v>10735</v>
      </c>
      <c r="K213" s="27">
        <f t="shared" si="28"/>
        <v>1717.6000000000001</v>
      </c>
      <c r="L213" s="10">
        <f t="shared" si="29"/>
        <v>0</v>
      </c>
      <c r="M213" s="18">
        <f t="shared" si="30"/>
        <v>12452.6</v>
      </c>
    </row>
    <row r="214" spans="1:13" x14ac:dyDescent="0.2">
      <c r="A214" s="26" t="s">
        <v>15</v>
      </c>
      <c r="B214" s="13">
        <v>45523</v>
      </c>
      <c r="C214" s="19">
        <v>668714</v>
      </c>
      <c r="D214" s="15" t="s">
        <v>19</v>
      </c>
      <c r="E214" s="16" t="s">
        <v>21</v>
      </c>
      <c r="F214" s="42">
        <v>4.5</v>
      </c>
      <c r="G214" s="16">
        <v>0</v>
      </c>
      <c r="H214" s="17">
        <v>1896</v>
      </c>
      <c r="I214" s="17">
        <v>1896</v>
      </c>
      <c r="J214" s="17">
        <f t="shared" si="24"/>
        <v>8532</v>
      </c>
      <c r="K214" s="27">
        <f t="shared" si="25"/>
        <v>1365.1200000000001</v>
      </c>
      <c r="L214" s="10">
        <f t="shared" si="26"/>
        <v>0</v>
      </c>
      <c r="M214" s="18">
        <f t="shared" si="27"/>
        <v>9897.1200000000008</v>
      </c>
    </row>
    <row r="215" spans="1:13" x14ac:dyDescent="0.2">
      <c r="A215" s="26" t="s">
        <v>15</v>
      </c>
      <c r="B215" s="13">
        <v>45523</v>
      </c>
      <c r="C215" s="19">
        <v>668715</v>
      </c>
      <c r="D215" s="15" t="s">
        <v>16</v>
      </c>
      <c r="E215" s="16" t="s">
        <v>24</v>
      </c>
      <c r="F215" s="42">
        <v>8</v>
      </c>
      <c r="G215" s="16">
        <v>0</v>
      </c>
      <c r="H215" s="17">
        <f>18144/F215</f>
        <v>2268</v>
      </c>
      <c r="I215" s="17">
        <v>2147</v>
      </c>
      <c r="J215" s="17">
        <f t="shared" si="24"/>
        <v>18144</v>
      </c>
      <c r="K215" s="27">
        <f t="shared" si="25"/>
        <v>2903.04</v>
      </c>
      <c r="L215" s="10">
        <f t="shared" si="26"/>
        <v>0</v>
      </c>
      <c r="M215" s="18">
        <f t="shared" si="27"/>
        <v>21047.040000000001</v>
      </c>
    </row>
    <row r="216" spans="1:13" x14ac:dyDescent="0.2">
      <c r="A216" s="26" t="s">
        <v>15</v>
      </c>
      <c r="B216" s="13">
        <v>45523</v>
      </c>
      <c r="C216" s="19">
        <v>668716</v>
      </c>
      <c r="D216" s="15" t="s">
        <v>16</v>
      </c>
      <c r="E216" s="16" t="s">
        <v>17</v>
      </c>
      <c r="F216" s="42">
        <v>20</v>
      </c>
      <c r="G216" s="16">
        <v>0</v>
      </c>
      <c r="H216" s="17">
        <v>2632</v>
      </c>
      <c r="I216" s="17">
        <v>2632</v>
      </c>
      <c r="J216" s="17">
        <f t="shared" si="24"/>
        <v>52640</v>
      </c>
      <c r="K216" s="27">
        <v>0</v>
      </c>
      <c r="L216" s="10">
        <f t="shared" si="26"/>
        <v>52640</v>
      </c>
      <c r="M216" s="18">
        <f t="shared" si="27"/>
        <v>0</v>
      </c>
    </row>
    <row r="217" spans="1:13" x14ac:dyDescent="0.2">
      <c r="A217" s="26" t="s">
        <v>15</v>
      </c>
      <c r="B217" s="13">
        <v>45523</v>
      </c>
      <c r="C217" s="19">
        <v>668717</v>
      </c>
      <c r="D217" s="15" t="s">
        <v>16</v>
      </c>
      <c r="E217" s="16" t="s">
        <v>17</v>
      </c>
      <c r="F217" s="42">
        <v>16.5</v>
      </c>
      <c r="G217" s="16">
        <v>0</v>
      </c>
      <c r="H217" s="17">
        <f>42075/F217</f>
        <v>2550</v>
      </c>
      <c r="I217" s="17">
        <v>2343</v>
      </c>
      <c r="J217" s="17">
        <f t="shared" si="24"/>
        <v>42075</v>
      </c>
      <c r="K217" s="27">
        <f t="shared" si="25"/>
        <v>6732</v>
      </c>
      <c r="L217" s="10">
        <f t="shared" si="26"/>
        <v>0</v>
      </c>
      <c r="M217" s="18">
        <f t="shared" si="27"/>
        <v>48807</v>
      </c>
    </row>
    <row r="218" spans="1:13" x14ac:dyDescent="0.2">
      <c r="A218" s="26" t="s">
        <v>15</v>
      </c>
      <c r="B218" s="13">
        <v>45523</v>
      </c>
      <c r="C218" s="19">
        <v>668718</v>
      </c>
      <c r="D218" s="15" t="s">
        <v>16</v>
      </c>
      <c r="E218" s="16" t="s">
        <v>26</v>
      </c>
      <c r="F218" s="42">
        <v>4.5</v>
      </c>
      <c r="G218" s="16">
        <v>0</v>
      </c>
      <c r="H218" s="17">
        <v>2070</v>
      </c>
      <c r="I218" s="17">
        <v>2070</v>
      </c>
      <c r="J218" s="17">
        <f t="shared" si="24"/>
        <v>9315</v>
      </c>
      <c r="K218" s="27">
        <f t="shared" si="25"/>
        <v>1490.4</v>
      </c>
      <c r="L218" s="10">
        <f t="shared" si="26"/>
        <v>0</v>
      </c>
      <c r="M218" s="18">
        <f t="shared" si="27"/>
        <v>10805.4</v>
      </c>
    </row>
    <row r="219" spans="1:13" x14ac:dyDescent="0.2">
      <c r="A219" s="26" t="s">
        <v>18</v>
      </c>
      <c r="B219" s="13">
        <v>45523</v>
      </c>
      <c r="C219" s="19">
        <v>668726</v>
      </c>
      <c r="D219" s="15" t="s">
        <v>19</v>
      </c>
      <c r="E219" s="16" t="s">
        <v>21</v>
      </c>
      <c r="F219" s="42">
        <v>4</v>
      </c>
      <c r="G219" s="16">
        <v>0</v>
      </c>
      <c r="H219" s="17">
        <v>1896</v>
      </c>
      <c r="I219" s="17">
        <v>1896</v>
      </c>
      <c r="J219" s="17">
        <f t="shared" si="24"/>
        <v>7584</v>
      </c>
      <c r="K219" s="27">
        <f t="shared" si="25"/>
        <v>1213.44</v>
      </c>
      <c r="L219" s="10">
        <f t="shared" si="26"/>
        <v>0</v>
      </c>
      <c r="M219" s="18">
        <f t="shared" si="27"/>
        <v>8797.44</v>
      </c>
    </row>
    <row r="220" spans="1:13" x14ac:dyDescent="0.2">
      <c r="A220" s="26" t="s">
        <v>18</v>
      </c>
      <c r="B220" s="13">
        <v>45523</v>
      </c>
      <c r="C220" s="19">
        <v>668725</v>
      </c>
      <c r="D220" s="15" t="s">
        <v>19</v>
      </c>
      <c r="E220" s="16" t="s">
        <v>24</v>
      </c>
      <c r="F220" s="42">
        <v>4</v>
      </c>
      <c r="G220" s="16">
        <v>0</v>
      </c>
      <c r="H220" s="17">
        <v>2027</v>
      </c>
      <c r="I220" s="17">
        <v>2027</v>
      </c>
      <c r="J220" s="17">
        <f t="shared" si="24"/>
        <v>8108</v>
      </c>
      <c r="K220" s="27">
        <f t="shared" si="25"/>
        <v>1297.28</v>
      </c>
      <c r="L220" s="10">
        <f t="shared" si="26"/>
        <v>0</v>
      </c>
      <c r="M220" s="18">
        <f t="shared" si="27"/>
        <v>9405.2800000000007</v>
      </c>
    </row>
    <row r="221" spans="1:13" x14ac:dyDescent="0.2">
      <c r="A221" s="26" t="s">
        <v>18</v>
      </c>
      <c r="B221" s="13">
        <v>45523</v>
      </c>
      <c r="C221" s="19">
        <v>668724</v>
      </c>
      <c r="D221" s="15" t="s">
        <v>19</v>
      </c>
      <c r="E221" s="16" t="s">
        <v>20</v>
      </c>
      <c r="F221" s="42">
        <v>12</v>
      </c>
      <c r="G221" s="16">
        <v>12</v>
      </c>
      <c r="H221" s="17">
        <f>2027+326</f>
        <v>2353</v>
      </c>
      <c r="I221" s="17">
        <v>2027</v>
      </c>
      <c r="J221" s="17">
        <f t="shared" si="24"/>
        <v>28236</v>
      </c>
      <c r="K221" s="27">
        <f t="shared" si="25"/>
        <v>4517.76</v>
      </c>
      <c r="L221" s="10">
        <f t="shared" si="26"/>
        <v>0</v>
      </c>
      <c r="M221" s="18">
        <f t="shared" si="27"/>
        <v>32753.760000000002</v>
      </c>
    </row>
    <row r="222" spans="1:13" x14ac:dyDescent="0.2">
      <c r="A222" s="26" t="s">
        <v>18</v>
      </c>
      <c r="B222" s="13">
        <v>45523</v>
      </c>
      <c r="C222" s="19">
        <v>668728</v>
      </c>
      <c r="D222" s="15" t="s">
        <v>25</v>
      </c>
      <c r="E222" s="16" t="s">
        <v>24</v>
      </c>
      <c r="F222" s="16">
        <v>16</v>
      </c>
      <c r="G222" s="16">
        <v>0</v>
      </c>
      <c r="H222" s="17">
        <v>2147</v>
      </c>
      <c r="I222" s="17">
        <v>2147</v>
      </c>
      <c r="J222" s="17">
        <f t="shared" si="24"/>
        <v>34352</v>
      </c>
      <c r="K222" s="27">
        <f t="shared" si="25"/>
        <v>5496.32</v>
      </c>
      <c r="L222" s="10">
        <f t="shared" si="26"/>
        <v>0</v>
      </c>
      <c r="M222" s="18">
        <f t="shared" si="27"/>
        <v>39848.32</v>
      </c>
    </row>
    <row r="223" spans="1:13" x14ac:dyDescent="0.2">
      <c r="A223" s="26" t="s">
        <v>18</v>
      </c>
      <c r="B223" s="13">
        <v>45523</v>
      </c>
      <c r="C223" s="19">
        <v>668727</v>
      </c>
      <c r="D223" s="15" t="s">
        <v>25</v>
      </c>
      <c r="E223" s="16" t="s">
        <v>27</v>
      </c>
      <c r="F223" s="16">
        <v>4</v>
      </c>
      <c r="G223" s="16">
        <v>0</v>
      </c>
      <c r="H223" s="17">
        <v>2506</v>
      </c>
      <c r="I223" s="17">
        <v>2506</v>
      </c>
      <c r="J223" s="17">
        <f t="shared" si="24"/>
        <v>10024</v>
      </c>
      <c r="K223" s="27">
        <f t="shared" si="25"/>
        <v>1603.8400000000001</v>
      </c>
      <c r="L223" s="10">
        <f t="shared" si="26"/>
        <v>0</v>
      </c>
      <c r="M223" s="18">
        <f t="shared" si="27"/>
        <v>11627.84</v>
      </c>
    </row>
    <row r="224" spans="1:13" x14ac:dyDescent="0.2">
      <c r="A224" s="26" t="s">
        <v>18</v>
      </c>
      <c r="B224" s="13">
        <v>45523</v>
      </c>
      <c r="C224" s="19">
        <v>668729</v>
      </c>
      <c r="D224" s="15" t="s">
        <v>16</v>
      </c>
      <c r="E224" s="16" t="s">
        <v>20</v>
      </c>
      <c r="F224" s="16">
        <v>14</v>
      </c>
      <c r="G224" s="16">
        <v>14</v>
      </c>
      <c r="H224" s="17">
        <v>2572.96</v>
      </c>
      <c r="I224" s="17">
        <v>2147</v>
      </c>
      <c r="J224" s="17">
        <f t="shared" si="24"/>
        <v>36021.440000000002</v>
      </c>
      <c r="K224" s="27">
        <f t="shared" si="25"/>
        <v>5763.4304000000002</v>
      </c>
      <c r="L224" s="10">
        <f t="shared" si="26"/>
        <v>0</v>
      </c>
      <c r="M224" s="18">
        <f t="shared" si="27"/>
        <v>41784.8704</v>
      </c>
    </row>
    <row r="225" spans="1:13" x14ac:dyDescent="0.2">
      <c r="A225" s="26" t="s">
        <v>18</v>
      </c>
      <c r="B225" s="13">
        <v>45523</v>
      </c>
      <c r="C225" s="19">
        <v>668729</v>
      </c>
      <c r="D225" s="15" t="s">
        <v>16</v>
      </c>
      <c r="E225" s="16" t="s">
        <v>24</v>
      </c>
      <c r="F225" s="38">
        <v>4</v>
      </c>
      <c r="G225" s="16">
        <v>0</v>
      </c>
      <c r="H225" s="17">
        <v>2275.1999999999998</v>
      </c>
      <c r="I225" s="17">
        <v>2147</v>
      </c>
      <c r="J225" s="17">
        <f t="shared" si="24"/>
        <v>9100.7999999999993</v>
      </c>
      <c r="K225" s="27">
        <f t="shared" si="25"/>
        <v>1456.1279999999999</v>
      </c>
      <c r="L225" s="10">
        <f t="shared" si="26"/>
        <v>0</v>
      </c>
      <c r="M225" s="18">
        <f t="shared" si="27"/>
        <v>10556.928</v>
      </c>
    </row>
    <row r="226" spans="1:13" x14ac:dyDescent="0.2">
      <c r="A226" s="26" t="s">
        <v>18</v>
      </c>
      <c r="B226" s="13">
        <v>45523</v>
      </c>
      <c r="C226" s="19">
        <v>668732</v>
      </c>
      <c r="D226" s="15" t="s">
        <v>16</v>
      </c>
      <c r="E226" s="16" t="s">
        <v>24</v>
      </c>
      <c r="F226" s="16">
        <v>7</v>
      </c>
      <c r="G226" s="16">
        <v>0</v>
      </c>
      <c r="H226" s="17">
        <v>2147</v>
      </c>
      <c r="I226" s="17">
        <v>2147</v>
      </c>
      <c r="J226" s="17">
        <f t="shared" si="24"/>
        <v>15029</v>
      </c>
      <c r="K226" s="27">
        <f t="shared" si="25"/>
        <v>2404.64</v>
      </c>
      <c r="L226" s="10">
        <f t="shared" si="26"/>
        <v>0</v>
      </c>
      <c r="M226" s="18">
        <f t="shared" si="27"/>
        <v>17433.64</v>
      </c>
    </row>
    <row r="227" spans="1:13" x14ac:dyDescent="0.2">
      <c r="A227" s="26" t="s">
        <v>18</v>
      </c>
      <c r="B227" s="13">
        <v>45523</v>
      </c>
      <c r="C227" s="19">
        <v>668844</v>
      </c>
      <c r="D227" s="15" t="s">
        <v>23</v>
      </c>
      <c r="E227" s="16" t="s">
        <v>24</v>
      </c>
      <c r="F227" s="16">
        <v>14</v>
      </c>
      <c r="G227" s="16">
        <v>0</v>
      </c>
      <c r="H227" s="17">
        <v>2147</v>
      </c>
      <c r="I227" s="17">
        <v>2147</v>
      </c>
      <c r="J227" s="17">
        <f t="shared" si="24"/>
        <v>30058</v>
      </c>
      <c r="K227" s="27">
        <f t="shared" si="25"/>
        <v>4809.28</v>
      </c>
      <c r="L227" s="10">
        <f t="shared" si="26"/>
        <v>0</v>
      </c>
      <c r="M227" s="18">
        <f t="shared" si="27"/>
        <v>34867.279999999999</v>
      </c>
    </row>
    <row r="228" spans="1:13" x14ac:dyDescent="0.2">
      <c r="A228" s="26" t="s">
        <v>15</v>
      </c>
      <c r="B228" s="13">
        <v>45524</v>
      </c>
      <c r="C228" s="19">
        <v>668776</v>
      </c>
      <c r="D228" s="15" t="s">
        <v>16</v>
      </c>
      <c r="E228" s="16" t="s">
        <v>24</v>
      </c>
      <c r="F228" s="16">
        <v>8</v>
      </c>
      <c r="G228" s="16">
        <v>0</v>
      </c>
      <c r="H228" s="17">
        <f>18144/F228</f>
        <v>2268</v>
      </c>
      <c r="I228" s="17">
        <v>2147</v>
      </c>
      <c r="J228" s="17">
        <f t="shared" si="24"/>
        <v>18144</v>
      </c>
      <c r="K228" s="27">
        <f t="shared" si="25"/>
        <v>2903.04</v>
      </c>
      <c r="L228" s="10">
        <f t="shared" si="26"/>
        <v>0</v>
      </c>
      <c r="M228" s="18">
        <f t="shared" si="27"/>
        <v>21047.040000000001</v>
      </c>
    </row>
    <row r="229" spans="1:13" x14ac:dyDescent="0.2">
      <c r="A229" s="26" t="s">
        <v>15</v>
      </c>
      <c r="B229" s="13">
        <v>45524</v>
      </c>
      <c r="C229" s="19">
        <v>668777</v>
      </c>
      <c r="D229" s="15" t="s">
        <v>16</v>
      </c>
      <c r="E229" s="16" t="s">
        <v>17</v>
      </c>
      <c r="F229" s="16">
        <v>4.5</v>
      </c>
      <c r="G229" s="16">
        <v>0</v>
      </c>
      <c r="H229" s="17">
        <f>11070/F229</f>
        <v>2460</v>
      </c>
      <c r="I229" s="17">
        <v>2343</v>
      </c>
      <c r="J229" s="17">
        <f t="shared" si="24"/>
        <v>11070</v>
      </c>
      <c r="K229" s="27">
        <f t="shared" si="25"/>
        <v>1771.2</v>
      </c>
      <c r="L229" s="10">
        <f t="shared" si="26"/>
        <v>0</v>
      </c>
      <c r="M229" s="18">
        <f t="shared" si="27"/>
        <v>12841.2</v>
      </c>
    </row>
    <row r="230" spans="1:13" x14ac:dyDescent="0.2">
      <c r="A230" s="26" t="s">
        <v>15</v>
      </c>
      <c r="B230" s="13">
        <v>45524</v>
      </c>
      <c r="C230" s="19">
        <v>668778</v>
      </c>
      <c r="D230" s="15" t="s">
        <v>16</v>
      </c>
      <c r="E230" s="16" t="s">
        <v>26</v>
      </c>
      <c r="F230" s="16">
        <v>4</v>
      </c>
      <c r="G230" s="16">
        <v>0</v>
      </c>
      <c r="H230" s="17">
        <f>8680/F230</f>
        <v>2170</v>
      </c>
      <c r="I230" s="17">
        <v>2070</v>
      </c>
      <c r="J230" s="17">
        <f t="shared" si="24"/>
        <v>8680</v>
      </c>
      <c r="K230" s="27">
        <f t="shared" si="25"/>
        <v>1388.8</v>
      </c>
      <c r="L230" s="10">
        <f t="shared" si="26"/>
        <v>0</v>
      </c>
      <c r="M230" s="18">
        <f t="shared" si="27"/>
        <v>10068.799999999999</v>
      </c>
    </row>
    <row r="231" spans="1:13" x14ac:dyDescent="0.2">
      <c r="A231" s="26" t="s">
        <v>18</v>
      </c>
      <c r="B231" s="13">
        <v>45524</v>
      </c>
      <c r="C231" s="19">
        <v>668785</v>
      </c>
      <c r="D231" s="15" t="s">
        <v>25</v>
      </c>
      <c r="E231" s="16" t="s">
        <v>26</v>
      </c>
      <c r="F231" s="16">
        <v>4</v>
      </c>
      <c r="G231" s="16">
        <v>0</v>
      </c>
      <c r="H231" s="17">
        <v>2070</v>
      </c>
      <c r="I231" s="17">
        <v>2070</v>
      </c>
      <c r="J231" s="17">
        <f t="shared" si="24"/>
        <v>8280</v>
      </c>
      <c r="K231" s="27">
        <f t="shared" si="25"/>
        <v>1324.8</v>
      </c>
      <c r="L231" s="10">
        <f t="shared" si="26"/>
        <v>0</v>
      </c>
      <c r="M231" s="18">
        <f t="shared" si="27"/>
        <v>9604.7999999999993</v>
      </c>
    </row>
    <row r="232" spans="1:13" x14ac:dyDescent="0.2">
      <c r="A232" s="26" t="s">
        <v>22</v>
      </c>
      <c r="B232" s="13">
        <v>45524</v>
      </c>
      <c r="C232" s="19">
        <v>668786</v>
      </c>
      <c r="D232" s="15" t="s">
        <v>25</v>
      </c>
      <c r="E232" s="16" t="s">
        <v>20</v>
      </c>
      <c r="F232" s="16">
        <v>20.5</v>
      </c>
      <c r="G232" s="16">
        <v>20.5</v>
      </c>
      <c r="H232" s="17">
        <f>2147+334</f>
        <v>2481</v>
      </c>
      <c r="I232" s="17">
        <v>2147</v>
      </c>
      <c r="J232" s="17">
        <f t="shared" si="24"/>
        <v>50860.5</v>
      </c>
      <c r="K232" s="27">
        <f t="shared" si="25"/>
        <v>8137.68</v>
      </c>
      <c r="L232" s="10">
        <f t="shared" si="26"/>
        <v>0</v>
      </c>
      <c r="M232" s="18">
        <f t="shared" si="27"/>
        <v>58998.18</v>
      </c>
    </row>
    <row r="233" spans="1:13" x14ac:dyDescent="0.2">
      <c r="A233" s="26" t="s">
        <v>22</v>
      </c>
      <c r="B233" s="13">
        <v>45524</v>
      </c>
      <c r="C233" s="19">
        <v>668788</v>
      </c>
      <c r="D233" s="15" t="s">
        <v>25</v>
      </c>
      <c r="E233" s="16" t="s">
        <v>27</v>
      </c>
      <c r="F233" s="16">
        <v>4</v>
      </c>
      <c r="G233" s="16">
        <v>0</v>
      </c>
      <c r="H233" s="17">
        <v>2594</v>
      </c>
      <c r="I233" s="17">
        <v>2594</v>
      </c>
      <c r="J233" s="17">
        <f t="shared" si="24"/>
        <v>10376</v>
      </c>
      <c r="K233" s="27">
        <f t="shared" si="25"/>
        <v>1660.16</v>
      </c>
      <c r="L233" s="10">
        <f t="shared" si="26"/>
        <v>0</v>
      </c>
      <c r="M233" s="18">
        <f t="shared" si="27"/>
        <v>12036.16</v>
      </c>
    </row>
    <row r="234" spans="1:13" x14ac:dyDescent="0.2">
      <c r="A234" s="26" t="s">
        <v>22</v>
      </c>
      <c r="B234" s="13">
        <v>45524</v>
      </c>
      <c r="C234" s="19">
        <v>668789</v>
      </c>
      <c r="D234" s="15" t="s">
        <v>25</v>
      </c>
      <c r="E234" s="16" t="s">
        <v>24</v>
      </c>
      <c r="F234" s="16">
        <v>9</v>
      </c>
      <c r="G234" s="16">
        <v>0</v>
      </c>
      <c r="H234" s="17">
        <v>2147</v>
      </c>
      <c r="I234" s="17">
        <v>2147</v>
      </c>
      <c r="J234" s="17">
        <f t="shared" si="24"/>
        <v>19323</v>
      </c>
      <c r="K234" s="27">
        <f t="shared" si="25"/>
        <v>3091.6800000000003</v>
      </c>
      <c r="L234" s="10">
        <f t="shared" si="26"/>
        <v>0</v>
      </c>
      <c r="M234" s="18">
        <f t="shared" si="27"/>
        <v>22414.68</v>
      </c>
    </row>
    <row r="235" spans="1:13" x14ac:dyDescent="0.2">
      <c r="A235" s="26" t="s">
        <v>22</v>
      </c>
      <c r="B235" s="13">
        <v>45524</v>
      </c>
      <c r="C235" s="19">
        <v>668781</v>
      </c>
      <c r="D235" s="15" t="s">
        <v>23</v>
      </c>
      <c r="E235" s="16" t="s">
        <v>26</v>
      </c>
      <c r="F235" s="16">
        <v>7</v>
      </c>
      <c r="G235" s="16">
        <v>0</v>
      </c>
      <c r="H235" s="17">
        <v>2070</v>
      </c>
      <c r="I235" s="17">
        <v>2070</v>
      </c>
      <c r="J235" s="17">
        <f t="shared" si="24"/>
        <v>14490</v>
      </c>
      <c r="K235" s="27">
        <f t="shared" si="25"/>
        <v>2318.4</v>
      </c>
      <c r="L235" s="10">
        <f t="shared" si="26"/>
        <v>0</v>
      </c>
      <c r="M235" s="18">
        <f t="shared" si="27"/>
        <v>16808.400000000001</v>
      </c>
    </row>
    <row r="236" spans="1:13" x14ac:dyDescent="0.2">
      <c r="A236" s="26" t="s">
        <v>22</v>
      </c>
      <c r="B236" s="13">
        <v>45524</v>
      </c>
      <c r="C236" s="19">
        <v>668782</v>
      </c>
      <c r="D236" s="15" t="s">
        <v>23</v>
      </c>
      <c r="E236" s="16" t="s">
        <v>24</v>
      </c>
      <c r="F236" s="16">
        <v>4</v>
      </c>
      <c r="G236" s="16">
        <v>0</v>
      </c>
      <c r="H236" s="17">
        <v>2147</v>
      </c>
      <c r="I236" s="17">
        <v>2147</v>
      </c>
      <c r="J236" s="17">
        <f t="shared" si="24"/>
        <v>8588</v>
      </c>
      <c r="K236" s="27">
        <f t="shared" si="25"/>
        <v>1374.08</v>
      </c>
      <c r="L236" s="10">
        <f t="shared" si="26"/>
        <v>0</v>
      </c>
      <c r="M236" s="18">
        <f t="shared" si="27"/>
        <v>9962.08</v>
      </c>
    </row>
    <row r="237" spans="1:13" x14ac:dyDescent="0.2">
      <c r="A237" s="26" t="s">
        <v>22</v>
      </c>
      <c r="B237" s="13">
        <v>45524</v>
      </c>
      <c r="C237" s="19">
        <v>668779</v>
      </c>
      <c r="D237" s="15" t="s">
        <v>32</v>
      </c>
      <c r="E237" s="16" t="s">
        <v>24</v>
      </c>
      <c r="F237" s="16">
        <v>11</v>
      </c>
      <c r="G237" s="16">
        <v>0</v>
      </c>
      <c r="H237" s="17">
        <v>2147</v>
      </c>
      <c r="I237" s="17">
        <v>2147</v>
      </c>
      <c r="J237" s="17">
        <f t="shared" si="24"/>
        <v>23617</v>
      </c>
      <c r="K237" s="27">
        <f t="shared" si="25"/>
        <v>3778.7200000000003</v>
      </c>
      <c r="L237" s="10">
        <f t="shared" si="26"/>
        <v>0</v>
      </c>
      <c r="M237" s="18">
        <f t="shared" si="27"/>
        <v>27395.72</v>
      </c>
    </row>
    <row r="238" spans="1:13" x14ac:dyDescent="0.2">
      <c r="A238" s="26" t="s">
        <v>22</v>
      </c>
      <c r="B238" s="13">
        <v>45524</v>
      </c>
      <c r="C238" s="19">
        <v>668780</v>
      </c>
      <c r="D238" s="15" t="s">
        <v>16</v>
      </c>
      <c r="E238" s="16" t="s">
        <v>24</v>
      </c>
      <c r="F238" s="16">
        <v>7</v>
      </c>
      <c r="G238" s="16">
        <v>0</v>
      </c>
      <c r="H238" s="17">
        <v>2396</v>
      </c>
      <c r="I238" s="17">
        <v>2396</v>
      </c>
      <c r="J238" s="17">
        <f t="shared" si="24"/>
        <v>16772</v>
      </c>
      <c r="K238" s="27">
        <v>0</v>
      </c>
      <c r="L238" s="10">
        <f t="shared" si="26"/>
        <v>16772</v>
      </c>
      <c r="M238" s="18">
        <f t="shared" si="27"/>
        <v>0</v>
      </c>
    </row>
    <row r="239" spans="1:13" x14ac:dyDescent="0.2">
      <c r="A239" s="26" t="s">
        <v>22</v>
      </c>
      <c r="B239" s="13">
        <v>45524</v>
      </c>
      <c r="C239" s="19">
        <v>668783</v>
      </c>
      <c r="D239" s="15" t="s">
        <v>19</v>
      </c>
      <c r="E239" s="16" t="s">
        <v>21</v>
      </c>
      <c r="F239" s="16">
        <v>4</v>
      </c>
      <c r="G239" s="16">
        <v>0</v>
      </c>
      <c r="H239" s="17">
        <v>1962</v>
      </c>
      <c r="I239" s="17">
        <v>1962</v>
      </c>
      <c r="J239" s="17">
        <f t="shared" si="24"/>
        <v>7848</v>
      </c>
      <c r="K239" s="27">
        <f t="shared" ref="K239:K241" si="31">+J239*0.16</f>
        <v>1255.68</v>
      </c>
      <c r="L239" s="10">
        <f t="shared" ref="L239:L241" si="32">IF(K239&gt;0,0,J239)</f>
        <v>0</v>
      </c>
      <c r="M239" s="18">
        <f t="shared" ref="M239:M241" si="33">IF(K239=0,0,L239+J239+K239)</f>
        <v>9103.68</v>
      </c>
    </row>
    <row r="240" spans="1:13" x14ac:dyDescent="0.2">
      <c r="A240" s="26" t="s">
        <v>22</v>
      </c>
      <c r="B240" s="13">
        <v>45524</v>
      </c>
      <c r="C240" s="19">
        <v>668784</v>
      </c>
      <c r="D240" s="15" t="s">
        <v>19</v>
      </c>
      <c r="E240" s="16" t="s">
        <v>24</v>
      </c>
      <c r="F240" s="16">
        <v>15</v>
      </c>
      <c r="G240" s="16">
        <v>0</v>
      </c>
      <c r="H240" s="17">
        <v>2097</v>
      </c>
      <c r="I240" s="17">
        <v>2097</v>
      </c>
      <c r="J240" s="17">
        <f t="shared" si="24"/>
        <v>31455</v>
      </c>
      <c r="K240" s="27">
        <f t="shared" si="31"/>
        <v>5032.8</v>
      </c>
      <c r="L240" s="10">
        <f t="shared" si="32"/>
        <v>0</v>
      </c>
      <c r="M240" s="18">
        <f t="shared" si="33"/>
        <v>36487.800000000003</v>
      </c>
    </row>
    <row r="241" spans="1:13" x14ac:dyDescent="0.2">
      <c r="A241" s="26" t="s">
        <v>18</v>
      </c>
      <c r="B241" s="13">
        <v>45524</v>
      </c>
      <c r="C241" s="19">
        <v>668845</v>
      </c>
      <c r="D241" s="15" t="s">
        <v>23</v>
      </c>
      <c r="E241" s="16" t="s">
        <v>24</v>
      </c>
      <c r="F241" s="16">
        <v>7</v>
      </c>
      <c r="G241" s="16">
        <v>0</v>
      </c>
      <c r="H241" s="17">
        <v>2147</v>
      </c>
      <c r="I241" s="17">
        <v>2147</v>
      </c>
      <c r="J241" s="17">
        <f t="shared" si="24"/>
        <v>15029</v>
      </c>
      <c r="K241" s="27">
        <f t="shared" si="31"/>
        <v>2404.64</v>
      </c>
      <c r="L241" s="10">
        <f t="shared" si="32"/>
        <v>0</v>
      </c>
      <c r="M241" s="18">
        <f t="shared" si="33"/>
        <v>17433.64</v>
      </c>
    </row>
    <row r="242" spans="1:13" x14ac:dyDescent="0.2">
      <c r="A242" s="26" t="s">
        <v>15</v>
      </c>
      <c r="B242" s="13">
        <v>45525</v>
      </c>
      <c r="C242" s="19">
        <v>668832</v>
      </c>
      <c r="D242" s="15" t="s">
        <v>16</v>
      </c>
      <c r="E242" s="16" t="s">
        <v>17</v>
      </c>
      <c r="F242" s="16">
        <v>10</v>
      </c>
      <c r="G242" s="16">
        <v>0</v>
      </c>
      <c r="H242" s="17">
        <v>2343</v>
      </c>
      <c r="I242" s="17">
        <v>2343</v>
      </c>
      <c r="J242" s="17">
        <f t="shared" si="24"/>
        <v>23430</v>
      </c>
      <c r="K242" s="27">
        <f t="shared" si="25"/>
        <v>3748.8</v>
      </c>
      <c r="L242" s="10">
        <f t="shared" si="26"/>
        <v>0</v>
      </c>
      <c r="M242" s="18">
        <f t="shared" si="27"/>
        <v>27178.799999999999</v>
      </c>
    </row>
    <row r="243" spans="1:13" x14ac:dyDescent="0.2">
      <c r="A243" s="26" t="s">
        <v>15</v>
      </c>
      <c r="B243" s="13">
        <v>45525</v>
      </c>
      <c r="C243" s="19">
        <v>668835</v>
      </c>
      <c r="D243" s="15" t="s">
        <v>16</v>
      </c>
      <c r="E243" s="16" t="s">
        <v>24</v>
      </c>
      <c r="F243" s="16">
        <v>8</v>
      </c>
      <c r="G243" s="16">
        <v>0</v>
      </c>
      <c r="H243" s="17">
        <f>18144/F243</f>
        <v>2268</v>
      </c>
      <c r="I243" s="17">
        <v>2147</v>
      </c>
      <c r="J243" s="17">
        <f t="shared" si="24"/>
        <v>18144</v>
      </c>
      <c r="K243" s="27">
        <f t="shared" si="25"/>
        <v>2903.04</v>
      </c>
      <c r="L243" s="10">
        <f t="shared" si="26"/>
        <v>0</v>
      </c>
      <c r="M243" s="18">
        <f t="shared" si="27"/>
        <v>21047.040000000001</v>
      </c>
    </row>
    <row r="244" spans="1:13" x14ac:dyDescent="0.2">
      <c r="A244" s="26" t="s">
        <v>15</v>
      </c>
      <c r="B244" s="13">
        <v>45525</v>
      </c>
      <c r="C244" s="19">
        <v>668834</v>
      </c>
      <c r="D244" s="15" t="s">
        <v>16</v>
      </c>
      <c r="E244" s="16" t="s">
        <v>26</v>
      </c>
      <c r="F244" s="16">
        <v>4</v>
      </c>
      <c r="G244" s="16">
        <v>0</v>
      </c>
      <c r="H244" s="17">
        <f>8680/F244</f>
        <v>2170</v>
      </c>
      <c r="I244" s="17">
        <v>2070</v>
      </c>
      <c r="J244" s="17">
        <f t="shared" si="24"/>
        <v>8680</v>
      </c>
      <c r="K244" s="27">
        <f t="shared" si="25"/>
        <v>1388.8</v>
      </c>
      <c r="L244" s="10">
        <f t="shared" si="26"/>
        <v>0</v>
      </c>
      <c r="M244" s="18">
        <f t="shared" si="27"/>
        <v>10068.799999999999</v>
      </c>
    </row>
    <row r="245" spans="1:13" x14ac:dyDescent="0.2">
      <c r="A245" s="26" t="s">
        <v>15</v>
      </c>
      <c r="B245" s="13">
        <v>45525</v>
      </c>
      <c r="C245" s="19">
        <v>668833</v>
      </c>
      <c r="D245" s="15" t="s">
        <v>16</v>
      </c>
      <c r="E245" s="16" t="s">
        <v>17</v>
      </c>
      <c r="F245" s="16">
        <v>6.5</v>
      </c>
      <c r="G245" s="16">
        <v>0</v>
      </c>
      <c r="H245" s="17">
        <f>15990/F245</f>
        <v>2460</v>
      </c>
      <c r="I245" s="17">
        <v>2343</v>
      </c>
      <c r="J245" s="17">
        <f t="shared" si="24"/>
        <v>15990</v>
      </c>
      <c r="K245" s="27">
        <f t="shared" si="25"/>
        <v>2558.4</v>
      </c>
      <c r="L245" s="10">
        <f t="shared" si="26"/>
        <v>0</v>
      </c>
      <c r="M245" s="18">
        <f t="shared" si="27"/>
        <v>18548.400000000001</v>
      </c>
    </row>
    <row r="246" spans="1:13" x14ac:dyDescent="0.2">
      <c r="A246" s="26" t="s">
        <v>18</v>
      </c>
      <c r="B246" s="13">
        <v>45525</v>
      </c>
      <c r="C246" s="19">
        <v>668841</v>
      </c>
      <c r="D246" s="15" t="s">
        <v>19</v>
      </c>
      <c r="E246" s="16" t="s">
        <v>24</v>
      </c>
      <c r="F246" s="16">
        <v>15</v>
      </c>
      <c r="G246" s="16">
        <v>0</v>
      </c>
      <c r="H246" s="17">
        <v>2097</v>
      </c>
      <c r="I246" s="17">
        <v>2097</v>
      </c>
      <c r="J246" s="17">
        <f t="shared" si="24"/>
        <v>31455</v>
      </c>
      <c r="K246" s="27">
        <f t="shared" si="25"/>
        <v>5032.8</v>
      </c>
      <c r="L246" s="10">
        <f t="shared" si="26"/>
        <v>0</v>
      </c>
      <c r="M246" s="18">
        <f t="shared" si="27"/>
        <v>36487.800000000003</v>
      </c>
    </row>
    <row r="247" spans="1:13" x14ac:dyDescent="0.2">
      <c r="A247" s="26" t="s">
        <v>18</v>
      </c>
      <c r="B247" s="13">
        <v>45525</v>
      </c>
      <c r="C247" s="19">
        <v>668440</v>
      </c>
      <c r="D247" s="15" t="s">
        <v>19</v>
      </c>
      <c r="E247" s="16" t="s">
        <v>20</v>
      </c>
      <c r="F247" s="38">
        <v>9</v>
      </c>
      <c r="G247" s="16">
        <v>9</v>
      </c>
      <c r="H247" s="17">
        <f>2097+326</f>
        <v>2423</v>
      </c>
      <c r="I247" s="17">
        <v>2097</v>
      </c>
      <c r="J247" s="17">
        <f t="shared" si="24"/>
        <v>21807</v>
      </c>
      <c r="K247" s="27">
        <f t="shared" si="25"/>
        <v>3489.12</v>
      </c>
      <c r="L247" s="10">
        <f t="shared" si="26"/>
        <v>0</v>
      </c>
      <c r="M247" s="18">
        <f t="shared" si="27"/>
        <v>25296.12</v>
      </c>
    </row>
    <row r="248" spans="1:13" x14ac:dyDescent="0.2">
      <c r="A248" s="26" t="s">
        <v>18</v>
      </c>
      <c r="B248" s="13">
        <v>45525</v>
      </c>
      <c r="C248" s="19">
        <v>668839</v>
      </c>
      <c r="D248" s="15" t="s">
        <v>19</v>
      </c>
      <c r="E248" s="16" t="s">
        <v>20</v>
      </c>
      <c r="F248" s="16">
        <v>12.5</v>
      </c>
      <c r="G248" s="16">
        <v>12.5</v>
      </c>
      <c r="H248" s="17">
        <f>2097+326</f>
        <v>2423</v>
      </c>
      <c r="I248" s="17">
        <v>2097</v>
      </c>
      <c r="J248" s="17">
        <f t="shared" si="24"/>
        <v>30287.5</v>
      </c>
      <c r="K248" s="27">
        <f t="shared" si="25"/>
        <v>4846</v>
      </c>
      <c r="L248" s="10">
        <f t="shared" si="26"/>
        <v>0</v>
      </c>
      <c r="M248" s="18">
        <f t="shared" si="27"/>
        <v>35133.5</v>
      </c>
    </row>
    <row r="249" spans="1:13" x14ac:dyDescent="0.2">
      <c r="A249" s="26" t="s">
        <v>18</v>
      </c>
      <c r="B249" s="13">
        <v>45525</v>
      </c>
      <c r="C249" s="19">
        <v>668838</v>
      </c>
      <c r="D249" s="15" t="s">
        <v>19</v>
      </c>
      <c r="E249" s="16" t="s">
        <v>20</v>
      </c>
      <c r="F249" s="38">
        <v>6.5</v>
      </c>
      <c r="G249" s="16">
        <v>6.5</v>
      </c>
      <c r="H249" s="17">
        <f>2097+326</f>
        <v>2423</v>
      </c>
      <c r="I249" s="17">
        <v>2097</v>
      </c>
      <c r="J249" s="17">
        <f t="shared" si="24"/>
        <v>15749.5</v>
      </c>
      <c r="K249" s="27">
        <f t="shared" si="25"/>
        <v>2519.92</v>
      </c>
      <c r="L249" s="10">
        <f t="shared" si="26"/>
        <v>0</v>
      </c>
      <c r="M249" s="18">
        <f t="shared" si="27"/>
        <v>18269.419999999998</v>
      </c>
    </row>
    <row r="250" spans="1:13" x14ac:dyDescent="0.2">
      <c r="A250" s="26" t="s">
        <v>18</v>
      </c>
      <c r="B250" s="13">
        <v>45525</v>
      </c>
      <c r="C250" s="19">
        <v>668837</v>
      </c>
      <c r="D250" s="15" t="s">
        <v>23</v>
      </c>
      <c r="E250" s="16" t="s">
        <v>20</v>
      </c>
      <c r="F250" s="16">
        <v>12</v>
      </c>
      <c r="G250" s="16">
        <v>12</v>
      </c>
      <c r="H250" s="17">
        <f>2097+326</f>
        <v>2423</v>
      </c>
      <c r="I250" s="17">
        <v>2097</v>
      </c>
      <c r="J250" s="17">
        <f t="shared" si="24"/>
        <v>29076</v>
      </c>
      <c r="K250" s="27">
        <f t="shared" si="25"/>
        <v>4652.16</v>
      </c>
      <c r="L250" s="10">
        <f t="shared" si="26"/>
        <v>0</v>
      </c>
      <c r="M250" s="18">
        <f t="shared" si="27"/>
        <v>33728.160000000003</v>
      </c>
    </row>
    <row r="251" spans="1:13" x14ac:dyDescent="0.2">
      <c r="A251" s="26" t="s">
        <v>18</v>
      </c>
      <c r="B251" s="13">
        <v>45525</v>
      </c>
      <c r="C251" s="19">
        <v>668836</v>
      </c>
      <c r="D251" s="15" t="s">
        <v>25</v>
      </c>
      <c r="E251" s="16" t="s">
        <v>24</v>
      </c>
      <c r="F251" s="16">
        <v>11</v>
      </c>
      <c r="G251" s="16">
        <v>0</v>
      </c>
      <c r="H251" s="17">
        <v>2147</v>
      </c>
      <c r="I251" s="17">
        <v>2147</v>
      </c>
      <c r="J251" s="17">
        <f t="shared" si="24"/>
        <v>23617</v>
      </c>
      <c r="K251" s="27">
        <f t="shared" si="25"/>
        <v>3778.7200000000003</v>
      </c>
      <c r="L251" s="10">
        <f t="shared" si="26"/>
        <v>0</v>
      </c>
      <c r="M251" s="18">
        <f t="shared" si="27"/>
        <v>27395.72</v>
      </c>
    </row>
    <row r="252" spans="1:13" x14ac:dyDescent="0.2">
      <c r="A252" s="26" t="s">
        <v>22</v>
      </c>
      <c r="B252" s="13">
        <v>45525</v>
      </c>
      <c r="C252" s="19">
        <v>668842</v>
      </c>
      <c r="D252" s="15" t="s">
        <v>25</v>
      </c>
      <c r="E252" s="16" t="s">
        <v>26</v>
      </c>
      <c r="F252" s="16">
        <v>5</v>
      </c>
      <c r="G252" s="16">
        <v>0</v>
      </c>
      <c r="H252" s="17">
        <v>2070</v>
      </c>
      <c r="I252" s="17">
        <v>2070</v>
      </c>
      <c r="J252" s="17">
        <f t="shared" si="24"/>
        <v>10350</v>
      </c>
      <c r="K252" s="27">
        <f t="shared" si="25"/>
        <v>1656</v>
      </c>
      <c r="L252" s="10">
        <f t="shared" si="26"/>
        <v>0</v>
      </c>
      <c r="M252" s="18">
        <f t="shared" si="27"/>
        <v>12006</v>
      </c>
    </row>
    <row r="253" spans="1:13" x14ac:dyDescent="0.2">
      <c r="A253" s="26" t="s">
        <v>22</v>
      </c>
      <c r="B253" s="13">
        <v>45525</v>
      </c>
      <c r="C253" s="19">
        <v>668843</v>
      </c>
      <c r="D253" s="15" t="s">
        <v>23</v>
      </c>
      <c r="E253" s="16" t="s">
        <v>24</v>
      </c>
      <c r="F253" s="16">
        <v>4</v>
      </c>
      <c r="G253" s="16">
        <v>0</v>
      </c>
      <c r="H253" s="17">
        <v>2147</v>
      </c>
      <c r="I253" s="17">
        <v>2147</v>
      </c>
      <c r="J253" s="17">
        <f t="shared" si="24"/>
        <v>8588</v>
      </c>
      <c r="K253" s="27">
        <f t="shared" si="25"/>
        <v>1374.08</v>
      </c>
      <c r="L253" s="10">
        <f t="shared" si="26"/>
        <v>0</v>
      </c>
      <c r="M253" s="18">
        <f t="shared" si="27"/>
        <v>9962.08</v>
      </c>
    </row>
    <row r="254" spans="1:13" x14ac:dyDescent="0.2">
      <c r="A254" s="26" t="s">
        <v>15</v>
      </c>
      <c r="B254" s="13">
        <v>45526</v>
      </c>
      <c r="C254" s="19">
        <v>668894</v>
      </c>
      <c r="D254" s="15" t="s">
        <v>16</v>
      </c>
      <c r="E254" s="16" t="s">
        <v>26</v>
      </c>
      <c r="F254" s="16">
        <v>4</v>
      </c>
      <c r="G254" s="16">
        <v>0</v>
      </c>
      <c r="H254" s="17">
        <f>8680/F254</f>
        <v>2170</v>
      </c>
      <c r="I254" s="17">
        <v>2070</v>
      </c>
      <c r="J254" s="17">
        <f t="shared" si="24"/>
        <v>8680</v>
      </c>
      <c r="K254" s="27">
        <f t="shared" si="25"/>
        <v>1388.8</v>
      </c>
      <c r="L254" s="10">
        <f t="shared" si="26"/>
        <v>0</v>
      </c>
      <c r="M254" s="18">
        <f t="shared" si="27"/>
        <v>10068.799999999999</v>
      </c>
    </row>
    <row r="255" spans="1:13" x14ac:dyDescent="0.2">
      <c r="A255" s="26" t="s">
        <v>15</v>
      </c>
      <c r="B255" s="13">
        <v>45526</v>
      </c>
      <c r="C255" s="19">
        <v>668895</v>
      </c>
      <c r="D255" s="15" t="s">
        <v>16</v>
      </c>
      <c r="E255" s="16" t="s">
        <v>17</v>
      </c>
      <c r="F255" s="16">
        <v>4</v>
      </c>
      <c r="G255" s="16">
        <v>0</v>
      </c>
      <c r="H255" s="17">
        <f>9840/F255</f>
        <v>2460</v>
      </c>
      <c r="I255" s="17">
        <v>2343</v>
      </c>
      <c r="J255" s="17">
        <f t="shared" si="24"/>
        <v>9840</v>
      </c>
      <c r="K255" s="27">
        <f t="shared" si="25"/>
        <v>1574.4</v>
      </c>
      <c r="L255" s="10">
        <f t="shared" si="26"/>
        <v>0</v>
      </c>
      <c r="M255" s="18">
        <f t="shared" si="27"/>
        <v>11414.4</v>
      </c>
    </row>
    <row r="256" spans="1:13" x14ac:dyDescent="0.2">
      <c r="A256" s="26" t="s">
        <v>18</v>
      </c>
      <c r="B256" s="13">
        <v>45526</v>
      </c>
      <c r="C256" s="19">
        <v>668893</v>
      </c>
      <c r="D256" s="15" t="s">
        <v>25</v>
      </c>
      <c r="E256" s="16" t="s">
        <v>20</v>
      </c>
      <c r="F256" s="16">
        <v>7</v>
      </c>
      <c r="G256" s="16">
        <v>10</v>
      </c>
      <c r="H256" s="17">
        <f>18368.98/F256</f>
        <v>2624.14</v>
      </c>
      <c r="I256" s="17">
        <v>2147</v>
      </c>
      <c r="J256" s="17">
        <f t="shared" si="24"/>
        <v>18368.98</v>
      </c>
      <c r="K256" s="27">
        <f t="shared" si="25"/>
        <v>2939.0367999999999</v>
      </c>
      <c r="L256" s="10">
        <f t="shared" si="26"/>
        <v>0</v>
      </c>
      <c r="M256" s="18">
        <f t="shared" si="27"/>
        <v>21308.016799999998</v>
      </c>
    </row>
    <row r="257" spans="1:13" x14ac:dyDescent="0.2">
      <c r="A257" s="26" t="s">
        <v>22</v>
      </c>
      <c r="B257" s="13">
        <v>45526</v>
      </c>
      <c r="C257" s="19">
        <v>668896</v>
      </c>
      <c r="D257" s="15" t="s">
        <v>16</v>
      </c>
      <c r="E257" s="16" t="s">
        <v>17</v>
      </c>
      <c r="F257" s="16">
        <v>11</v>
      </c>
      <c r="G257" s="16">
        <v>0</v>
      </c>
      <c r="H257" s="17">
        <v>2615</v>
      </c>
      <c r="I257" s="17">
        <v>2615</v>
      </c>
      <c r="J257" s="17">
        <f t="shared" si="24"/>
        <v>28765</v>
      </c>
      <c r="K257" s="27">
        <v>0</v>
      </c>
      <c r="L257" s="10">
        <f t="shared" si="26"/>
        <v>28765</v>
      </c>
      <c r="M257" s="18">
        <f t="shared" si="27"/>
        <v>0</v>
      </c>
    </row>
    <row r="258" spans="1:13" x14ac:dyDescent="0.2">
      <c r="A258" s="26" t="s">
        <v>22</v>
      </c>
      <c r="B258" s="13">
        <v>45526</v>
      </c>
      <c r="C258" s="19">
        <v>668897</v>
      </c>
      <c r="D258" s="15" t="s">
        <v>23</v>
      </c>
      <c r="E258" s="16" t="s">
        <v>24</v>
      </c>
      <c r="F258" s="16">
        <v>4</v>
      </c>
      <c r="G258" s="16">
        <v>0</v>
      </c>
      <c r="H258" s="17">
        <v>2147</v>
      </c>
      <c r="I258" s="17">
        <v>2147</v>
      </c>
      <c r="J258" s="17">
        <f t="shared" si="24"/>
        <v>8588</v>
      </c>
      <c r="K258" s="27">
        <f t="shared" si="25"/>
        <v>1374.08</v>
      </c>
      <c r="L258" s="10">
        <f t="shared" si="26"/>
        <v>0</v>
      </c>
      <c r="M258" s="18">
        <f t="shared" si="27"/>
        <v>9962.08</v>
      </c>
    </row>
    <row r="259" spans="1:13" x14ac:dyDescent="0.2">
      <c r="A259" s="26" t="s">
        <v>22</v>
      </c>
      <c r="B259" s="13">
        <v>45526</v>
      </c>
      <c r="C259" s="19">
        <v>668901</v>
      </c>
      <c r="D259" s="15" t="s">
        <v>19</v>
      </c>
      <c r="E259" s="16" t="s">
        <v>24</v>
      </c>
      <c r="F259" s="16">
        <v>15</v>
      </c>
      <c r="G259" s="16">
        <v>0</v>
      </c>
      <c r="H259" s="17">
        <v>2097</v>
      </c>
      <c r="I259" s="17">
        <v>2097</v>
      </c>
      <c r="J259" s="17">
        <f t="shared" si="24"/>
        <v>31455</v>
      </c>
      <c r="K259" s="27">
        <f t="shared" si="25"/>
        <v>5032.8</v>
      </c>
      <c r="L259" s="10">
        <f t="shared" si="26"/>
        <v>0</v>
      </c>
      <c r="M259" s="18">
        <f t="shared" si="27"/>
        <v>36487.800000000003</v>
      </c>
    </row>
    <row r="260" spans="1:13" x14ac:dyDescent="0.2">
      <c r="A260" s="26" t="s">
        <v>22</v>
      </c>
      <c r="B260" s="13">
        <v>45526</v>
      </c>
      <c r="C260" s="19">
        <v>668900</v>
      </c>
      <c r="D260" s="15" t="s">
        <v>19</v>
      </c>
      <c r="E260" s="16" t="s">
        <v>24</v>
      </c>
      <c r="F260" s="16">
        <v>15</v>
      </c>
      <c r="G260" s="16">
        <v>0</v>
      </c>
      <c r="H260" s="17">
        <v>2097</v>
      </c>
      <c r="I260" s="17">
        <v>2097</v>
      </c>
      <c r="J260" s="17">
        <f t="shared" si="24"/>
        <v>31455</v>
      </c>
      <c r="K260" s="27">
        <f t="shared" si="25"/>
        <v>5032.8</v>
      </c>
      <c r="L260" s="10">
        <f t="shared" si="26"/>
        <v>0</v>
      </c>
      <c r="M260" s="18">
        <f t="shared" si="27"/>
        <v>36487.800000000003</v>
      </c>
    </row>
    <row r="261" spans="1:13" x14ac:dyDescent="0.2">
      <c r="A261" s="26" t="s">
        <v>22</v>
      </c>
      <c r="B261" s="13">
        <v>45526</v>
      </c>
      <c r="C261" s="19">
        <v>668899</v>
      </c>
      <c r="D261" s="15" t="s">
        <v>19</v>
      </c>
      <c r="E261" s="16" t="s">
        <v>21</v>
      </c>
      <c r="F261" s="16">
        <v>4</v>
      </c>
      <c r="G261" s="16">
        <v>0</v>
      </c>
      <c r="H261" s="17">
        <v>1962</v>
      </c>
      <c r="I261" s="17">
        <v>1962</v>
      </c>
      <c r="J261" s="17">
        <f t="shared" si="24"/>
        <v>7848</v>
      </c>
      <c r="K261" s="27">
        <f t="shared" si="25"/>
        <v>1255.68</v>
      </c>
      <c r="L261" s="10">
        <f t="shared" si="26"/>
        <v>0</v>
      </c>
      <c r="M261" s="18">
        <f t="shared" si="27"/>
        <v>9103.68</v>
      </c>
    </row>
    <row r="262" spans="1:13" x14ac:dyDescent="0.2">
      <c r="A262" s="26" t="s">
        <v>22</v>
      </c>
      <c r="B262" s="13">
        <v>45526</v>
      </c>
      <c r="C262" s="19">
        <v>668898</v>
      </c>
      <c r="D262" s="15" t="s">
        <v>19</v>
      </c>
      <c r="E262" s="16" t="s">
        <v>24</v>
      </c>
      <c r="F262" s="42">
        <v>4</v>
      </c>
      <c r="G262" s="16">
        <v>0</v>
      </c>
      <c r="H262" s="17">
        <v>2097</v>
      </c>
      <c r="I262" s="17">
        <v>2097</v>
      </c>
      <c r="J262" s="17">
        <f t="shared" si="24"/>
        <v>8388</v>
      </c>
      <c r="K262" s="27">
        <f t="shared" si="25"/>
        <v>1342.08</v>
      </c>
      <c r="L262" s="10">
        <f t="shared" si="26"/>
        <v>0</v>
      </c>
      <c r="M262" s="18">
        <f t="shared" si="27"/>
        <v>9730.08</v>
      </c>
    </row>
    <row r="263" spans="1:13" x14ac:dyDescent="0.2">
      <c r="A263" s="26" t="s">
        <v>22</v>
      </c>
      <c r="B263" s="13">
        <v>45526</v>
      </c>
      <c r="C263" s="19">
        <v>668997</v>
      </c>
      <c r="D263" s="15" t="s">
        <v>23</v>
      </c>
      <c r="E263" s="16" t="s">
        <v>27</v>
      </c>
      <c r="F263" s="42">
        <v>5</v>
      </c>
      <c r="G263" s="16">
        <v>0</v>
      </c>
      <c r="H263" s="17">
        <v>2594</v>
      </c>
      <c r="I263" s="17">
        <v>2594</v>
      </c>
      <c r="J263" s="17">
        <f t="shared" si="24"/>
        <v>12970</v>
      </c>
      <c r="K263" s="27">
        <f t="shared" si="25"/>
        <v>2075.1999999999998</v>
      </c>
      <c r="L263" s="10">
        <f t="shared" si="26"/>
        <v>0</v>
      </c>
      <c r="M263" s="18">
        <f t="shared" si="27"/>
        <v>15045.2</v>
      </c>
    </row>
    <row r="264" spans="1:13" x14ac:dyDescent="0.2">
      <c r="A264" s="26" t="s">
        <v>22</v>
      </c>
      <c r="B264" s="13">
        <v>45526</v>
      </c>
      <c r="C264" s="19">
        <v>668998</v>
      </c>
      <c r="D264" s="15" t="s">
        <v>23</v>
      </c>
      <c r="E264" s="16" t="s">
        <v>20</v>
      </c>
      <c r="F264" s="42">
        <v>19</v>
      </c>
      <c r="G264" s="16">
        <v>19</v>
      </c>
      <c r="H264" s="17">
        <f>2147+334</f>
        <v>2481</v>
      </c>
      <c r="I264" s="17">
        <v>2147</v>
      </c>
      <c r="J264" s="17">
        <f t="shared" ref="J264:J266" si="34">+H264*F264</f>
        <v>47139</v>
      </c>
      <c r="K264" s="27">
        <f t="shared" ref="K264:K266" si="35">+J264*0.16</f>
        <v>7542.24</v>
      </c>
      <c r="L264" s="10">
        <f t="shared" ref="L264:L266" si="36">IF(K264&gt;0,0,J264)</f>
        <v>0</v>
      </c>
      <c r="M264" s="18">
        <f t="shared" ref="M264:M266" si="37">IF(K264=0,0,L264+J264+K264)</f>
        <v>54681.24</v>
      </c>
    </row>
    <row r="265" spans="1:13" x14ac:dyDescent="0.2">
      <c r="A265" s="26" t="s">
        <v>22</v>
      </c>
      <c r="B265" s="13">
        <v>45526</v>
      </c>
      <c r="C265" s="19">
        <v>668999</v>
      </c>
      <c r="D265" s="15" t="s">
        <v>23</v>
      </c>
      <c r="E265" s="16" t="s">
        <v>24</v>
      </c>
      <c r="F265" s="42">
        <v>9</v>
      </c>
      <c r="G265" s="16">
        <v>0</v>
      </c>
      <c r="H265" s="17">
        <v>2147</v>
      </c>
      <c r="I265" s="17">
        <v>2147</v>
      </c>
      <c r="J265" s="17">
        <f t="shared" si="34"/>
        <v>19323</v>
      </c>
      <c r="K265" s="27">
        <f t="shared" si="35"/>
        <v>3091.6800000000003</v>
      </c>
      <c r="L265" s="10">
        <f t="shared" si="36"/>
        <v>0</v>
      </c>
      <c r="M265" s="18">
        <f t="shared" si="37"/>
        <v>22414.68</v>
      </c>
    </row>
    <row r="266" spans="1:13" x14ac:dyDescent="0.2">
      <c r="A266" s="26" t="s">
        <v>22</v>
      </c>
      <c r="B266" s="13">
        <v>45526</v>
      </c>
      <c r="C266" s="19">
        <v>668901</v>
      </c>
      <c r="D266" s="15" t="s">
        <v>23</v>
      </c>
      <c r="E266" s="16" t="s">
        <v>26</v>
      </c>
      <c r="F266" s="42">
        <v>4</v>
      </c>
      <c r="G266" s="16">
        <v>0</v>
      </c>
      <c r="H266" s="17">
        <v>2070</v>
      </c>
      <c r="I266" s="17">
        <v>2070</v>
      </c>
      <c r="J266" s="17">
        <f t="shared" si="34"/>
        <v>8280</v>
      </c>
      <c r="K266" s="27">
        <f t="shared" si="35"/>
        <v>1324.8</v>
      </c>
      <c r="L266" s="10">
        <f t="shared" si="36"/>
        <v>0</v>
      </c>
      <c r="M266" s="18">
        <f t="shared" si="37"/>
        <v>9604.7999999999993</v>
      </c>
    </row>
    <row r="267" spans="1:13" x14ac:dyDescent="0.2">
      <c r="A267" s="26" t="s">
        <v>15</v>
      </c>
      <c r="B267" s="13">
        <v>45527</v>
      </c>
      <c r="C267" s="19">
        <v>668993</v>
      </c>
      <c r="D267" s="15" t="s">
        <v>16</v>
      </c>
      <c r="E267" s="16" t="s">
        <v>26</v>
      </c>
      <c r="F267" s="42">
        <v>7</v>
      </c>
      <c r="G267" s="16">
        <v>0</v>
      </c>
      <c r="H267" s="17">
        <v>2311</v>
      </c>
      <c r="I267" s="17">
        <v>2311</v>
      </c>
      <c r="J267" s="17">
        <f t="shared" si="24"/>
        <v>16177</v>
      </c>
      <c r="K267" s="27">
        <v>0</v>
      </c>
      <c r="L267" s="10">
        <f t="shared" si="26"/>
        <v>16177</v>
      </c>
      <c r="M267" s="18">
        <f t="shared" si="27"/>
        <v>0</v>
      </c>
    </row>
    <row r="268" spans="1:13" x14ac:dyDescent="0.2">
      <c r="A268" s="26" t="s">
        <v>15</v>
      </c>
      <c r="B268" s="13">
        <v>45527</v>
      </c>
      <c r="C268" s="19">
        <v>668980</v>
      </c>
      <c r="D268" s="15" t="s">
        <v>16</v>
      </c>
      <c r="E268" s="16" t="s">
        <v>17</v>
      </c>
      <c r="F268" s="42">
        <v>112.5</v>
      </c>
      <c r="G268" s="16">
        <v>0</v>
      </c>
      <c r="H268" s="17">
        <f>278325/F268</f>
        <v>2474</v>
      </c>
      <c r="I268" s="17">
        <v>2343</v>
      </c>
      <c r="J268" s="17">
        <f t="shared" si="24"/>
        <v>278325</v>
      </c>
      <c r="K268" s="27">
        <f t="shared" si="25"/>
        <v>44532</v>
      </c>
      <c r="L268" s="10">
        <f t="shared" si="26"/>
        <v>0</v>
      </c>
      <c r="M268" s="18">
        <f t="shared" si="27"/>
        <v>322857</v>
      </c>
    </row>
    <row r="269" spans="1:13" x14ac:dyDescent="0.2">
      <c r="A269" s="26" t="s">
        <v>15</v>
      </c>
      <c r="B269" s="13">
        <v>45527</v>
      </c>
      <c r="C269" s="19">
        <v>668979</v>
      </c>
      <c r="D269" s="15" t="s">
        <v>25</v>
      </c>
      <c r="E269" s="16" t="s">
        <v>17</v>
      </c>
      <c r="F269" s="42">
        <v>5</v>
      </c>
      <c r="G269" s="16">
        <v>0</v>
      </c>
      <c r="H269" s="17">
        <f>2343+145</f>
        <v>2488</v>
      </c>
      <c r="I269" s="17">
        <v>2343</v>
      </c>
      <c r="J269" s="17">
        <f t="shared" si="24"/>
        <v>12440</v>
      </c>
      <c r="K269" s="27">
        <f t="shared" si="25"/>
        <v>1990.4</v>
      </c>
      <c r="L269" s="10">
        <f t="shared" si="26"/>
        <v>0</v>
      </c>
      <c r="M269" s="18">
        <f t="shared" si="27"/>
        <v>14430.4</v>
      </c>
    </row>
    <row r="270" spans="1:13" x14ac:dyDescent="0.2">
      <c r="A270" s="26" t="s">
        <v>15</v>
      </c>
      <c r="B270" s="13">
        <v>45527</v>
      </c>
      <c r="C270" s="19">
        <v>668978</v>
      </c>
      <c r="D270" s="15" t="s">
        <v>16</v>
      </c>
      <c r="E270" s="16" t="s">
        <v>17</v>
      </c>
      <c r="F270" s="42">
        <v>22</v>
      </c>
      <c r="G270" s="16">
        <v>0</v>
      </c>
      <c r="H270" s="17">
        <v>2615</v>
      </c>
      <c r="I270" s="17">
        <v>2615</v>
      </c>
      <c r="J270" s="17">
        <f t="shared" si="24"/>
        <v>57530</v>
      </c>
      <c r="K270" s="27">
        <v>0</v>
      </c>
      <c r="L270" s="10">
        <f t="shared" si="26"/>
        <v>57530</v>
      </c>
      <c r="M270" s="18">
        <f t="shared" si="27"/>
        <v>0</v>
      </c>
    </row>
    <row r="271" spans="1:13" x14ac:dyDescent="0.2">
      <c r="A271" s="26" t="s">
        <v>15</v>
      </c>
      <c r="B271" s="13">
        <v>45527</v>
      </c>
      <c r="C271" s="19">
        <v>668977</v>
      </c>
      <c r="D271" s="15" t="s">
        <v>16</v>
      </c>
      <c r="E271" s="16" t="s">
        <v>26</v>
      </c>
      <c r="F271" s="42">
        <v>4</v>
      </c>
      <c r="G271" s="16">
        <v>0</v>
      </c>
      <c r="H271" s="17">
        <v>2170</v>
      </c>
      <c r="I271" s="17">
        <v>2070</v>
      </c>
      <c r="J271" s="17">
        <f t="shared" si="24"/>
        <v>8680</v>
      </c>
      <c r="K271" s="27">
        <f t="shared" si="25"/>
        <v>1388.8</v>
      </c>
      <c r="L271" s="10">
        <f t="shared" si="26"/>
        <v>0</v>
      </c>
      <c r="M271" s="18">
        <f t="shared" si="27"/>
        <v>10068.799999999999</v>
      </c>
    </row>
    <row r="272" spans="1:13" x14ac:dyDescent="0.2">
      <c r="A272" s="26" t="s">
        <v>15</v>
      </c>
      <c r="B272" s="13">
        <v>45527</v>
      </c>
      <c r="C272" s="19">
        <v>668977</v>
      </c>
      <c r="D272" s="15" t="s">
        <v>16</v>
      </c>
      <c r="E272" s="16" t="s">
        <v>20</v>
      </c>
      <c r="F272" s="42">
        <v>12</v>
      </c>
      <c r="G272" s="16">
        <v>12</v>
      </c>
      <c r="H272" s="17">
        <f>2147+334+210</f>
        <v>2691</v>
      </c>
      <c r="I272" s="17">
        <v>2147</v>
      </c>
      <c r="J272" s="17">
        <f t="shared" si="24"/>
        <v>32292</v>
      </c>
      <c r="K272" s="27">
        <f t="shared" si="25"/>
        <v>5166.72</v>
      </c>
      <c r="L272" s="10">
        <f t="shared" si="26"/>
        <v>0</v>
      </c>
      <c r="M272" s="18">
        <f t="shared" si="27"/>
        <v>37458.720000000001</v>
      </c>
    </row>
    <row r="273" spans="1:13" x14ac:dyDescent="0.2">
      <c r="A273" s="26" t="s">
        <v>15</v>
      </c>
      <c r="B273" s="13">
        <v>45527</v>
      </c>
      <c r="C273" s="19">
        <v>668976</v>
      </c>
      <c r="D273" s="15" t="s">
        <v>16</v>
      </c>
      <c r="E273" s="16" t="s">
        <v>20</v>
      </c>
      <c r="F273" s="42">
        <v>8</v>
      </c>
      <c r="G273" s="16">
        <v>0</v>
      </c>
      <c r="H273" s="17">
        <f>18144/F273</f>
        <v>2268</v>
      </c>
      <c r="I273" s="17">
        <v>2147</v>
      </c>
      <c r="J273" s="17">
        <f t="shared" si="24"/>
        <v>18144</v>
      </c>
      <c r="K273" s="27">
        <f t="shared" si="25"/>
        <v>2903.04</v>
      </c>
      <c r="L273" s="10">
        <f t="shared" si="26"/>
        <v>0</v>
      </c>
      <c r="M273" s="18">
        <f t="shared" si="27"/>
        <v>21047.040000000001</v>
      </c>
    </row>
    <row r="274" spans="1:13" x14ac:dyDescent="0.2">
      <c r="A274" s="26" t="s">
        <v>15</v>
      </c>
      <c r="B274" s="13">
        <v>45527</v>
      </c>
      <c r="C274" s="19">
        <v>668981</v>
      </c>
      <c r="D274" s="15" t="s">
        <v>19</v>
      </c>
      <c r="E274" s="16" t="s">
        <v>20</v>
      </c>
      <c r="F274" s="42">
        <v>11</v>
      </c>
      <c r="G274" s="16">
        <v>11</v>
      </c>
      <c r="H274" s="17">
        <f>2097+326</f>
        <v>2423</v>
      </c>
      <c r="I274" s="17">
        <v>2097</v>
      </c>
      <c r="J274" s="17">
        <f t="shared" ref="J274" si="38">+H274*F274</f>
        <v>26653</v>
      </c>
      <c r="K274" s="27">
        <f t="shared" ref="K274" si="39">+J274*0.16</f>
        <v>4264.4800000000005</v>
      </c>
      <c r="L274" s="10">
        <f t="shared" ref="L274" si="40">IF(K274&gt;0,0,J274)</f>
        <v>0</v>
      </c>
      <c r="M274" s="18">
        <f t="shared" ref="M274" si="41">IF(K274=0,0,L274+J274+K274)</f>
        <v>30917.48</v>
      </c>
    </row>
    <row r="275" spans="1:13" x14ac:dyDescent="0.2">
      <c r="A275" s="26" t="s">
        <v>18</v>
      </c>
      <c r="B275" s="13">
        <v>45527</v>
      </c>
      <c r="C275" s="19">
        <v>668988</v>
      </c>
      <c r="D275" s="15" t="s">
        <v>19</v>
      </c>
      <c r="E275" s="16" t="s">
        <v>24</v>
      </c>
      <c r="F275" s="42">
        <v>15</v>
      </c>
      <c r="G275" s="16">
        <v>0</v>
      </c>
      <c r="H275" s="17">
        <v>2097</v>
      </c>
      <c r="I275" s="17">
        <v>2097</v>
      </c>
      <c r="J275" s="17">
        <f t="shared" si="24"/>
        <v>31455</v>
      </c>
      <c r="K275" s="27">
        <f t="shared" si="25"/>
        <v>5032.8</v>
      </c>
      <c r="L275" s="10">
        <f t="shared" si="26"/>
        <v>0</v>
      </c>
      <c r="M275" s="18">
        <f t="shared" si="27"/>
        <v>36487.800000000003</v>
      </c>
    </row>
    <row r="276" spans="1:13" x14ac:dyDescent="0.2">
      <c r="A276" s="26" t="s">
        <v>18</v>
      </c>
      <c r="B276" s="13">
        <v>45527</v>
      </c>
      <c r="C276" s="19">
        <v>668989</v>
      </c>
      <c r="D276" s="15" t="s">
        <v>19</v>
      </c>
      <c r="E276" s="16" t="s">
        <v>20</v>
      </c>
      <c r="F276" s="42">
        <v>4</v>
      </c>
      <c r="G276" s="16">
        <v>4</v>
      </c>
      <c r="H276" s="17">
        <f>2097+326</f>
        <v>2423</v>
      </c>
      <c r="I276" s="17">
        <v>2097</v>
      </c>
      <c r="J276" s="17">
        <f t="shared" si="24"/>
        <v>9692</v>
      </c>
      <c r="K276" s="27">
        <f t="shared" si="25"/>
        <v>1550.72</v>
      </c>
      <c r="L276" s="10">
        <f t="shared" si="26"/>
        <v>0</v>
      </c>
      <c r="M276" s="18">
        <f t="shared" si="27"/>
        <v>11242.72</v>
      </c>
    </row>
    <row r="277" spans="1:13" x14ac:dyDescent="0.2">
      <c r="A277" s="26" t="s">
        <v>18</v>
      </c>
      <c r="B277" s="13">
        <v>45527</v>
      </c>
      <c r="C277" s="19">
        <v>668990</v>
      </c>
      <c r="D277" s="15" t="s">
        <v>19</v>
      </c>
      <c r="E277" s="16" t="s">
        <v>20</v>
      </c>
      <c r="F277" s="42">
        <v>9</v>
      </c>
      <c r="G277" s="16">
        <v>9</v>
      </c>
      <c r="H277" s="17">
        <f>2097+326</f>
        <v>2423</v>
      </c>
      <c r="I277" s="17">
        <v>2097</v>
      </c>
      <c r="J277" s="17">
        <f t="shared" si="24"/>
        <v>21807</v>
      </c>
      <c r="K277" s="27">
        <f t="shared" si="25"/>
        <v>3489.12</v>
      </c>
      <c r="L277" s="10">
        <f t="shared" si="26"/>
        <v>0</v>
      </c>
      <c r="M277" s="18">
        <f t="shared" si="27"/>
        <v>25296.12</v>
      </c>
    </row>
    <row r="278" spans="1:13" x14ac:dyDescent="0.2">
      <c r="A278" s="26" t="s">
        <v>18</v>
      </c>
      <c r="B278" s="13">
        <v>45527</v>
      </c>
      <c r="C278" s="19">
        <v>668992</v>
      </c>
      <c r="D278" s="15" t="s">
        <v>19</v>
      </c>
      <c r="E278" s="16" t="s">
        <v>20</v>
      </c>
      <c r="F278" s="42">
        <v>6.5</v>
      </c>
      <c r="G278" s="16">
        <v>6.5</v>
      </c>
      <c r="H278" s="17">
        <f>2097+326</f>
        <v>2423</v>
      </c>
      <c r="I278" s="17">
        <v>2097</v>
      </c>
      <c r="J278" s="17">
        <f t="shared" si="24"/>
        <v>15749.5</v>
      </c>
      <c r="K278" s="27">
        <f t="shared" si="25"/>
        <v>2519.92</v>
      </c>
      <c r="L278" s="10">
        <f t="shared" si="26"/>
        <v>0</v>
      </c>
      <c r="M278" s="18">
        <f t="shared" si="27"/>
        <v>18269.419999999998</v>
      </c>
    </row>
    <row r="279" spans="1:13" x14ac:dyDescent="0.2">
      <c r="A279" s="26" t="s">
        <v>18</v>
      </c>
      <c r="B279" s="13">
        <v>45527</v>
      </c>
      <c r="C279" s="19">
        <v>668991</v>
      </c>
      <c r="D279" s="15" t="s">
        <v>19</v>
      </c>
      <c r="E279" s="16" t="s">
        <v>20</v>
      </c>
      <c r="F279" s="42">
        <v>12.5</v>
      </c>
      <c r="G279" s="16">
        <v>12.5</v>
      </c>
      <c r="H279" s="17">
        <f>2097+326</f>
        <v>2423</v>
      </c>
      <c r="I279" s="17">
        <v>1962</v>
      </c>
      <c r="J279" s="17">
        <f t="shared" si="24"/>
        <v>30287.5</v>
      </c>
      <c r="K279" s="27">
        <f t="shared" si="25"/>
        <v>4846</v>
      </c>
      <c r="L279" s="10">
        <f t="shared" si="26"/>
        <v>0</v>
      </c>
      <c r="M279" s="18">
        <f t="shared" si="27"/>
        <v>35133.5</v>
      </c>
    </row>
    <row r="280" spans="1:13" x14ac:dyDescent="0.2">
      <c r="A280" s="26" t="s">
        <v>18</v>
      </c>
      <c r="B280" s="13">
        <v>45527</v>
      </c>
      <c r="C280" s="19">
        <v>668987</v>
      </c>
      <c r="D280" s="15" t="s">
        <v>25</v>
      </c>
      <c r="E280" s="16" t="s">
        <v>24</v>
      </c>
      <c r="F280" s="42">
        <v>11.5</v>
      </c>
      <c r="G280" s="16">
        <v>0</v>
      </c>
      <c r="H280" s="17">
        <v>2147</v>
      </c>
      <c r="I280" s="17">
        <v>2147</v>
      </c>
      <c r="J280" s="17">
        <f t="shared" si="24"/>
        <v>24690.5</v>
      </c>
      <c r="K280" s="27">
        <f t="shared" si="25"/>
        <v>3950.48</v>
      </c>
      <c r="L280" s="10">
        <f t="shared" si="26"/>
        <v>0</v>
      </c>
      <c r="M280" s="18">
        <f t="shared" si="27"/>
        <v>28640.98</v>
      </c>
    </row>
    <row r="281" spans="1:13" x14ac:dyDescent="0.2">
      <c r="A281" s="26" t="s">
        <v>18</v>
      </c>
      <c r="B281" s="13">
        <v>45527</v>
      </c>
      <c r="C281" s="19">
        <v>668986</v>
      </c>
      <c r="D281" s="15" t="s">
        <v>25</v>
      </c>
      <c r="E281" s="16" t="s">
        <v>26</v>
      </c>
      <c r="F281" s="42">
        <v>7</v>
      </c>
      <c r="G281" s="16">
        <v>0</v>
      </c>
      <c r="H281" s="17">
        <v>2070</v>
      </c>
      <c r="I281" s="17">
        <v>2070</v>
      </c>
      <c r="J281" s="17">
        <f t="shared" si="24"/>
        <v>14490</v>
      </c>
      <c r="K281" s="27">
        <f t="shared" si="25"/>
        <v>2318.4</v>
      </c>
      <c r="L281" s="10">
        <f t="shared" si="26"/>
        <v>0</v>
      </c>
      <c r="M281" s="18">
        <f t="shared" si="27"/>
        <v>16808.400000000001</v>
      </c>
    </row>
    <row r="282" spans="1:13" x14ac:dyDescent="0.2">
      <c r="A282" s="26" t="s">
        <v>18</v>
      </c>
      <c r="B282" s="13">
        <v>45527</v>
      </c>
      <c r="C282" s="19">
        <v>668985</v>
      </c>
      <c r="D282" s="15" t="s">
        <v>25</v>
      </c>
      <c r="E282" s="16" t="s">
        <v>17</v>
      </c>
      <c r="F282" s="42">
        <v>5</v>
      </c>
      <c r="G282" s="16">
        <v>0</v>
      </c>
      <c r="H282" s="17">
        <v>2343</v>
      </c>
      <c r="I282" s="17">
        <v>2343</v>
      </c>
      <c r="J282" s="17">
        <f t="shared" si="24"/>
        <v>11715</v>
      </c>
      <c r="K282" s="27">
        <f t="shared" si="25"/>
        <v>1874.4</v>
      </c>
      <c r="L282" s="10">
        <f t="shared" si="26"/>
        <v>0</v>
      </c>
      <c r="M282" s="18">
        <f t="shared" si="27"/>
        <v>13589.4</v>
      </c>
    </row>
    <row r="283" spans="1:13" x14ac:dyDescent="0.2">
      <c r="A283" s="26" t="s">
        <v>18</v>
      </c>
      <c r="B283" s="13">
        <v>45527</v>
      </c>
      <c r="C283" s="19">
        <v>668984</v>
      </c>
      <c r="D283" s="15" t="s">
        <v>25</v>
      </c>
      <c r="E283" s="16" t="s">
        <v>26</v>
      </c>
      <c r="F283" s="42">
        <v>5.5</v>
      </c>
      <c r="G283" s="16">
        <v>0</v>
      </c>
      <c r="H283" s="17">
        <v>2070</v>
      </c>
      <c r="I283" s="17">
        <v>2070</v>
      </c>
      <c r="J283" s="17">
        <f t="shared" si="24"/>
        <v>11385</v>
      </c>
      <c r="K283" s="27">
        <f t="shared" si="25"/>
        <v>1821.6000000000001</v>
      </c>
      <c r="L283" s="10">
        <f t="shared" si="26"/>
        <v>0</v>
      </c>
      <c r="M283" s="18">
        <f t="shared" si="27"/>
        <v>13206.6</v>
      </c>
    </row>
    <row r="284" spans="1:13" x14ac:dyDescent="0.2">
      <c r="A284" s="26" t="s">
        <v>18</v>
      </c>
      <c r="B284" s="13">
        <v>45527</v>
      </c>
      <c r="C284" s="19">
        <v>668982</v>
      </c>
      <c r="D284" s="15" t="s">
        <v>23</v>
      </c>
      <c r="E284" s="16" t="s">
        <v>24</v>
      </c>
      <c r="F284" s="16">
        <v>4</v>
      </c>
      <c r="G284" s="39">
        <v>0</v>
      </c>
      <c r="H284" s="17">
        <v>2147</v>
      </c>
      <c r="I284" s="17">
        <v>2147</v>
      </c>
      <c r="J284" s="17">
        <f t="shared" si="24"/>
        <v>8588</v>
      </c>
      <c r="K284" s="27">
        <f t="shared" si="25"/>
        <v>1374.08</v>
      </c>
      <c r="L284" s="10">
        <f t="shared" si="26"/>
        <v>0</v>
      </c>
      <c r="M284" s="18">
        <f t="shared" si="27"/>
        <v>9962.08</v>
      </c>
    </row>
    <row r="285" spans="1:13" x14ac:dyDescent="0.2">
      <c r="A285" s="26" t="s">
        <v>22</v>
      </c>
      <c r="B285" s="13">
        <v>45527</v>
      </c>
      <c r="C285" s="19">
        <v>668983</v>
      </c>
      <c r="D285" s="15" t="s">
        <v>16</v>
      </c>
      <c r="E285" s="16" t="s">
        <v>24</v>
      </c>
      <c r="F285" s="16">
        <v>5</v>
      </c>
      <c r="G285" s="16">
        <v>0</v>
      </c>
      <c r="H285" s="17">
        <v>2396</v>
      </c>
      <c r="I285" s="17">
        <v>2396</v>
      </c>
      <c r="J285" s="17">
        <f t="shared" si="24"/>
        <v>11980</v>
      </c>
      <c r="K285" s="27">
        <f t="shared" si="25"/>
        <v>1916.8</v>
      </c>
      <c r="L285" s="10">
        <f t="shared" si="26"/>
        <v>0</v>
      </c>
      <c r="M285" s="18">
        <f t="shared" si="27"/>
        <v>13896.8</v>
      </c>
    </row>
    <row r="286" spans="1:13" x14ac:dyDescent="0.2">
      <c r="A286" s="26" t="s">
        <v>22</v>
      </c>
      <c r="B286" s="13">
        <v>45527</v>
      </c>
      <c r="C286" s="19">
        <v>668994</v>
      </c>
      <c r="D286" s="15" t="s">
        <v>23</v>
      </c>
      <c r="E286" s="16" t="s">
        <v>21</v>
      </c>
      <c r="F286" s="16">
        <v>14</v>
      </c>
      <c r="G286" s="16">
        <v>0</v>
      </c>
      <c r="H286" s="17">
        <v>2008</v>
      </c>
      <c r="I286" s="17">
        <v>2008</v>
      </c>
      <c r="J286" s="17">
        <f t="shared" si="24"/>
        <v>28112</v>
      </c>
      <c r="K286" s="27">
        <f t="shared" si="25"/>
        <v>4497.92</v>
      </c>
      <c r="L286" s="10">
        <f t="shared" si="26"/>
        <v>0</v>
      </c>
      <c r="M286" s="18">
        <f t="shared" si="27"/>
        <v>32609.919999999998</v>
      </c>
    </row>
    <row r="287" spans="1:13" x14ac:dyDescent="0.2">
      <c r="A287" s="26" t="s">
        <v>15</v>
      </c>
      <c r="B287" s="13">
        <v>45528</v>
      </c>
      <c r="C287" s="19">
        <v>669005</v>
      </c>
      <c r="D287" s="15" t="s">
        <v>16</v>
      </c>
      <c r="E287" s="16" t="s">
        <v>24</v>
      </c>
      <c r="F287" s="38">
        <v>14</v>
      </c>
      <c r="G287" s="16">
        <v>0</v>
      </c>
      <c r="H287" s="17">
        <f>31752/F287</f>
        <v>2268</v>
      </c>
      <c r="I287" s="17">
        <v>2147</v>
      </c>
      <c r="J287" s="17">
        <f t="shared" ref="J287:J344" si="42">+H287*F287</f>
        <v>31752</v>
      </c>
      <c r="K287" s="27">
        <f t="shared" ref="K287:K344" si="43">+J287*0.16</f>
        <v>5080.32</v>
      </c>
      <c r="L287" s="10">
        <f t="shared" ref="L287:L344" si="44">IF(K287&gt;0,0,J287)</f>
        <v>0</v>
      </c>
      <c r="M287" s="18">
        <f t="shared" ref="M287:M344" si="45">IF(K287=0,0,L287+J287+K287)</f>
        <v>36832.32</v>
      </c>
    </row>
    <row r="288" spans="1:13" x14ac:dyDescent="0.2">
      <c r="A288" s="26" t="s">
        <v>15</v>
      </c>
      <c r="B288" s="13">
        <v>45528</v>
      </c>
      <c r="C288" s="19">
        <v>669004</v>
      </c>
      <c r="D288" s="15" t="s">
        <v>25</v>
      </c>
      <c r="E288" s="16" t="s">
        <v>26</v>
      </c>
      <c r="F288" s="16">
        <v>5.5</v>
      </c>
      <c r="G288" s="16">
        <v>0</v>
      </c>
      <c r="H288" s="17">
        <v>2070</v>
      </c>
      <c r="I288" s="17">
        <v>2070</v>
      </c>
      <c r="J288" s="17">
        <f t="shared" si="42"/>
        <v>11385</v>
      </c>
      <c r="K288" s="27">
        <f t="shared" si="43"/>
        <v>1821.6000000000001</v>
      </c>
      <c r="L288" s="10">
        <f t="shared" si="44"/>
        <v>0</v>
      </c>
      <c r="M288" s="18">
        <f t="shared" si="45"/>
        <v>13206.6</v>
      </c>
    </row>
    <row r="289" spans="1:13" x14ac:dyDescent="0.2">
      <c r="A289" s="26" t="s">
        <v>15</v>
      </c>
      <c r="B289" s="13">
        <v>45528</v>
      </c>
      <c r="C289" s="19">
        <v>669002</v>
      </c>
      <c r="D289" s="15" t="s">
        <v>16</v>
      </c>
      <c r="E289" s="16" t="s">
        <v>17</v>
      </c>
      <c r="F289" s="16">
        <v>6</v>
      </c>
      <c r="G289" s="16">
        <v>0</v>
      </c>
      <c r="H289" s="17">
        <v>2615</v>
      </c>
      <c r="I289" s="17">
        <v>2615</v>
      </c>
      <c r="J289" s="17">
        <f t="shared" si="42"/>
        <v>15690</v>
      </c>
      <c r="K289" s="27">
        <f t="shared" si="43"/>
        <v>2510.4</v>
      </c>
      <c r="L289" s="10">
        <f t="shared" si="44"/>
        <v>0</v>
      </c>
      <c r="M289" s="18">
        <f t="shared" si="45"/>
        <v>18200.400000000001</v>
      </c>
    </row>
    <row r="290" spans="1:13" x14ac:dyDescent="0.2">
      <c r="A290" s="26" t="s">
        <v>15</v>
      </c>
      <c r="B290" s="13">
        <v>45528</v>
      </c>
      <c r="C290" s="19">
        <v>669003</v>
      </c>
      <c r="D290" s="15" t="s">
        <v>16</v>
      </c>
      <c r="E290" s="16" t="s">
        <v>33</v>
      </c>
      <c r="F290" s="16">
        <v>10</v>
      </c>
      <c r="G290" s="16">
        <v>0</v>
      </c>
      <c r="H290" s="17">
        <v>2835</v>
      </c>
      <c r="I290" s="17">
        <v>2835</v>
      </c>
      <c r="J290" s="17">
        <f t="shared" si="42"/>
        <v>28350</v>
      </c>
      <c r="K290" s="27">
        <f t="shared" si="43"/>
        <v>4536</v>
      </c>
      <c r="L290" s="10">
        <f t="shared" si="44"/>
        <v>0</v>
      </c>
      <c r="M290" s="18">
        <f t="shared" si="45"/>
        <v>32886</v>
      </c>
    </row>
    <row r="291" spans="1:13" x14ac:dyDescent="0.2">
      <c r="A291" s="26" t="s">
        <v>22</v>
      </c>
      <c r="B291" s="13">
        <v>45528</v>
      </c>
      <c r="C291" s="19">
        <v>669006</v>
      </c>
      <c r="D291" s="15" t="s">
        <v>23</v>
      </c>
      <c r="E291" s="16" t="s">
        <v>24</v>
      </c>
      <c r="F291" s="16">
        <v>7</v>
      </c>
      <c r="G291" s="16">
        <v>0</v>
      </c>
      <c r="H291" s="17">
        <v>2147</v>
      </c>
      <c r="I291" s="17">
        <v>2147</v>
      </c>
      <c r="J291" s="17">
        <f t="shared" si="42"/>
        <v>15029</v>
      </c>
      <c r="K291" s="27">
        <f t="shared" si="43"/>
        <v>2404.64</v>
      </c>
      <c r="L291" s="10">
        <f t="shared" si="44"/>
        <v>0</v>
      </c>
      <c r="M291" s="18">
        <f t="shared" si="45"/>
        <v>17433.64</v>
      </c>
    </row>
    <row r="292" spans="1:13" x14ac:dyDescent="0.2">
      <c r="A292" s="26" t="s">
        <v>15</v>
      </c>
      <c r="B292" s="13">
        <v>45530</v>
      </c>
      <c r="C292" s="19">
        <v>669044</v>
      </c>
      <c r="D292" s="15" t="s">
        <v>25</v>
      </c>
      <c r="E292" s="16" t="s">
        <v>17</v>
      </c>
      <c r="F292" s="16">
        <v>5</v>
      </c>
      <c r="G292" s="16">
        <v>0</v>
      </c>
      <c r="H292" s="17">
        <f>2343+145</f>
        <v>2488</v>
      </c>
      <c r="I292" s="17">
        <v>2343</v>
      </c>
      <c r="J292" s="17">
        <f t="shared" si="42"/>
        <v>12440</v>
      </c>
      <c r="K292" s="27">
        <f t="shared" si="43"/>
        <v>1990.4</v>
      </c>
      <c r="L292" s="10">
        <f t="shared" si="44"/>
        <v>0</v>
      </c>
      <c r="M292" s="18">
        <f t="shared" si="45"/>
        <v>14430.4</v>
      </c>
    </row>
    <row r="293" spans="1:13" x14ac:dyDescent="0.2">
      <c r="A293" s="26" t="s">
        <v>15</v>
      </c>
      <c r="B293" s="13">
        <v>45530</v>
      </c>
      <c r="C293" s="19">
        <v>669043</v>
      </c>
      <c r="D293" s="15" t="s">
        <v>25</v>
      </c>
      <c r="E293" s="16" t="s">
        <v>24</v>
      </c>
      <c r="F293" s="16">
        <v>14</v>
      </c>
      <c r="G293" s="16">
        <v>0</v>
      </c>
      <c r="H293" s="17">
        <v>2147</v>
      </c>
      <c r="I293" s="17">
        <v>2147</v>
      </c>
      <c r="J293" s="17">
        <f t="shared" si="42"/>
        <v>30058</v>
      </c>
      <c r="K293" s="27">
        <f t="shared" si="43"/>
        <v>4809.28</v>
      </c>
      <c r="L293" s="10">
        <f t="shared" si="44"/>
        <v>0</v>
      </c>
      <c r="M293" s="18">
        <f t="shared" si="45"/>
        <v>34867.279999999999</v>
      </c>
    </row>
    <row r="294" spans="1:13" x14ac:dyDescent="0.2">
      <c r="A294" s="26" t="s">
        <v>15</v>
      </c>
      <c r="B294" s="13">
        <v>45530</v>
      </c>
      <c r="C294" s="19">
        <v>669042</v>
      </c>
      <c r="D294" s="15" t="s">
        <v>16</v>
      </c>
      <c r="E294" s="16" t="s">
        <v>24</v>
      </c>
      <c r="F294" s="16">
        <v>54.5</v>
      </c>
      <c r="G294" s="16">
        <v>0</v>
      </c>
      <c r="H294" s="17">
        <f>123388/F294</f>
        <v>2264</v>
      </c>
      <c r="I294" s="17">
        <v>2147</v>
      </c>
      <c r="J294" s="17">
        <f t="shared" si="42"/>
        <v>123388</v>
      </c>
      <c r="K294" s="27">
        <f t="shared" si="43"/>
        <v>19742.080000000002</v>
      </c>
      <c r="L294" s="10">
        <f t="shared" si="44"/>
        <v>0</v>
      </c>
      <c r="M294" s="18">
        <f t="shared" si="45"/>
        <v>143130.08000000002</v>
      </c>
    </row>
    <row r="295" spans="1:13" x14ac:dyDescent="0.2">
      <c r="A295" s="26" t="s">
        <v>18</v>
      </c>
      <c r="B295" s="13">
        <v>45530</v>
      </c>
      <c r="C295" s="19">
        <v>669045</v>
      </c>
      <c r="D295" s="15" t="s">
        <v>16</v>
      </c>
      <c r="E295" s="16" t="s">
        <v>24</v>
      </c>
      <c r="F295" s="16">
        <v>7</v>
      </c>
      <c r="G295" s="16">
        <v>0</v>
      </c>
      <c r="H295" s="17">
        <v>2147</v>
      </c>
      <c r="I295" s="17">
        <v>2147</v>
      </c>
      <c r="J295" s="17">
        <f t="shared" si="42"/>
        <v>15029</v>
      </c>
      <c r="K295" s="27">
        <f t="shared" si="43"/>
        <v>2404.64</v>
      </c>
      <c r="L295" s="10">
        <f t="shared" si="44"/>
        <v>0</v>
      </c>
      <c r="M295" s="18">
        <f t="shared" si="45"/>
        <v>17433.64</v>
      </c>
    </row>
    <row r="296" spans="1:13" x14ac:dyDescent="0.2">
      <c r="A296" s="26" t="s">
        <v>18</v>
      </c>
      <c r="B296" s="13">
        <v>45530</v>
      </c>
      <c r="C296" s="19">
        <v>669046</v>
      </c>
      <c r="D296" s="15" t="s">
        <v>19</v>
      </c>
      <c r="E296" s="16" t="s">
        <v>24</v>
      </c>
      <c r="F296" s="16">
        <v>7.5</v>
      </c>
      <c r="G296" s="16">
        <v>0</v>
      </c>
      <c r="H296" s="17">
        <v>2097</v>
      </c>
      <c r="I296" s="17">
        <v>2097</v>
      </c>
      <c r="J296" s="17">
        <f t="shared" si="42"/>
        <v>15727.5</v>
      </c>
      <c r="K296" s="27">
        <f t="shared" si="43"/>
        <v>2516.4</v>
      </c>
      <c r="L296" s="10">
        <f t="shared" si="44"/>
        <v>0</v>
      </c>
      <c r="M296" s="18">
        <f t="shared" si="45"/>
        <v>18243.900000000001</v>
      </c>
    </row>
    <row r="297" spans="1:13" x14ac:dyDescent="0.2">
      <c r="A297" s="26" t="s">
        <v>18</v>
      </c>
      <c r="B297" s="13">
        <v>45530</v>
      </c>
      <c r="C297" s="19">
        <v>669048</v>
      </c>
      <c r="D297" s="15" t="s">
        <v>25</v>
      </c>
      <c r="E297" s="16" t="s">
        <v>24</v>
      </c>
      <c r="F297" s="16">
        <v>8.5</v>
      </c>
      <c r="G297" s="16">
        <v>0</v>
      </c>
      <c r="H297" s="17">
        <v>2147</v>
      </c>
      <c r="I297" s="17">
        <v>2147</v>
      </c>
      <c r="J297" s="17">
        <f t="shared" si="42"/>
        <v>18249.5</v>
      </c>
      <c r="K297" s="27">
        <f t="shared" si="43"/>
        <v>2919.92</v>
      </c>
      <c r="L297" s="10">
        <f t="shared" si="44"/>
        <v>0</v>
      </c>
      <c r="M297" s="18">
        <f t="shared" si="45"/>
        <v>21169.42</v>
      </c>
    </row>
    <row r="298" spans="1:13" x14ac:dyDescent="0.2">
      <c r="A298" s="26" t="s">
        <v>18</v>
      </c>
      <c r="B298" s="13">
        <v>45530</v>
      </c>
      <c r="C298" s="19">
        <v>669049</v>
      </c>
      <c r="D298" s="15" t="s">
        <v>25</v>
      </c>
      <c r="E298" s="16" t="s">
        <v>20</v>
      </c>
      <c r="F298" s="16">
        <v>6.5</v>
      </c>
      <c r="G298" s="16">
        <v>6.5</v>
      </c>
      <c r="H298" s="17">
        <f>2147+513.85</f>
        <v>2660.85</v>
      </c>
      <c r="I298" s="17">
        <v>2147</v>
      </c>
      <c r="J298" s="17">
        <f t="shared" si="42"/>
        <v>17295.524999999998</v>
      </c>
      <c r="K298" s="27">
        <f t="shared" si="43"/>
        <v>2767.2839999999997</v>
      </c>
      <c r="L298" s="10">
        <f t="shared" si="44"/>
        <v>0</v>
      </c>
      <c r="M298" s="18">
        <f t="shared" si="45"/>
        <v>20062.808999999997</v>
      </c>
    </row>
    <row r="299" spans="1:13" x14ac:dyDescent="0.2">
      <c r="A299" s="26" t="s">
        <v>18</v>
      </c>
      <c r="B299" s="13">
        <v>45530</v>
      </c>
      <c r="C299" s="19">
        <v>669047</v>
      </c>
      <c r="D299" s="15" t="s">
        <v>25</v>
      </c>
      <c r="E299" s="16" t="s">
        <v>27</v>
      </c>
      <c r="F299" s="16">
        <v>5.5</v>
      </c>
      <c r="G299" s="16">
        <v>0</v>
      </c>
      <c r="H299" s="17">
        <v>2594</v>
      </c>
      <c r="I299" s="17">
        <v>2594</v>
      </c>
      <c r="J299" s="17">
        <f t="shared" si="42"/>
        <v>14267</v>
      </c>
      <c r="K299" s="27">
        <f t="shared" si="43"/>
        <v>2282.7200000000003</v>
      </c>
      <c r="L299" s="10">
        <f t="shared" si="44"/>
        <v>0</v>
      </c>
      <c r="M299" s="18">
        <f t="shared" si="45"/>
        <v>16549.72</v>
      </c>
    </row>
    <row r="300" spans="1:13" x14ac:dyDescent="0.2">
      <c r="A300" s="26" t="s">
        <v>15</v>
      </c>
      <c r="B300" s="13">
        <v>45531</v>
      </c>
      <c r="C300" s="19">
        <v>669081</v>
      </c>
      <c r="D300" s="15" t="s">
        <v>25</v>
      </c>
      <c r="E300" s="16" t="s">
        <v>24</v>
      </c>
      <c r="F300" s="16">
        <v>21</v>
      </c>
      <c r="G300" s="16">
        <v>0</v>
      </c>
      <c r="H300" s="17">
        <v>2147</v>
      </c>
      <c r="I300" s="17">
        <v>2147</v>
      </c>
      <c r="J300" s="17">
        <f t="shared" si="42"/>
        <v>45087</v>
      </c>
      <c r="K300" s="27">
        <f t="shared" si="43"/>
        <v>7213.92</v>
      </c>
      <c r="L300" s="10">
        <f t="shared" si="44"/>
        <v>0</v>
      </c>
      <c r="M300" s="18">
        <f t="shared" si="45"/>
        <v>52300.92</v>
      </c>
    </row>
    <row r="301" spans="1:13" x14ac:dyDescent="0.2">
      <c r="A301" s="26" t="s">
        <v>15</v>
      </c>
      <c r="B301" s="13">
        <v>45531</v>
      </c>
      <c r="C301" s="19">
        <v>669081</v>
      </c>
      <c r="D301" s="15" t="s">
        <v>25</v>
      </c>
      <c r="E301" s="16" t="s">
        <v>17</v>
      </c>
      <c r="F301" s="16">
        <v>7</v>
      </c>
      <c r="G301" s="16">
        <v>0</v>
      </c>
      <c r="H301" s="17">
        <f>2343+145</f>
        <v>2488</v>
      </c>
      <c r="I301" s="17">
        <v>2343</v>
      </c>
      <c r="J301" s="17">
        <f t="shared" si="42"/>
        <v>17416</v>
      </c>
      <c r="K301" s="27">
        <f t="shared" si="43"/>
        <v>2786.56</v>
      </c>
      <c r="L301" s="10">
        <f t="shared" si="44"/>
        <v>0</v>
      </c>
      <c r="M301" s="18">
        <f t="shared" si="45"/>
        <v>20202.560000000001</v>
      </c>
    </row>
    <row r="302" spans="1:13" x14ac:dyDescent="0.2">
      <c r="A302" s="26" t="s">
        <v>15</v>
      </c>
      <c r="B302" s="13">
        <v>45531</v>
      </c>
      <c r="C302" s="19">
        <v>669082</v>
      </c>
      <c r="D302" s="15" t="s">
        <v>16</v>
      </c>
      <c r="E302" s="16" t="s">
        <v>26</v>
      </c>
      <c r="F302" s="16">
        <v>4</v>
      </c>
      <c r="G302" s="16">
        <v>0</v>
      </c>
      <c r="H302" s="17">
        <v>2170</v>
      </c>
      <c r="I302" s="17">
        <v>2070</v>
      </c>
      <c r="J302" s="17">
        <f t="shared" si="42"/>
        <v>8680</v>
      </c>
      <c r="K302" s="27">
        <f t="shared" si="43"/>
        <v>1388.8</v>
      </c>
      <c r="L302" s="10">
        <f t="shared" si="44"/>
        <v>0</v>
      </c>
      <c r="M302" s="18">
        <f t="shared" si="45"/>
        <v>10068.799999999999</v>
      </c>
    </row>
    <row r="303" spans="1:13" x14ac:dyDescent="0.2">
      <c r="A303" s="26" t="s">
        <v>22</v>
      </c>
      <c r="B303" s="13">
        <v>45531</v>
      </c>
      <c r="C303" s="19">
        <v>669083</v>
      </c>
      <c r="D303" s="15" t="s">
        <v>23</v>
      </c>
      <c r="E303" s="16" t="s">
        <v>24</v>
      </c>
      <c r="F303" s="16">
        <v>8</v>
      </c>
      <c r="G303" s="16">
        <v>0</v>
      </c>
      <c r="H303" s="17">
        <v>2496</v>
      </c>
      <c r="I303" s="17">
        <v>2496</v>
      </c>
      <c r="J303" s="17">
        <f t="shared" si="42"/>
        <v>19968</v>
      </c>
      <c r="K303" s="27">
        <f t="shared" si="43"/>
        <v>3194.88</v>
      </c>
      <c r="L303" s="10">
        <f t="shared" si="44"/>
        <v>0</v>
      </c>
      <c r="M303" s="18">
        <f t="shared" si="45"/>
        <v>23162.880000000001</v>
      </c>
    </row>
    <row r="304" spans="1:13" x14ac:dyDescent="0.2">
      <c r="A304" s="26" t="s">
        <v>22</v>
      </c>
      <c r="B304" s="13">
        <v>45531</v>
      </c>
      <c r="C304" s="19">
        <v>669084</v>
      </c>
      <c r="D304" s="15" t="s">
        <v>25</v>
      </c>
      <c r="E304" s="16" t="s">
        <v>24</v>
      </c>
      <c r="F304" s="16">
        <v>5</v>
      </c>
      <c r="G304" s="16">
        <v>0</v>
      </c>
      <c r="H304" s="17">
        <v>2147</v>
      </c>
      <c r="I304" s="17">
        <v>2147</v>
      </c>
      <c r="J304" s="17">
        <f t="shared" si="42"/>
        <v>10735</v>
      </c>
      <c r="K304" s="27">
        <f t="shared" si="43"/>
        <v>1717.6000000000001</v>
      </c>
      <c r="L304" s="10">
        <f t="shared" si="44"/>
        <v>0</v>
      </c>
      <c r="M304" s="18">
        <f t="shared" si="45"/>
        <v>12452.6</v>
      </c>
    </row>
    <row r="305" spans="1:13" x14ac:dyDescent="0.2">
      <c r="A305" s="26" t="s">
        <v>22</v>
      </c>
      <c r="B305" s="13">
        <v>45531</v>
      </c>
      <c r="C305" s="19">
        <v>669085</v>
      </c>
      <c r="D305" s="15" t="s">
        <v>25</v>
      </c>
      <c r="E305" s="16" t="s">
        <v>26</v>
      </c>
      <c r="F305" s="16">
        <v>4</v>
      </c>
      <c r="G305" s="16">
        <v>0</v>
      </c>
      <c r="H305" s="17">
        <v>2070</v>
      </c>
      <c r="I305" s="17">
        <v>2070</v>
      </c>
      <c r="J305" s="17">
        <f t="shared" si="42"/>
        <v>8280</v>
      </c>
      <c r="K305" s="27">
        <f t="shared" si="43"/>
        <v>1324.8</v>
      </c>
      <c r="L305" s="10">
        <f t="shared" si="44"/>
        <v>0</v>
      </c>
      <c r="M305" s="18">
        <f t="shared" si="45"/>
        <v>9604.7999999999993</v>
      </c>
    </row>
    <row r="306" spans="1:13" x14ac:dyDescent="0.2">
      <c r="A306" s="26" t="s">
        <v>22</v>
      </c>
      <c r="B306" s="13">
        <v>45531</v>
      </c>
      <c r="C306" s="19">
        <v>669086</v>
      </c>
      <c r="D306" s="15" t="s">
        <v>25</v>
      </c>
      <c r="E306" s="16" t="s">
        <v>24</v>
      </c>
      <c r="F306" s="16">
        <v>9</v>
      </c>
      <c r="G306" s="16">
        <v>0</v>
      </c>
      <c r="H306" s="17">
        <v>2147</v>
      </c>
      <c r="I306" s="17">
        <v>2147</v>
      </c>
      <c r="J306" s="17">
        <f t="shared" si="42"/>
        <v>19323</v>
      </c>
      <c r="K306" s="27">
        <f t="shared" si="43"/>
        <v>3091.6800000000003</v>
      </c>
      <c r="L306" s="10">
        <f t="shared" si="44"/>
        <v>0</v>
      </c>
      <c r="M306" s="18">
        <f t="shared" si="45"/>
        <v>22414.68</v>
      </c>
    </row>
    <row r="307" spans="1:13" x14ac:dyDescent="0.2">
      <c r="A307" s="26" t="s">
        <v>22</v>
      </c>
      <c r="B307" s="13">
        <v>45531</v>
      </c>
      <c r="C307" s="19">
        <v>669088</v>
      </c>
      <c r="D307" s="15" t="s">
        <v>25</v>
      </c>
      <c r="E307" s="16" t="s">
        <v>20</v>
      </c>
      <c r="F307" s="30">
        <v>18</v>
      </c>
      <c r="G307" s="30">
        <v>18</v>
      </c>
      <c r="H307" s="17">
        <f>2147+334</f>
        <v>2481</v>
      </c>
      <c r="I307" s="17">
        <v>2147</v>
      </c>
      <c r="J307" s="17">
        <f t="shared" si="42"/>
        <v>44658</v>
      </c>
      <c r="K307" s="27">
        <f t="shared" si="43"/>
        <v>7145.28</v>
      </c>
      <c r="L307" s="10">
        <f t="shared" si="44"/>
        <v>0</v>
      </c>
      <c r="M307" s="18">
        <f t="shared" si="45"/>
        <v>51803.28</v>
      </c>
    </row>
    <row r="308" spans="1:13" x14ac:dyDescent="0.2">
      <c r="A308" s="26" t="s">
        <v>15</v>
      </c>
      <c r="B308" s="13">
        <v>45532</v>
      </c>
      <c r="C308" s="19">
        <v>669136</v>
      </c>
      <c r="D308" s="15" t="s">
        <v>25</v>
      </c>
      <c r="E308" s="16" t="s">
        <v>17</v>
      </c>
      <c r="F308" s="16">
        <v>7</v>
      </c>
      <c r="G308" s="16">
        <v>0</v>
      </c>
      <c r="H308" s="17">
        <f>2343+145</f>
        <v>2488</v>
      </c>
      <c r="I308" s="43">
        <v>2343</v>
      </c>
      <c r="J308" s="17">
        <f t="shared" si="42"/>
        <v>17416</v>
      </c>
      <c r="K308" s="27">
        <f t="shared" si="43"/>
        <v>2786.56</v>
      </c>
      <c r="L308" s="10">
        <f t="shared" si="44"/>
        <v>0</v>
      </c>
      <c r="M308" s="18">
        <f t="shared" si="45"/>
        <v>20202.560000000001</v>
      </c>
    </row>
    <row r="309" spans="1:13" x14ac:dyDescent="0.2">
      <c r="A309" s="26" t="s">
        <v>18</v>
      </c>
      <c r="B309" s="13">
        <v>45532</v>
      </c>
      <c r="C309" s="19">
        <v>669145</v>
      </c>
      <c r="D309" s="15" t="s">
        <v>25</v>
      </c>
      <c r="E309" s="16" t="s">
        <v>26</v>
      </c>
      <c r="F309" s="16">
        <v>5</v>
      </c>
      <c r="G309" s="16">
        <v>0</v>
      </c>
      <c r="H309" s="17">
        <v>2407</v>
      </c>
      <c r="I309" s="17">
        <v>2407</v>
      </c>
      <c r="J309" s="17">
        <f t="shared" si="42"/>
        <v>12035</v>
      </c>
      <c r="K309" s="27">
        <f t="shared" si="43"/>
        <v>1925.6000000000001</v>
      </c>
      <c r="L309" s="10">
        <f t="shared" si="44"/>
        <v>0</v>
      </c>
      <c r="M309" s="18">
        <f t="shared" si="45"/>
        <v>13960.6</v>
      </c>
    </row>
    <row r="310" spans="1:13" x14ac:dyDescent="0.2">
      <c r="A310" s="26" t="s">
        <v>18</v>
      </c>
      <c r="B310" s="13">
        <v>45532</v>
      </c>
      <c r="C310" s="19">
        <v>669144</v>
      </c>
      <c r="D310" s="15" t="s">
        <v>25</v>
      </c>
      <c r="E310" s="16" t="s">
        <v>24</v>
      </c>
      <c r="F310" s="16">
        <v>18</v>
      </c>
      <c r="G310" s="16">
        <v>0</v>
      </c>
      <c r="H310" s="17">
        <v>2147</v>
      </c>
      <c r="I310" s="17">
        <v>2147</v>
      </c>
      <c r="J310" s="17">
        <f t="shared" si="42"/>
        <v>38646</v>
      </c>
      <c r="K310" s="27">
        <f t="shared" si="43"/>
        <v>6183.3600000000006</v>
      </c>
      <c r="L310" s="10">
        <f t="shared" si="44"/>
        <v>0</v>
      </c>
      <c r="M310" s="18">
        <f t="shared" si="45"/>
        <v>44829.36</v>
      </c>
    </row>
    <row r="311" spans="1:13" x14ac:dyDescent="0.2">
      <c r="A311" s="26" t="s">
        <v>18</v>
      </c>
      <c r="B311" s="13">
        <v>45532</v>
      </c>
      <c r="C311" s="19">
        <v>669143</v>
      </c>
      <c r="D311" s="15" t="s">
        <v>25</v>
      </c>
      <c r="E311" s="16" t="s">
        <v>26</v>
      </c>
      <c r="F311" s="16">
        <v>8</v>
      </c>
      <c r="G311" s="16">
        <v>0</v>
      </c>
      <c r="H311" s="17">
        <v>2070</v>
      </c>
      <c r="I311" s="17">
        <v>2070</v>
      </c>
      <c r="J311" s="17">
        <f t="shared" si="42"/>
        <v>16560</v>
      </c>
      <c r="K311" s="27">
        <f t="shared" si="43"/>
        <v>2649.6</v>
      </c>
      <c r="L311" s="10">
        <f t="shared" si="44"/>
        <v>0</v>
      </c>
      <c r="M311" s="18">
        <f t="shared" si="45"/>
        <v>19209.599999999999</v>
      </c>
    </row>
    <row r="312" spans="1:13" x14ac:dyDescent="0.2">
      <c r="A312" s="26" t="s">
        <v>18</v>
      </c>
      <c r="B312" s="13">
        <v>45532</v>
      </c>
      <c r="C312" s="19">
        <v>669142</v>
      </c>
      <c r="D312" s="15" t="s">
        <v>25</v>
      </c>
      <c r="E312" s="16" t="s">
        <v>27</v>
      </c>
      <c r="F312" s="16">
        <v>5.5</v>
      </c>
      <c r="G312" s="16">
        <v>0</v>
      </c>
      <c r="H312" s="17">
        <v>2594</v>
      </c>
      <c r="I312" s="17">
        <v>2594</v>
      </c>
      <c r="J312" s="17">
        <f t="shared" si="42"/>
        <v>14267</v>
      </c>
      <c r="K312" s="27">
        <f t="shared" si="43"/>
        <v>2282.7200000000003</v>
      </c>
      <c r="L312" s="10">
        <f t="shared" si="44"/>
        <v>0</v>
      </c>
      <c r="M312" s="18">
        <f t="shared" si="45"/>
        <v>16549.72</v>
      </c>
    </row>
    <row r="313" spans="1:13" x14ac:dyDescent="0.2">
      <c r="A313" s="26" t="s">
        <v>22</v>
      </c>
      <c r="B313" s="13">
        <v>45532</v>
      </c>
      <c r="C313" s="19">
        <v>669141</v>
      </c>
      <c r="D313" s="15" t="s">
        <v>25</v>
      </c>
      <c r="E313" s="16" t="s">
        <v>24</v>
      </c>
      <c r="F313" s="16">
        <v>7</v>
      </c>
      <c r="G313" s="16">
        <v>0</v>
      </c>
      <c r="H313" s="17">
        <v>2147</v>
      </c>
      <c r="I313" s="17">
        <v>2147</v>
      </c>
      <c r="J313" s="17">
        <f t="shared" si="42"/>
        <v>15029</v>
      </c>
      <c r="K313" s="27">
        <f t="shared" si="43"/>
        <v>2404.64</v>
      </c>
      <c r="L313" s="10">
        <f t="shared" si="44"/>
        <v>0</v>
      </c>
      <c r="M313" s="18">
        <f t="shared" si="45"/>
        <v>17433.64</v>
      </c>
    </row>
    <row r="314" spans="1:13" x14ac:dyDescent="0.2">
      <c r="A314" s="26" t="s">
        <v>18</v>
      </c>
      <c r="B314" s="13">
        <v>45532</v>
      </c>
      <c r="C314" s="19">
        <v>669140</v>
      </c>
      <c r="D314" s="15" t="s">
        <v>19</v>
      </c>
      <c r="E314" s="16" t="s">
        <v>20</v>
      </c>
      <c r="F314" s="16">
        <v>9.5</v>
      </c>
      <c r="G314" s="16">
        <v>9.5</v>
      </c>
      <c r="H314" s="17">
        <f>2097+326</f>
        <v>2423</v>
      </c>
      <c r="I314" s="17">
        <v>2097</v>
      </c>
      <c r="J314" s="17">
        <f t="shared" si="42"/>
        <v>23018.5</v>
      </c>
      <c r="K314" s="27">
        <f t="shared" si="43"/>
        <v>3682.96</v>
      </c>
      <c r="L314" s="10">
        <f t="shared" si="44"/>
        <v>0</v>
      </c>
      <c r="M314" s="18">
        <f t="shared" si="45"/>
        <v>26701.46</v>
      </c>
    </row>
    <row r="315" spans="1:13" x14ac:dyDescent="0.2">
      <c r="A315" s="26" t="s">
        <v>18</v>
      </c>
      <c r="B315" s="13">
        <v>45532</v>
      </c>
      <c r="C315" s="19">
        <v>669137</v>
      </c>
      <c r="D315" s="15" t="s">
        <v>19</v>
      </c>
      <c r="E315" s="16" t="s">
        <v>20</v>
      </c>
      <c r="F315" s="16">
        <v>6.5</v>
      </c>
      <c r="G315" s="16">
        <v>6.5</v>
      </c>
      <c r="H315" s="17">
        <f t="shared" ref="H315" si="46">2097+326</f>
        <v>2423</v>
      </c>
      <c r="I315" s="17">
        <v>2097</v>
      </c>
      <c r="J315" s="17">
        <f t="shared" si="42"/>
        <v>15749.5</v>
      </c>
      <c r="K315" s="27">
        <f t="shared" si="43"/>
        <v>2519.92</v>
      </c>
      <c r="L315" s="10">
        <f t="shared" si="44"/>
        <v>0</v>
      </c>
      <c r="M315" s="18">
        <f t="shared" si="45"/>
        <v>18269.419999999998</v>
      </c>
    </row>
    <row r="316" spans="1:13" x14ac:dyDescent="0.2">
      <c r="A316" s="26" t="s">
        <v>18</v>
      </c>
      <c r="B316" s="13">
        <v>45532</v>
      </c>
      <c r="C316" s="19">
        <v>669238</v>
      </c>
      <c r="D316" s="15" t="s">
        <v>19</v>
      </c>
      <c r="E316" s="16" t="s">
        <v>24</v>
      </c>
      <c r="F316" s="30">
        <v>15</v>
      </c>
      <c r="G316" s="30">
        <v>0</v>
      </c>
      <c r="H316" s="17">
        <v>2097</v>
      </c>
      <c r="I316" s="17">
        <v>2097</v>
      </c>
      <c r="J316" s="17">
        <f t="shared" si="42"/>
        <v>31455</v>
      </c>
      <c r="K316" s="27">
        <f t="shared" si="43"/>
        <v>5032.8</v>
      </c>
      <c r="L316" s="10">
        <f t="shared" si="44"/>
        <v>0</v>
      </c>
      <c r="M316" s="18">
        <f t="shared" si="45"/>
        <v>36487.800000000003</v>
      </c>
    </row>
    <row r="317" spans="1:13" x14ac:dyDescent="0.2">
      <c r="A317" s="26" t="s">
        <v>18</v>
      </c>
      <c r="B317" s="13">
        <v>45532</v>
      </c>
      <c r="C317" s="19">
        <v>669139</v>
      </c>
      <c r="D317" s="15" t="s">
        <v>19</v>
      </c>
      <c r="E317" s="16" t="s">
        <v>20</v>
      </c>
      <c r="F317" s="16">
        <v>12.5</v>
      </c>
      <c r="G317" s="16">
        <v>12.5</v>
      </c>
      <c r="H317" s="17">
        <f>2097+326</f>
        <v>2423</v>
      </c>
      <c r="I317" s="17">
        <v>2097</v>
      </c>
      <c r="J317" s="17">
        <f t="shared" si="42"/>
        <v>30287.5</v>
      </c>
      <c r="K317" s="27">
        <f t="shared" si="43"/>
        <v>4846</v>
      </c>
      <c r="L317" s="10">
        <f t="shared" si="44"/>
        <v>0</v>
      </c>
      <c r="M317" s="18">
        <f t="shared" si="45"/>
        <v>35133.5</v>
      </c>
    </row>
    <row r="318" spans="1:13" x14ac:dyDescent="0.2">
      <c r="A318" s="26" t="s">
        <v>15</v>
      </c>
      <c r="B318" s="31">
        <v>45533</v>
      </c>
      <c r="C318" s="19">
        <v>668189</v>
      </c>
      <c r="D318" s="15" t="s">
        <v>16</v>
      </c>
      <c r="E318" s="16" t="s">
        <v>17</v>
      </c>
      <c r="F318" s="16">
        <v>5.5</v>
      </c>
      <c r="G318" s="16">
        <v>0</v>
      </c>
      <c r="H318" s="17">
        <v>2343</v>
      </c>
      <c r="I318" s="17">
        <v>2343</v>
      </c>
      <c r="J318" s="17">
        <f t="shared" si="42"/>
        <v>12886.5</v>
      </c>
      <c r="K318" s="27">
        <f t="shared" si="43"/>
        <v>2061.84</v>
      </c>
      <c r="L318" s="10">
        <f t="shared" si="44"/>
        <v>0</v>
      </c>
      <c r="M318" s="18">
        <f t="shared" si="45"/>
        <v>14948.34</v>
      </c>
    </row>
    <row r="319" spans="1:13" x14ac:dyDescent="0.2">
      <c r="A319" s="26" t="s">
        <v>22</v>
      </c>
      <c r="B319" s="31">
        <v>45533</v>
      </c>
      <c r="C319" s="19">
        <v>669194</v>
      </c>
      <c r="D319" s="15" t="s">
        <v>23</v>
      </c>
      <c r="E319" s="16" t="s">
        <v>24</v>
      </c>
      <c r="F319" s="16">
        <v>4</v>
      </c>
      <c r="G319" s="16">
        <v>0</v>
      </c>
      <c r="H319" s="17">
        <v>2147</v>
      </c>
      <c r="I319" s="17">
        <v>2147</v>
      </c>
      <c r="J319" s="17">
        <f t="shared" si="42"/>
        <v>8588</v>
      </c>
      <c r="K319" s="27">
        <f t="shared" si="43"/>
        <v>1374.08</v>
      </c>
      <c r="L319" s="10">
        <f t="shared" si="44"/>
        <v>0</v>
      </c>
      <c r="M319" s="18">
        <f t="shared" si="45"/>
        <v>9962.08</v>
      </c>
    </row>
    <row r="320" spans="1:13" x14ac:dyDescent="0.2">
      <c r="A320" s="26" t="s">
        <v>18</v>
      </c>
      <c r="B320" s="31">
        <v>45533</v>
      </c>
      <c r="C320" s="19">
        <v>669192</v>
      </c>
      <c r="D320" s="15" t="s">
        <v>23</v>
      </c>
      <c r="E320" s="16" t="s">
        <v>24</v>
      </c>
      <c r="F320" s="16">
        <v>17</v>
      </c>
      <c r="G320" s="16">
        <v>0</v>
      </c>
      <c r="H320" s="17">
        <v>2147</v>
      </c>
      <c r="I320" s="17">
        <v>2147</v>
      </c>
      <c r="J320" s="17">
        <f t="shared" si="42"/>
        <v>36499</v>
      </c>
      <c r="K320" s="27">
        <f t="shared" si="43"/>
        <v>5839.84</v>
      </c>
      <c r="L320" s="10">
        <f t="shared" si="44"/>
        <v>0</v>
      </c>
      <c r="M320" s="18">
        <f t="shared" si="45"/>
        <v>42338.84</v>
      </c>
    </row>
    <row r="321" spans="1:13" x14ac:dyDescent="0.2">
      <c r="A321" s="26" t="s">
        <v>18</v>
      </c>
      <c r="B321" s="31">
        <v>45533</v>
      </c>
      <c r="C321" s="19">
        <v>669193</v>
      </c>
      <c r="D321" s="15" t="s">
        <v>23</v>
      </c>
      <c r="E321" s="16" t="s">
        <v>24</v>
      </c>
      <c r="F321" s="16">
        <v>5</v>
      </c>
      <c r="G321" s="16">
        <v>0</v>
      </c>
      <c r="H321" s="17">
        <v>2147</v>
      </c>
      <c r="I321" s="17">
        <v>2147</v>
      </c>
      <c r="J321" s="17">
        <f t="shared" si="42"/>
        <v>10735</v>
      </c>
      <c r="K321" s="27">
        <f t="shared" si="43"/>
        <v>1717.6000000000001</v>
      </c>
      <c r="L321" s="10">
        <f t="shared" si="44"/>
        <v>0</v>
      </c>
      <c r="M321" s="18">
        <f t="shared" si="45"/>
        <v>12452.6</v>
      </c>
    </row>
    <row r="322" spans="1:13" x14ac:dyDescent="0.2">
      <c r="A322" s="26" t="s">
        <v>22</v>
      </c>
      <c r="B322" s="31">
        <v>45533</v>
      </c>
      <c r="C322" s="19">
        <v>669190</v>
      </c>
      <c r="D322" s="15" t="s">
        <v>19</v>
      </c>
      <c r="E322" s="16" t="s">
        <v>20</v>
      </c>
      <c r="F322" s="16">
        <v>12.5</v>
      </c>
      <c r="G322" s="16">
        <v>12.5</v>
      </c>
      <c r="H322" s="17">
        <f>2097+326</f>
        <v>2423</v>
      </c>
      <c r="I322" s="17">
        <v>2097</v>
      </c>
      <c r="J322" s="17">
        <f t="shared" si="42"/>
        <v>30287.5</v>
      </c>
      <c r="K322" s="27">
        <f t="shared" si="43"/>
        <v>4846</v>
      </c>
      <c r="L322" s="10">
        <f t="shared" si="44"/>
        <v>0</v>
      </c>
      <c r="M322" s="18">
        <f t="shared" si="45"/>
        <v>35133.5</v>
      </c>
    </row>
    <row r="323" spans="1:13" x14ac:dyDescent="0.2">
      <c r="A323" s="26" t="s">
        <v>22</v>
      </c>
      <c r="B323" s="31">
        <v>45533</v>
      </c>
      <c r="C323" s="19">
        <v>669191</v>
      </c>
      <c r="D323" s="15" t="s">
        <v>19</v>
      </c>
      <c r="E323" s="16" t="s">
        <v>24</v>
      </c>
      <c r="F323" s="16">
        <v>4</v>
      </c>
      <c r="G323" s="16">
        <v>0</v>
      </c>
      <c r="H323" s="17">
        <v>2097</v>
      </c>
      <c r="I323" s="17">
        <v>2097</v>
      </c>
      <c r="J323" s="17">
        <f t="shared" si="42"/>
        <v>8388</v>
      </c>
      <c r="K323" s="27">
        <f t="shared" si="43"/>
        <v>1342.08</v>
      </c>
      <c r="L323" s="10">
        <f t="shared" si="44"/>
        <v>0</v>
      </c>
      <c r="M323" s="18">
        <f t="shared" si="45"/>
        <v>9730.08</v>
      </c>
    </row>
    <row r="324" spans="1:13" x14ac:dyDescent="0.2">
      <c r="A324" s="26" t="s">
        <v>22</v>
      </c>
      <c r="B324" s="31">
        <v>45533</v>
      </c>
      <c r="C324" s="19">
        <v>669384</v>
      </c>
      <c r="D324" s="15" t="s">
        <v>25</v>
      </c>
      <c r="E324" s="16" t="s">
        <v>27</v>
      </c>
      <c r="F324" s="16">
        <v>4</v>
      </c>
      <c r="G324" s="16">
        <v>0</v>
      </c>
      <c r="H324" s="17">
        <v>2594</v>
      </c>
      <c r="I324" s="17">
        <v>2594</v>
      </c>
      <c r="J324" s="17">
        <f t="shared" si="42"/>
        <v>10376</v>
      </c>
      <c r="K324" s="27">
        <f t="shared" si="43"/>
        <v>1660.16</v>
      </c>
      <c r="L324" s="10">
        <f t="shared" si="44"/>
        <v>0</v>
      </c>
      <c r="M324" s="18">
        <f t="shared" si="45"/>
        <v>12036.16</v>
      </c>
    </row>
    <row r="325" spans="1:13" x14ac:dyDescent="0.2">
      <c r="A325" s="26" t="s">
        <v>22</v>
      </c>
      <c r="B325" s="31">
        <v>45533</v>
      </c>
      <c r="C325" s="19">
        <v>669385</v>
      </c>
      <c r="D325" s="15" t="s">
        <v>25</v>
      </c>
      <c r="E325" s="16" t="s">
        <v>26</v>
      </c>
      <c r="F325" s="16">
        <v>4</v>
      </c>
      <c r="G325" s="16">
        <v>0</v>
      </c>
      <c r="H325" s="17">
        <v>2070</v>
      </c>
      <c r="I325" s="17">
        <v>2070</v>
      </c>
      <c r="J325" s="17">
        <f t="shared" si="42"/>
        <v>8280</v>
      </c>
      <c r="K325" s="27">
        <f t="shared" si="43"/>
        <v>1324.8</v>
      </c>
      <c r="L325" s="10">
        <f t="shared" si="44"/>
        <v>0</v>
      </c>
      <c r="M325" s="18">
        <f t="shared" si="45"/>
        <v>9604.7999999999993</v>
      </c>
    </row>
    <row r="326" spans="1:13" x14ac:dyDescent="0.2">
      <c r="A326" s="26" t="s">
        <v>22</v>
      </c>
      <c r="B326" s="31">
        <v>45533</v>
      </c>
      <c r="C326" s="19">
        <v>669386</v>
      </c>
      <c r="D326" s="15" t="s">
        <v>25</v>
      </c>
      <c r="E326" s="16" t="s">
        <v>17</v>
      </c>
      <c r="F326" s="16">
        <v>9</v>
      </c>
      <c r="G326" s="16">
        <v>0</v>
      </c>
      <c r="H326" s="17">
        <v>2343</v>
      </c>
      <c r="I326" s="17">
        <v>2343</v>
      </c>
      <c r="J326" s="17">
        <f t="shared" si="42"/>
        <v>21087</v>
      </c>
      <c r="K326" s="27">
        <f t="shared" si="43"/>
        <v>3373.92</v>
      </c>
      <c r="L326" s="10">
        <f t="shared" si="44"/>
        <v>0</v>
      </c>
      <c r="M326" s="18">
        <f t="shared" si="45"/>
        <v>24460.92</v>
      </c>
    </row>
    <row r="327" spans="1:13" x14ac:dyDescent="0.2">
      <c r="A327" s="26" t="s">
        <v>22</v>
      </c>
      <c r="B327" s="31">
        <v>45533</v>
      </c>
      <c r="C327" s="19">
        <v>669387</v>
      </c>
      <c r="D327" s="15" t="s">
        <v>25</v>
      </c>
      <c r="E327" s="16" t="s">
        <v>20</v>
      </c>
      <c r="F327" s="16">
        <v>15</v>
      </c>
      <c r="G327" s="16">
        <v>15</v>
      </c>
      <c r="H327" s="17">
        <f>2147+334</f>
        <v>2481</v>
      </c>
      <c r="I327" s="17">
        <v>2147</v>
      </c>
      <c r="J327" s="17">
        <f t="shared" ref="J327" si="47">+H327*F327</f>
        <v>37215</v>
      </c>
      <c r="K327" s="27">
        <f t="shared" ref="K327" si="48">+J327*0.16</f>
        <v>5954.4000000000005</v>
      </c>
      <c r="L327" s="10">
        <f t="shared" ref="L327" si="49">IF(K327&gt;0,0,J327)</f>
        <v>0</v>
      </c>
      <c r="M327" s="18">
        <f t="shared" ref="M327" si="50">IF(K327=0,0,L327+J327+K327)</f>
        <v>43169.4</v>
      </c>
    </row>
    <row r="328" spans="1:13" x14ac:dyDescent="0.2">
      <c r="A328" s="26" t="s">
        <v>22</v>
      </c>
      <c r="B328" s="31">
        <v>45533</v>
      </c>
      <c r="C328" s="19">
        <v>669388</v>
      </c>
      <c r="D328" s="15" t="s">
        <v>25</v>
      </c>
      <c r="E328" s="16" t="s">
        <v>24</v>
      </c>
      <c r="F328" s="16">
        <v>10</v>
      </c>
      <c r="G328" s="16">
        <v>0</v>
      </c>
      <c r="H328" s="17">
        <v>2147</v>
      </c>
      <c r="I328" s="17">
        <v>2147</v>
      </c>
      <c r="J328" s="17">
        <f t="shared" ref="J328" si="51">+H328*F328</f>
        <v>21470</v>
      </c>
      <c r="K328" s="27">
        <f t="shared" ref="K328" si="52">+J328*0.16</f>
        <v>3435.2000000000003</v>
      </c>
      <c r="L328" s="10">
        <f t="shared" ref="L328" si="53">IF(K328&gt;0,0,J328)</f>
        <v>0</v>
      </c>
      <c r="M328" s="18">
        <f t="shared" ref="M328" si="54">IF(K328=0,0,L328+J328+K328)</f>
        <v>24905.200000000001</v>
      </c>
    </row>
    <row r="329" spans="1:13" x14ac:dyDescent="0.2">
      <c r="A329" s="26" t="s">
        <v>15</v>
      </c>
      <c r="B329" s="31">
        <v>45534</v>
      </c>
      <c r="C329" s="19">
        <v>669277</v>
      </c>
      <c r="D329" s="15" t="s">
        <v>16</v>
      </c>
      <c r="E329" s="16" t="s">
        <v>17</v>
      </c>
      <c r="F329" s="16">
        <v>4</v>
      </c>
      <c r="G329" s="16">
        <v>0</v>
      </c>
      <c r="H329" s="17">
        <f>9840/F329</f>
        <v>2460</v>
      </c>
      <c r="I329" s="17">
        <v>2343</v>
      </c>
      <c r="J329" s="17">
        <f t="shared" si="42"/>
        <v>9840</v>
      </c>
      <c r="K329" s="27">
        <f t="shared" si="43"/>
        <v>1574.4</v>
      </c>
      <c r="L329" s="10">
        <f t="shared" si="44"/>
        <v>0</v>
      </c>
      <c r="M329" s="18">
        <f t="shared" si="45"/>
        <v>11414.4</v>
      </c>
    </row>
    <row r="330" spans="1:13" x14ac:dyDescent="0.2">
      <c r="A330" s="26" t="s">
        <v>15</v>
      </c>
      <c r="B330" s="31">
        <v>45534</v>
      </c>
      <c r="C330" s="19">
        <v>669276</v>
      </c>
      <c r="D330" s="15" t="s">
        <v>16</v>
      </c>
      <c r="E330" s="16" t="s">
        <v>24</v>
      </c>
      <c r="F330" s="16">
        <v>6</v>
      </c>
      <c r="G330" s="16">
        <v>0</v>
      </c>
      <c r="H330" s="17">
        <f>13608/F330</f>
        <v>2268</v>
      </c>
      <c r="I330" s="17">
        <v>2147</v>
      </c>
      <c r="J330" s="17">
        <f t="shared" si="42"/>
        <v>13608</v>
      </c>
      <c r="K330" s="27">
        <f t="shared" si="43"/>
        <v>2177.2800000000002</v>
      </c>
      <c r="L330" s="10">
        <f t="shared" si="44"/>
        <v>0</v>
      </c>
      <c r="M330" s="18">
        <f t="shared" si="45"/>
        <v>15785.28</v>
      </c>
    </row>
    <row r="331" spans="1:13" x14ac:dyDescent="0.2">
      <c r="A331" s="26" t="s">
        <v>18</v>
      </c>
      <c r="B331" s="31">
        <v>45534</v>
      </c>
      <c r="C331" s="19">
        <v>669280</v>
      </c>
      <c r="D331" s="15" t="s">
        <v>25</v>
      </c>
      <c r="E331" s="16" t="s">
        <v>24</v>
      </c>
      <c r="F331" s="16">
        <v>11</v>
      </c>
      <c r="G331" s="16">
        <v>0</v>
      </c>
      <c r="H331" s="17">
        <v>2147</v>
      </c>
      <c r="I331" s="17">
        <v>2147</v>
      </c>
      <c r="J331" s="17">
        <f t="shared" si="42"/>
        <v>23617</v>
      </c>
      <c r="K331" s="27">
        <f t="shared" si="43"/>
        <v>3778.7200000000003</v>
      </c>
      <c r="L331" s="10">
        <f t="shared" si="44"/>
        <v>0</v>
      </c>
      <c r="M331" s="18">
        <f t="shared" si="45"/>
        <v>27395.72</v>
      </c>
    </row>
    <row r="332" spans="1:13" x14ac:dyDescent="0.2">
      <c r="A332" s="26" t="s">
        <v>18</v>
      </c>
      <c r="B332" s="31">
        <v>45534</v>
      </c>
      <c r="C332" s="19">
        <v>669281</v>
      </c>
      <c r="D332" s="15" t="s">
        <v>25</v>
      </c>
      <c r="E332" s="16" t="s">
        <v>27</v>
      </c>
      <c r="F332" s="16">
        <v>4</v>
      </c>
      <c r="G332" s="16">
        <v>0</v>
      </c>
      <c r="H332" s="17">
        <v>2598</v>
      </c>
      <c r="I332" s="17">
        <v>2598</v>
      </c>
      <c r="J332" s="17">
        <f t="shared" si="42"/>
        <v>10392</v>
      </c>
      <c r="K332" s="27">
        <f t="shared" si="43"/>
        <v>1662.72</v>
      </c>
      <c r="L332" s="10">
        <f t="shared" si="44"/>
        <v>0</v>
      </c>
      <c r="M332" s="18">
        <f t="shared" si="45"/>
        <v>12054.72</v>
      </c>
    </row>
    <row r="333" spans="1:13" x14ac:dyDescent="0.2">
      <c r="A333" s="26" t="s">
        <v>18</v>
      </c>
      <c r="B333" s="31">
        <v>45534</v>
      </c>
      <c r="C333" s="19">
        <v>669282</v>
      </c>
      <c r="D333" s="15" t="s">
        <v>25</v>
      </c>
      <c r="E333" s="16" t="s">
        <v>20</v>
      </c>
      <c r="F333" s="16">
        <v>15</v>
      </c>
      <c r="G333" s="16">
        <v>15</v>
      </c>
      <c r="H333" s="17">
        <f>2147+334</f>
        <v>2481</v>
      </c>
      <c r="I333" s="17">
        <v>2147</v>
      </c>
      <c r="J333" s="17">
        <f t="shared" si="42"/>
        <v>37215</v>
      </c>
      <c r="K333" s="27">
        <f t="shared" si="43"/>
        <v>5954.4000000000005</v>
      </c>
      <c r="L333" s="10">
        <f t="shared" si="44"/>
        <v>0</v>
      </c>
      <c r="M333" s="18">
        <f t="shared" si="45"/>
        <v>43169.4</v>
      </c>
    </row>
    <row r="334" spans="1:13" x14ac:dyDescent="0.2">
      <c r="A334" s="26" t="s">
        <v>18</v>
      </c>
      <c r="B334" s="31">
        <v>45534</v>
      </c>
      <c r="C334" s="19">
        <v>669283</v>
      </c>
      <c r="D334" s="15" t="s">
        <v>25</v>
      </c>
      <c r="E334" s="16" t="s">
        <v>24</v>
      </c>
      <c r="F334" s="16">
        <v>9</v>
      </c>
      <c r="G334" s="16">
        <v>0</v>
      </c>
      <c r="H334" s="17">
        <v>2147</v>
      </c>
      <c r="I334" s="17">
        <v>2147</v>
      </c>
      <c r="J334" s="17">
        <f t="shared" si="42"/>
        <v>19323</v>
      </c>
      <c r="K334" s="27">
        <f t="shared" si="43"/>
        <v>3091.6800000000003</v>
      </c>
      <c r="L334" s="10">
        <f t="shared" si="44"/>
        <v>0</v>
      </c>
      <c r="M334" s="18">
        <f t="shared" si="45"/>
        <v>22414.68</v>
      </c>
    </row>
    <row r="335" spans="1:13" x14ac:dyDescent="0.2">
      <c r="A335" s="26" t="s">
        <v>18</v>
      </c>
      <c r="B335" s="31">
        <v>45534</v>
      </c>
      <c r="C335" s="19">
        <v>669284</v>
      </c>
      <c r="D335" s="15" t="s">
        <v>25</v>
      </c>
      <c r="E335" s="16" t="s">
        <v>26</v>
      </c>
      <c r="F335" s="16">
        <v>8</v>
      </c>
      <c r="G335" s="16">
        <v>0</v>
      </c>
      <c r="H335" s="17">
        <v>2070</v>
      </c>
      <c r="I335" s="17">
        <v>2070</v>
      </c>
      <c r="J335" s="17">
        <f t="shared" si="42"/>
        <v>16560</v>
      </c>
      <c r="K335" s="27">
        <f t="shared" si="43"/>
        <v>2649.6</v>
      </c>
      <c r="L335" s="10">
        <f t="shared" si="44"/>
        <v>0</v>
      </c>
      <c r="M335" s="18">
        <f t="shared" si="45"/>
        <v>19209.599999999999</v>
      </c>
    </row>
    <row r="336" spans="1:13" x14ac:dyDescent="0.2">
      <c r="A336" s="26" t="s">
        <v>18</v>
      </c>
      <c r="B336" s="31">
        <v>45534</v>
      </c>
      <c r="C336" s="19">
        <v>669279</v>
      </c>
      <c r="D336" s="15" t="s">
        <v>23</v>
      </c>
      <c r="E336" s="16" t="s">
        <v>24</v>
      </c>
      <c r="F336" s="16">
        <v>4</v>
      </c>
      <c r="G336" s="16">
        <v>0</v>
      </c>
      <c r="H336" s="17">
        <v>2147</v>
      </c>
      <c r="I336" s="17">
        <v>2147</v>
      </c>
      <c r="J336" s="17">
        <f t="shared" si="42"/>
        <v>8588</v>
      </c>
      <c r="K336" s="27">
        <f t="shared" si="43"/>
        <v>1374.08</v>
      </c>
      <c r="L336" s="10">
        <f t="shared" si="44"/>
        <v>0</v>
      </c>
      <c r="M336" s="18">
        <f t="shared" si="45"/>
        <v>9962.08</v>
      </c>
    </row>
    <row r="337" spans="1:13" x14ac:dyDescent="0.2">
      <c r="A337" s="26" t="s">
        <v>18</v>
      </c>
      <c r="B337" s="31">
        <v>45534</v>
      </c>
      <c r="C337" s="19">
        <v>669285</v>
      </c>
      <c r="D337" s="15" t="s">
        <v>19</v>
      </c>
      <c r="E337" s="16" t="s">
        <v>20</v>
      </c>
      <c r="F337" s="16">
        <v>9</v>
      </c>
      <c r="G337" s="16">
        <v>9</v>
      </c>
      <c r="H337" s="17">
        <f>2097+326</f>
        <v>2423</v>
      </c>
      <c r="I337" s="17">
        <v>2097</v>
      </c>
      <c r="J337" s="17">
        <f t="shared" si="42"/>
        <v>21807</v>
      </c>
      <c r="K337" s="27">
        <f t="shared" si="43"/>
        <v>3489.12</v>
      </c>
      <c r="L337" s="10">
        <f t="shared" si="44"/>
        <v>0</v>
      </c>
      <c r="M337" s="18">
        <f t="shared" si="45"/>
        <v>25296.12</v>
      </c>
    </row>
    <row r="338" spans="1:13" x14ac:dyDescent="0.2">
      <c r="A338" s="26" t="s">
        <v>18</v>
      </c>
      <c r="B338" s="31">
        <v>45534</v>
      </c>
      <c r="C338" s="19">
        <v>669286</v>
      </c>
      <c r="D338" s="15" t="s">
        <v>19</v>
      </c>
      <c r="E338" s="16" t="s">
        <v>20</v>
      </c>
      <c r="F338" s="16">
        <v>6.5</v>
      </c>
      <c r="G338" s="16">
        <v>6.5</v>
      </c>
      <c r="H338" s="17">
        <f>2097+326</f>
        <v>2423</v>
      </c>
      <c r="I338" s="17">
        <v>2097</v>
      </c>
      <c r="J338" s="17">
        <f t="shared" si="42"/>
        <v>15749.5</v>
      </c>
      <c r="K338" s="27">
        <f t="shared" si="43"/>
        <v>2519.92</v>
      </c>
      <c r="L338" s="10">
        <f t="shared" si="44"/>
        <v>0</v>
      </c>
      <c r="M338" s="18">
        <f t="shared" si="45"/>
        <v>18269.419999999998</v>
      </c>
    </row>
    <row r="339" spans="1:13" x14ac:dyDescent="0.2">
      <c r="A339" s="26" t="s">
        <v>18</v>
      </c>
      <c r="B339" s="31">
        <v>45534</v>
      </c>
      <c r="C339" s="19">
        <v>669287</v>
      </c>
      <c r="D339" s="15" t="s">
        <v>19</v>
      </c>
      <c r="E339" s="16" t="s">
        <v>24</v>
      </c>
      <c r="F339" s="16">
        <v>7</v>
      </c>
      <c r="G339" s="16">
        <v>0</v>
      </c>
      <c r="H339" s="17">
        <v>2097</v>
      </c>
      <c r="I339" s="17">
        <v>2097</v>
      </c>
      <c r="J339" s="17">
        <f t="shared" si="42"/>
        <v>14679</v>
      </c>
      <c r="K339" s="27">
        <f t="shared" si="43"/>
        <v>2348.64</v>
      </c>
      <c r="L339" s="10">
        <f t="shared" si="44"/>
        <v>0</v>
      </c>
      <c r="M339" s="18">
        <f t="shared" si="45"/>
        <v>17027.64</v>
      </c>
    </row>
    <row r="340" spans="1:13" x14ac:dyDescent="0.2">
      <c r="A340" s="26" t="s">
        <v>18</v>
      </c>
      <c r="B340" s="31">
        <v>45534</v>
      </c>
      <c r="C340" s="19">
        <v>669278</v>
      </c>
      <c r="D340" s="15" t="s">
        <v>16</v>
      </c>
      <c r="E340" s="16" t="s">
        <v>24</v>
      </c>
      <c r="F340" s="16">
        <v>11</v>
      </c>
      <c r="G340" s="16">
        <v>0</v>
      </c>
      <c r="H340" s="17">
        <v>2396</v>
      </c>
      <c r="I340" s="17">
        <v>2396</v>
      </c>
      <c r="J340" s="17">
        <f t="shared" si="42"/>
        <v>26356</v>
      </c>
      <c r="K340" s="27">
        <v>0</v>
      </c>
      <c r="L340" s="10">
        <f t="shared" si="44"/>
        <v>26356</v>
      </c>
      <c r="M340" s="18">
        <f t="shared" si="45"/>
        <v>0</v>
      </c>
    </row>
    <row r="341" spans="1:13" x14ac:dyDescent="0.2">
      <c r="A341" s="26" t="s">
        <v>22</v>
      </c>
      <c r="B341" s="31">
        <v>45535</v>
      </c>
      <c r="C341" s="19">
        <v>669294</v>
      </c>
      <c r="D341" s="15" t="s">
        <v>23</v>
      </c>
      <c r="E341" s="16" t="s">
        <v>20</v>
      </c>
      <c r="F341" s="16">
        <v>12</v>
      </c>
      <c r="G341" s="16">
        <v>12</v>
      </c>
      <c r="H341" s="17">
        <f>2147+334</f>
        <v>2481</v>
      </c>
      <c r="I341" s="17">
        <v>2147</v>
      </c>
      <c r="J341" s="17">
        <f t="shared" si="42"/>
        <v>29772</v>
      </c>
      <c r="K341" s="27">
        <f t="shared" si="43"/>
        <v>4763.5200000000004</v>
      </c>
      <c r="L341" s="10">
        <f t="shared" si="44"/>
        <v>0</v>
      </c>
      <c r="M341" s="18">
        <f t="shared" si="45"/>
        <v>34535.520000000004</v>
      </c>
    </row>
    <row r="342" spans="1:13" x14ac:dyDescent="0.2">
      <c r="A342" s="26" t="s">
        <v>22</v>
      </c>
      <c r="B342" s="31">
        <v>45535</v>
      </c>
      <c r="C342" s="19">
        <v>669292</v>
      </c>
      <c r="D342" s="15" t="s">
        <v>25</v>
      </c>
      <c r="E342" s="16" t="s">
        <v>26</v>
      </c>
      <c r="F342" s="16">
        <v>8</v>
      </c>
      <c r="G342" s="16">
        <v>0</v>
      </c>
      <c r="H342" s="17">
        <v>2070</v>
      </c>
      <c r="I342" s="17">
        <v>2070</v>
      </c>
      <c r="J342" s="17">
        <f t="shared" si="42"/>
        <v>16560</v>
      </c>
      <c r="K342" s="27">
        <f t="shared" si="43"/>
        <v>2649.6</v>
      </c>
      <c r="L342" s="10">
        <f t="shared" si="44"/>
        <v>0</v>
      </c>
      <c r="M342" s="18">
        <f t="shared" si="45"/>
        <v>19209.599999999999</v>
      </c>
    </row>
    <row r="343" spans="1:13" x14ac:dyDescent="0.2">
      <c r="A343" s="26" t="s">
        <v>22</v>
      </c>
      <c r="B343" s="31">
        <v>45535</v>
      </c>
      <c r="C343" s="19">
        <v>669293</v>
      </c>
      <c r="D343" s="15" t="s">
        <v>25</v>
      </c>
      <c r="E343" s="16" t="s">
        <v>26</v>
      </c>
      <c r="F343" s="16">
        <v>4</v>
      </c>
      <c r="G343" s="16">
        <v>0</v>
      </c>
      <c r="H343" s="17">
        <v>2070</v>
      </c>
      <c r="I343" s="17">
        <v>2070</v>
      </c>
      <c r="J343" s="17">
        <f t="shared" si="42"/>
        <v>8280</v>
      </c>
      <c r="K343" s="27">
        <f t="shared" si="43"/>
        <v>1324.8</v>
      </c>
      <c r="L343" s="10">
        <f t="shared" si="44"/>
        <v>0</v>
      </c>
      <c r="M343" s="18">
        <f t="shared" si="45"/>
        <v>9604.7999999999993</v>
      </c>
    </row>
    <row r="344" spans="1:13" ht="16" thickBot="1" x14ac:dyDescent="0.25">
      <c r="A344" s="26"/>
      <c r="B344" s="31"/>
      <c r="C344" s="19"/>
      <c r="D344" s="15"/>
      <c r="E344" s="16"/>
      <c r="F344" s="16"/>
      <c r="G344" s="16"/>
      <c r="H344" s="17"/>
      <c r="I344" s="17"/>
      <c r="J344" s="17">
        <f t="shared" si="42"/>
        <v>0</v>
      </c>
      <c r="K344" s="27">
        <f t="shared" si="43"/>
        <v>0</v>
      </c>
      <c r="L344" s="10">
        <f t="shared" si="44"/>
        <v>0</v>
      </c>
      <c r="M344" s="18">
        <f t="shared" si="45"/>
        <v>0</v>
      </c>
    </row>
    <row r="345" spans="1:13" ht="15" customHeight="1" thickBot="1" x14ac:dyDescent="0.25">
      <c r="A345" s="35"/>
      <c r="B345" s="36"/>
      <c r="C345" s="36"/>
      <c r="D345" s="37"/>
      <c r="E345" s="22"/>
      <c r="F345" s="11">
        <f>SUM(F11:F344)</f>
        <v>2935.5</v>
      </c>
      <c r="G345" s="11">
        <f>SUM(G11:G344)</f>
        <v>588.5</v>
      </c>
      <c r="H345" s="12">
        <f>AVERAGE(H11:H344)</f>
        <v>2254.1688858858861</v>
      </c>
      <c r="I345" s="12">
        <f>AVERAGE(I11:I344)</f>
        <v>2173.3993993993995</v>
      </c>
      <c r="J345" s="12">
        <f>SUM(J11:J344)</f>
        <v>6703200.6750000007</v>
      </c>
      <c r="K345" s="12">
        <f>SUM(K11:K344)</f>
        <v>918772.9080000011</v>
      </c>
      <c r="L345" s="12">
        <f>SUM(L11:L344)</f>
        <v>960870</v>
      </c>
      <c r="M345" s="12">
        <f>SUM(M11:M344)</f>
        <v>6661103.5829999931</v>
      </c>
    </row>
    <row r="346" spans="1:13" ht="15" customHeight="1" x14ac:dyDescent="0.2">
      <c r="H346" s="29"/>
      <c r="L346" s="29"/>
    </row>
    <row r="347" spans="1:13" ht="15" customHeight="1" x14ac:dyDescent="0.2">
      <c r="H347" s="29"/>
      <c r="J347" s="4"/>
      <c r="L347" s="29"/>
    </row>
  </sheetData>
  <autoFilter ref="A10:M345" xr:uid="{00000000-0009-0000-0000-000000000000}"/>
  <pageMargins left="0.7" right="0.7" top="0.75" bottom="0.75" header="0.3" footer="0.3"/>
  <pageSetup scale="23" orientation="landscape" r:id="rId1"/>
  <rowBreaks count="1" manualBreakCount="1">
    <brk id="25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AGOSTO</vt:lpstr>
      <vt:lpstr>AGOSTO!Área_de_impresión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none</dc:creator>
  <cp:keywords/>
  <dc:description/>
  <cp:lastModifiedBy>Microsoft Office User</cp:lastModifiedBy>
  <cp:lastPrinted>2022-06-30T12:18:13Z</cp:lastPrinted>
  <dcterms:created xsi:type="dcterms:W3CDTF">2017-03-11T00:08:56Z</dcterms:created>
  <dcterms:modified xsi:type="dcterms:W3CDTF">2024-09-06T16:34:32Z</dcterms:modified>
  <cp:category/>
</cp:coreProperties>
</file>